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\DoW\"/>
    </mc:Choice>
  </mc:AlternateContent>
  <xr:revisionPtr revIDLastSave="0" documentId="13_ncr:1_{ACBCC22B-BE87-4BCC-9C30-0A81A3782CA4}" xr6:coauthVersionLast="45" xr6:coauthVersionMax="45" xr10:uidLastSave="{00000000-0000-0000-0000-000000000000}"/>
  <bookViews>
    <workbookView xWindow="-108" yWindow="-108" windowWidth="23256" windowHeight="13176" activeTab="4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4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0" i="5" l="1"/>
  <c r="J31" i="9" l="1"/>
  <c r="K31" i="9"/>
  <c r="N31" i="9" s="1"/>
  <c r="L31" i="9" l="1"/>
  <c r="D17" i="7"/>
  <c r="E17" i="7" s="1"/>
  <c r="K35" i="9" l="1"/>
  <c r="N35" i="9" s="1"/>
  <c r="J35" i="9"/>
  <c r="K34" i="9"/>
  <c r="N34" i="9" s="1"/>
  <c r="J34" i="9"/>
  <c r="K33" i="9"/>
  <c r="N33" i="9" s="1"/>
  <c r="J33" i="9"/>
  <c r="K32" i="9"/>
  <c r="N32" i="9" s="1"/>
  <c r="J32" i="9"/>
  <c r="L35" i="9" l="1"/>
  <c r="L34" i="9"/>
  <c r="L33" i="9"/>
  <c r="L32" i="9"/>
  <c r="V26" i="5"/>
  <c r="V25" i="5"/>
  <c r="V24" i="5"/>
  <c r="V23" i="5"/>
  <c r="V22" i="5"/>
  <c r="V21" i="5"/>
  <c r="V20" i="5"/>
  <c r="V19" i="5"/>
  <c r="V18" i="5"/>
  <c r="V17" i="5"/>
  <c r="V16" i="5"/>
  <c r="V15" i="5"/>
  <c r="V14" i="5"/>
  <c r="V13" i="5"/>
  <c r="V12" i="5"/>
  <c r="V11" i="5"/>
  <c r="V10" i="5"/>
  <c r="V9" i="5"/>
  <c r="V8" i="5"/>
  <c r="V7" i="5"/>
  <c r="V6" i="5"/>
  <c r="V5" i="5"/>
  <c r="V3" i="5"/>
  <c r="V2" i="5"/>
  <c r="AA26" i="5" l="1"/>
  <c r="AB26" i="5" s="1"/>
  <c r="AA25" i="5"/>
  <c r="AB25" i="5" s="1"/>
  <c r="AA24" i="5"/>
  <c r="AB24" i="5" s="1"/>
  <c r="AA23" i="5"/>
  <c r="AB23" i="5" s="1"/>
  <c r="AA22" i="5"/>
  <c r="AB22" i="5" s="1"/>
  <c r="AA21" i="5"/>
  <c r="AB21" i="5" s="1"/>
  <c r="AA20" i="5"/>
  <c r="AB20" i="5" s="1"/>
  <c r="AA19" i="5"/>
  <c r="AB19" i="5" s="1"/>
  <c r="AA18" i="5"/>
  <c r="AB18" i="5" s="1"/>
  <c r="AA17" i="5"/>
  <c r="AB17" i="5" s="1"/>
  <c r="AA16" i="5"/>
  <c r="AB16" i="5" s="1"/>
  <c r="AA15" i="5" l="1"/>
  <c r="AB15" i="5" s="1"/>
  <c r="D4" i="5" l="1"/>
  <c r="K25" i="9" l="1"/>
  <c r="N25" i="9" s="1"/>
  <c r="J25" i="9"/>
  <c r="K24" i="9"/>
  <c r="N24" i="9" s="1"/>
  <c r="J24" i="9"/>
  <c r="L25" i="9" l="1"/>
  <c r="L24" i="9"/>
  <c r="F5" i="4"/>
  <c r="K29" i="9" l="1"/>
  <c r="N29" i="9" s="1"/>
  <c r="J29" i="9"/>
  <c r="K30" i="9"/>
  <c r="N30" i="9" s="1"/>
  <c r="J30" i="9"/>
  <c r="K28" i="9"/>
  <c r="N28" i="9" s="1"/>
  <c r="J28" i="9"/>
  <c r="K27" i="9"/>
  <c r="N27" i="9" s="1"/>
  <c r="J27" i="9"/>
  <c r="K26" i="9"/>
  <c r="N26" i="9" s="1"/>
  <c r="J26" i="9"/>
  <c r="L29" i="9" l="1"/>
  <c r="L27" i="9"/>
  <c r="L26" i="9"/>
  <c r="L30" i="9"/>
  <c r="L28" i="9"/>
  <c r="D10" i="5"/>
  <c r="C10" i="5"/>
  <c r="B10" i="5"/>
  <c r="J25" i="10" l="1"/>
  <c r="K25" i="10" s="1"/>
  <c r="M25" i="10" s="1"/>
  <c r="D10" i="1" l="1"/>
  <c r="D9" i="1"/>
  <c r="D8" i="1"/>
  <c r="D7" i="1"/>
  <c r="D6" i="1"/>
  <c r="D5" i="1"/>
  <c r="D4" i="1"/>
  <c r="D3" i="1"/>
  <c r="D2" i="1"/>
  <c r="K23" i="9"/>
  <c r="N23" i="9" s="1"/>
  <c r="J23" i="9"/>
  <c r="K22" i="9"/>
  <c r="N22" i="9" s="1"/>
  <c r="J22" i="9"/>
  <c r="AA14" i="5"/>
  <c r="AB14" i="5" s="1"/>
  <c r="AA13" i="5"/>
  <c r="AB13" i="5" s="1"/>
  <c r="K21" i="9"/>
  <c r="N21" i="9" s="1"/>
  <c r="J21" i="9"/>
  <c r="K20" i="9"/>
  <c r="N20" i="9" s="1"/>
  <c r="J20" i="9"/>
  <c r="D16" i="7"/>
  <c r="E16" i="7" s="1"/>
  <c r="D15" i="7"/>
  <c r="E15" i="7" s="1"/>
  <c r="D14" i="7"/>
  <c r="E14" i="7" s="1"/>
  <c r="D13" i="7"/>
  <c r="E13" i="7" s="1"/>
  <c r="D12" i="7"/>
  <c r="E12" i="7" s="1"/>
  <c r="D11" i="7"/>
  <c r="E11" i="7" s="1"/>
  <c r="K19" i="9"/>
  <c r="N19" i="9" s="1"/>
  <c r="J19" i="9"/>
  <c r="K18" i="9"/>
  <c r="N18" i="9" s="1"/>
  <c r="J18" i="9"/>
  <c r="L22" i="9" l="1"/>
  <c r="L23" i="9"/>
  <c r="L21" i="9"/>
  <c r="L20" i="9"/>
  <c r="L19" i="9"/>
  <c r="L18" i="9"/>
  <c r="D7" i="7"/>
  <c r="E7" i="7" s="1"/>
  <c r="D6" i="7"/>
  <c r="E6" i="7" s="1"/>
  <c r="D5" i="7"/>
  <c r="E5" i="7" s="1"/>
  <c r="D4" i="7"/>
  <c r="E4" i="7" s="1"/>
  <c r="D3" i="7"/>
  <c r="E3" i="7" s="1"/>
  <c r="D2" i="7"/>
  <c r="E2" i="7" s="1"/>
  <c r="AA12" i="5" l="1"/>
  <c r="AB12" i="5" s="1"/>
  <c r="K4" i="9"/>
  <c r="N4" i="9" s="1"/>
  <c r="F4" i="9"/>
  <c r="J4" i="9" s="1"/>
  <c r="K3" i="9"/>
  <c r="N3" i="9" s="1"/>
  <c r="F3" i="9"/>
  <c r="J3" i="9" s="1"/>
  <c r="F6" i="9"/>
  <c r="F2" i="9"/>
  <c r="F5" i="9"/>
  <c r="J4" i="7"/>
  <c r="K4" i="7" s="1"/>
  <c r="J3" i="7"/>
  <c r="K3" i="7" s="1"/>
  <c r="J2" i="7"/>
  <c r="K2" i="7" s="1"/>
  <c r="E3" i="1"/>
  <c r="M8" i="1"/>
  <c r="E8" i="1"/>
  <c r="E7" i="1"/>
  <c r="K17" i="9"/>
  <c r="N17" i="9" s="1"/>
  <c r="J17" i="9"/>
  <c r="K16" i="9"/>
  <c r="N16" i="9" s="1"/>
  <c r="J16" i="9"/>
  <c r="K15" i="9"/>
  <c r="N15" i="9" s="1"/>
  <c r="J15" i="9"/>
  <c r="L4" i="9" l="1"/>
  <c r="L3" i="9"/>
  <c r="L16" i="9"/>
  <c r="L15" i="9"/>
  <c r="L17" i="9"/>
  <c r="AA7" i="5" l="1"/>
  <c r="AB7" i="5" s="1"/>
  <c r="AA9" i="5" l="1"/>
  <c r="AB9" i="5" s="1"/>
  <c r="C8" i="5" l="1"/>
  <c r="D8" i="5"/>
  <c r="J8" i="10" l="1"/>
  <c r="K8" i="10" s="1"/>
  <c r="M8" i="10" s="1"/>
  <c r="J13" i="10" l="1"/>
  <c r="K13" i="10" s="1"/>
  <c r="M13" i="10" s="1"/>
  <c r="J24" i="10" l="1"/>
  <c r="K24" i="10" s="1"/>
  <c r="M24" i="10" s="1"/>
  <c r="Z4" i="5" l="1"/>
  <c r="J18" i="10" l="1"/>
  <c r="K18" i="10" s="1"/>
  <c r="M18" i="10" s="1"/>
  <c r="K12" i="9" l="1"/>
  <c r="N12" i="9" s="1"/>
  <c r="J12" i="9"/>
  <c r="K14" i="9"/>
  <c r="N14" i="9" s="1"/>
  <c r="J14" i="9"/>
  <c r="K13" i="9"/>
  <c r="N13" i="9" s="1"/>
  <c r="J13" i="9"/>
  <c r="K11" i="9"/>
  <c r="N11" i="9" s="1"/>
  <c r="J11" i="9"/>
  <c r="J11" i="10"/>
  <c r="K11" i="10" s="1"/>
  <c r="M11" i="10" s="1"/>
  <c r="L12" i="9" l="1"/>
  <c r="L11" i="9"/>
  <c r="L13" i="9"/>
  <c r="L14" i="9"/>
  <c r="J17" i="10"/>
  <c r="K17" i="10" s="1"/>
  <c r="M17" i="10" s="1"/>
  <c r="Z8" i="5" l="1"/>
  <c r="J16" i="10" l="1"/>
  <c r="K16" i="10" s="1"/>
  <c r="M16" i="10" s="1"/>
  <c r="AA11" i="5" l="1"/>
  <c r="AB11" i="5" s="1"/>
  <c r="K10" i="9" l="1"/>
  <c r="N10" i="9" s="1"/>
  <c r="J10" i="9"/>
  <c r="K9" i="9"/>
  <c r="N9" i="9" s="1"/>
  <c r="J9" i="9"/>
  <c r="K8" i="9"/>
  <c r="N8" i="9" s="1"/>
  <c r="J8" i="9"/>
  <c r="K7" i="9"/>
  <c r="N7" i="9" s="1"/>
  <c r="J7" i="9"/>
  <c r="L7" i="9" l="1"/>
  <c r="L8" i="9"/>
  <c r="L9" i="9"/>
  <c r="L10" i="9"/>
  <c r="J10" i="10" l="1"/>
  <c r="K10" i="10" s="1"/>
  <c r="M10" i="10" s="1"/>
  <c r="D6" i="5" l="1"/>
  <c r="C6" i="5"/>
  <c r="J12" i="10" l="1"/>
  <c r="K12" i="10" s="1"/>
  <c r="M12" i="10" s="1"/>
  <c r="V4" i="5"/>
  <c r="J9" i="10" l="1"/>
  <c r="K9" i="10" s="1"/>
  <c r="M9" i="10" s="1"/>
  <c r="J5" i="10" l="1"/>
  <c r="K5" i="10" s="1"/>
  <c r="M5" i="10" s="1"/>
  <c r="AA6" i="5" l="1"/>
  <c r="AB6" i="5" s="1"/>
  <c r="AA5" i="5"/>
  <c r="AB5" i="5" s="1"/>
  <c r="D12" i="1" l="1"/>
  <c r="AA4" i="5" l="1"/>
  <c r="AB4" i="5" s="1"/>
  <c r="C4" i="5"/>
  <c r="B4" i="5"/>
  <c r="E9" i="1" l="1"/>
  <c r="D23" i="10" l="1"/>
  <c r="J23" i="10" s="1"/>
  <c r="K23" i="10" s="1"/>
  <c r="M23" i="10" s="1"/>
  <c r="D19" i="10" l="1"/>
  <c r="D20" i="10"/>
  <c r="D21" i="10"/>
  <c r="D22" i="10"/>
  <c r="J10" i="7" l="1"/>
  <c r="K10" i="7" s="1"/>
  <c r="J5" i="7" l="1"/>
  <c r="K5" i="7" s="1"/>
  <c r="J6" i="7"/>
  <c r="K6" i="7" s="1"/>
  <c r="J7" i="7"/>
  <c r="K7" i="7" s="1"/>
  <c r="J8" i="7"/>
  <c r="K8" i="7" s="1"/>
  <c r="J9" i="7"/>
  <c r="K9" i="7" s="1"/>
  <c r="J12" i="7" l="1"/>
  <c r="K12" i="7" s="1"/>
  <c r="J11" i="7"/>
  <c r="K11" i="7" s="1"/>
  <c r="D10" i="7"/>
  <c r="E10" i="7" s="1"/>
  <c r="D9" i="7"/>
  <c r="E9" i="7" s="1"/>
  <c r="D8" i="7"/>
  <c r="E8" i="7" s="1"/>
  <c r="K6" i="9" l="1"/>
  <c r="N6" i="9" s="1"/>
  <c r="J6" i="9"/>
  <c r="L6" i="9" l="1"/>
  <c r="J22" i="10"/>
  <c r="K22" i="10" s="1"/>
  <c r="M22" i="10" s="1"/>
  <c r="J21" i="10"/>
  <c r="K21" i="10" s="1"/>
  <c r="M21" i="10" s="1"/>
  <c r="J6" i="10"/>
  <c r="K6" i="10" s="1"/>
  <c r="M6" i="10" s="1"/>
  <c r="AA10" i="5" l="1"/>
  <c r="AB10" i="5" s="1"/>
  <c r="AA8" i="5" l="1"/>
  <c r="AB8" i="5" s="1"/>
  <c r="E2" i="1" l="1"/>
  <c r="E10" i="1"/>
  <c r="J2" i="9" l="1"/>
  <c r="J5" i="9"/>
  <c r="K5" i="9"/>
  <c r="K2" i="9"/>
  <c r="N2" i="9" s="1"/>
  <c r="L5" i="9" l="1"/>
  <c r="N5" i="9"/>
  <c r="L2" i="9"/>
  <c r="D4" i="4" l="1"/>
  <c r="C4" i="4" l="1"/>
  <c r="J20" i="10" l="1"/>
  <c r="K20" i="10" s="1"/>
  <c r="M20" i="10" s="1"/>
  <c r="J3" i="10" l="1"/>
  <c r="K3" i="10" s="1"/>
  <c r="M3" i="10" s="1"/>
  <c r="J19" i="10" l="1"/>
  <c r="K19" i="10" s="1"/>
  <c r="M19" i="10" s="1"/>
  <c r="D3" i="5" l="1"/>
  <c r="B3" i="5" l="1"/>
  <c r="C3" i="5"/>
  <c r="T1" i="10" l="1"/>
  <c r="D2" i="5" l="1"/>
  <c r="C2" i="5"/>
  <c r="AA3" i="5" l="1"/>
  <c r="AB3" i="5" s="1"/>
  <c r="AA2" i="5"/>
  <c r="AB2" i="5" s="1"/>
  <c r="B2" i="5"/>
  <c r="E4" i="1" l="1"/>
  <c r="E5" i="1"/>
  <c r="E6" i="1"/>
  <c r="I10" i="1" l="1"/>
  <c r="M7" i="1"/>
  <c r="J7" i="10" l="1"/>
  <c r="K7" i="10" s="1"/>
  <c r="M7" i="10" s="1"/>
  <c r="J2" i="10"/>
  <c r="K2" i="10" s="1"/>
  <c r="M2" i="10" s="1"/>
  <c r="J4" i="10"/>
  <c r="K4" i="10" s="1"/>
  <c r="M4" i="10" s="1"/>
  <c r="I9" i="1" l="1"/>
  <c r="I11" i="1" s="1"/>
  <c r="I12" i="1" l="1"/>
  <c r="M11" i="1" s="1"/>
  <c r="M10" i="1"/>
  <c r="H6" i="4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G6" i="4"/>
  <c r="F6" i="4"/>
  <c r="E6" i="4"/>
  <c r="D6" i="4"/>
  <c r="C6" i="4"/>
  <c r="H5" i="4"/>
  <c r="G5" i="4"/>
  <c r="E5" i="4"/>
  <c r="D5" i="4"/>
  <c r="C5" i="4"/>
  <c r="H4" i="4"/>
  <c r="G4" i="4"/>
  <c r="F4" i="4"/>
  <c r="E4" i="4"/>
  <c r="H3" i="4"/>
  <c r="G3" i="4"/>
  <c r="F3" i="4"/>
  <c r="E3" i="4"/>
  <c r="D3" i="4"/>
  <c r="C3" i="4"/>
  <c r="H2" i="4"/>
  <c r="G2" i="4"/>
  <c r="F2" i="4"/>
  <c r="E2" i="4"/>
  <c r="D2" i="4"/>
  <c r="C2" i="4"/>
  <c r="M12" i="1" l="1"/>
  <c r="M6" i="1" l="1"/>
  <c r="M1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F8" authorId="0" shapeId="0" xr:uid="{B551CAD7-2F0E-4B04-885F-C436DAD28487}">
      <text>
        <r>
          <rPr>
            <i/>
            <sz val="12"/>
            <color theme="1"/>
            <rFont val="Times New Roman"/>
            <family val="1"/>
          </rPr>
          <t>In halfling form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D7" authorId="0" shapeId="0" xr:uid="{A8AF1226-9525-477A-879F-FEC5244BB057}">
      <text>
        <r>
          <rPr>
            <i/>
            <sz val="12"/>
            <color indexed="81"/>
            <rFont val="Times New Roman"/>
            <family val="1"/>
          </rPr>
          <t>negative levels -2</t>
        </r>
      </text>
    </comment>
    <comment ref="D8" authorId="0" shapeId="0" xr:uid="{5E564E55-408F-449F-9B90-188752034CCF}">
      <text>
        <r>
          <rPr>
            <i/>
            <sz val="12"/>
            <color indexed="81"/>
            <rFont val="Times New Roman"/>
            <family val="1"/>
          </rPr>
          <t>negative levels -2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B2" authorId="0" shapeId="0" xr:uid="{00000000-0006-0000-0400-000001000000}">
      <text>
        <r>
          <rPr>
            <i/>
            <sz val="12"/>
            <color theme="1"/>
            <rFont val="Times New Roman"/>
            <family val="1"/>
          </rPr>
          <t>cat’s grace +2</t>
        </r>
      </text>
    </comment>
    <comment ref="C2" authorId="0" shapeId="0" xr:uid="{00000000-0006-0000-0400-000002000000}">
      <text>
        <r>
          <rPr>
            <i/>
            <sz val="12"/>
            <color theme="1"/>
            <rFont val="Times New Roman"/>
            <family val="1"/>
          </rPr>
          <t>barkskin +4</t>
        </r>
      </text>
    </comment>
    <comment ref="D2" authorId="0" shapeId="0" xr:uid="{00000000-0006-0000-0400-000003000000}">
      <text>
        <r>
          <rPr>
            <i/>
            <sz val="12"/>
            <color theme="1"/>
            <rFont val="Times New Roman"/>
            <family val="1"/>
          </rPr>
          <t>barkskin +4
cat’s grace +2</t>
        </r>
      </text>
    </comment>
    <comment ref="E2" authorId="0" shapeId="0" xr:uid="{0D0E57B3-8CAD-4C5A-B693-1B6EBC26FB72}">
      <text>
        <r>
          <rPr>
            <i/>
            <sz val="12"/>
            <color theme="1"/>
            <rFont val="Times New Roman"/>
            <family val="1"/>
          </rPr>
          <t>mass spell resistance +26</t>
        </r>
      </text>
    </comment>
    <comment ref="C3" authorId="0" shapeId="0" xr:uid="{00000000-0006-0000-0400-000006000000}">
      <text>
        <r>
          <rPr>
            <i/>
            <sz val="12"/>
            <color theme="1"/>
            <rFont val="Times New Roman"/>
            <family val="1"/>
          </rPr>
          <t>barkskin +5
shield of faith +3</t>
        </r>
      </text>
    </comment>
    <comment ref="D3" authorId="0" shapeId="0" xr:uid="{00000000-0006-0000-0400-000007000000}">
      <text>
        <r>
          <rPr>
            <i/>
            <sz val="12"/>
            <color theme="1"/>
            <rFont val="Times New Roman"/>
            <family val="1"/>
          </rPr>
          <t>barkskin +5
shield of faith +3</t>
        </r>
      </text>
    </comment>
    <comment ref="E3" authorId="0" shapeId="0" xr:uid="{3ACE7903-740B-4B3A-A47E-F1098D2C460E}">
      <text>
        <r>
          <rPr>
            <i/>
            <sz val="12"/>
            <color theme="1"/>
            <rFont val="Times New Roman"/>
            <family val="1"/>
          </rPr>
          <t>mass spell resistance +26</t>
        </r>
      </text>
    </comment>
    <comment ref="C4" authorId="0" shapeId="0" xr:uid="{7C3E4E31-CC75-4E85-92E7-20670EF8A0D5}">
      <text>
        <r>
          <rPr>
            <i/>
            <sz val="12"/>
            <color theme="1"/>
            <rFont val="Times New Roman"/>
            <family val="1"/>
          </rPr>
          <t>barkskin +4
dragonskin +5
shield of faith +3</t>
        </r>
      </text>
    </comment>
    <comment ref="D4" authorId="0" shapeId="0" xr:uid="{FE05D64C-8B40-4202-895F-35049A866771}">
      <text>
        <r>
          <rPr>
            <i/>
            <sz val="12"/>
            <color theme="1"/>
            <rFont val="Times New Roman"/>
            <family val="1"/>
          </rPr>
          <t>barkskin +4
dragonskin +5
shield of faith +3</t>
        </r>
      </text>
    </comment>
    <comment ref="E4" authorId="0" shapeId="0" xr:uid="{D19D8456-647F-456B-8CAC-ACCD0CD899A2}">
      <text>
        <r>
          <rPr>
            <i/>
            <sz val="12"/>
            <color theme="1"/>
            <rFont val="Times New Roman"/>
            <family val="1"/>
          </rPr>
          <t>mass spell resistance +26</t>
        </r>
      </text>
    </comment>
    <comment ref="J4" authorId="0" shapeId="0" xr:uid="{A973A15A-B95C-48D5-B986-0FE390786FAF}">
      <text>
        <r>
          <rPr>
            <i/>
            <sz val="12"/>
            <color theme="1"/>
            <rFont val="Times New Roman"/>
            <family val="1"/>
          </rPr>
          <t>Resist (20)</t>
        </r>
      </text>
    </comment>
    <comment ref="Z4" authorId="0" shapeId="0" xr:uid="{4C938B11-C563-440E-96FE-A53D0B14E677}">
      <text>
        <r>
          <rPr>
            <i/>
            <sz val="12"/>
            <color theme="1"/>
            <rFont val="Times New Roman"/>
            <family val="1"/>
          </rPr>
          <t>Enervation -10</t>
        </r>
      </text>
    </comment>
    <comment ref="E5" authorId="0" shapeId="0" xr:uid="{BCE8AA38-5BBE-49B4-8001-08CA7376B375}">
      <text>
        <r>
          <rPr>
            <i/>
            <sz val="12"/>
            <color theme="1"/>
            <rFont val="Times New Roman"/>
            <family val="1"/>
          </rPr>
          <t>mass spell resistance +26</t>
        </r>
      </text>
    </comment>
    <comment ref="E6" authorId="0" shapeId="0" xr:uid="{51279539-678D-46E4-BC0C-037C0E386FA3}">
      <text>
        <r>
          <rPr>
            <i/>
            <sz val="12"/>
            <color theme="1"/>
            <rFont val="Times New Roman"/>
            <family val="1"/>
          </rPr>
          <t>mass spell resistance +26</t>
        </r>
      </text>
    </comment>
    <comment ref="E7" authorId="0" shapeId="0" xr:uid="{9505AB06-F773-4BE9-99BD-24141BF301B9}">
      <text>
        <r>
          <rPr>
            <i/>
            <sz val="12"/>
            <color theme="1"/>
            <rFont val="Times New Roman"/>
            <family val="1"/>
          </rPr>
          <t>mass spell resistance +26</t>
        </r>
      </text>
    </comment>
    <comment ref="C8" authorId="0" shapeId="0" xr:uid="{42380420-8034-4D6D-B4AC-A74E548A8FBA}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  <comment ref="D8" authorId="0" shapeId="0" xr:uid="{F8062FBD-2DB3-49FB-8A5C-4BF43262EB17}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  <comment ref="Z8" authorId="0" shapeId="0" xr:uid="{8D227722-AC1B-4503-8CAE-4DA3214489A2}">
      <text>
        <r>
          <rPr>
            <i/>
            <sz val="12"/>
            <color theme="1"/>
            <rFont val="Times New Roman"/>
            <family val="1"/>
          </rPr>
          <t>Heart of Earth +30</t>
        </r>
      </text>
    </comment>
    <comment ref="B10" authorId="0" shapeId="0" xr:uid="{2D2F3568-D63D-4243-9F74-428A4D1696BA}">
      <text>
        <r>
          <rPr>
            <i/>
            <sz val="12"/>
            <color theme="1"/>
            <rFont val="Times New Roman"/>
            <family val="1"/>
          </rPr>
          <t>Greater Mage Armor +6</t>
        </r>
      </text>
    </comment>
    <comment ref="C10" authorId="0" shapeId="0" xr:uid="{8CA7F621-CE33-4212-AC65-3E8F3C3B639D}">
      <text>
        <r>
          <rPr>
            <i/>
            <sz val="12"/>
            <color theme="1"/>
            <rFont val="Times New Roman"/>
            <family val="1"/>
          </rPr>
          <t>Greater Mage Armor +6</t>
        </r>
      </text>
    </comment>
    <comment ref="D10" authorId="0" shapeId="0" xr:uid="{B5839954-2ECB-4741-BD2D-F884F5A78DEF}">
      <text>
        <r>
          <rPr>
            <i/>
            <sz val="12"/>
            <color theme="1"/>
            <rFont val="Times New Roman"/>
            <family val="1"/>
          </rPr>
          <t>Greater Mage Armor +6</t>
        </r>
      </text>
    </comment>
    <comment ref="Z10" authorId="0" shapeId="0" xr:uid="{6DD69607-ED89-4176-8B8A-EFEF1D01099F}">
      <text>
        <r>
          <rPr>
            <i/>
            <sz val="12"/>
            <color theme="1"/>
            <rFont val="Times New Roman"/>
            <family val="1"/>
          </rPr>
          <t>Heart of Earth +30</t>
        </r>
      </text>
    </comment>
  </commentList>
</comments>
</file>

<file path=xl/sharedStrings.xml><?xml version="1.0" encoding="utf-8"?>
<sst xmlns="http://schemas.openxmlformats.org/spreadsheetml/2006/main" count="587" uniqueCount="216">
  <si>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</si>
  <si>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</si>
  <si>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</si>
  <si>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</si>
  <si>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</si>
  <si>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</si>
  <si>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</si>
  <si>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</si>
  <si>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</si>
  <si>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</si>
  <si>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</si>
  <si>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</si>
  <si>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</si>
  <si>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</si>
  <si>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</si>
  <si>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</si>
  <si>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</si>
  <si>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</si>
  <si>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</si>
  <si>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</si>
  <si>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</si>
  <si>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</si>
  <si>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</si>
  <si>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</si>
  <si>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</si>
  <si>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</si>
  <si>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</si>
  <si>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</si>
  <si>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</si>
  <si>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</si>
  <si>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</si>
  <si>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</si>
  <si>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</si>
  <si>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</si>
  <si>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</si>
  <si>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</si>
  <si>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</si>
  <si>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</si>
  <si>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</si>
  <si>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</si>
  <si>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</si>
  <si>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</si>
  <si>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</si>
  <si>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</si>
  <si>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</si>
  <si>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</si>
  <si>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</si>
  <si>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</si>
  <si>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</si>
  <si>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</si>
  <si>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</si>
  <si>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</si>
  <si>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</si>
  <si>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</si>
  <si>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</si>
  <si>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</si>
  <si>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</si>
  <si>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</si>
  <si>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</si>
  <si>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</si>
  <si>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</si>
  <si>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</si>
  <si>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</si>
  <si>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</si>
  <si>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</si>
  <si>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</si>
  <si>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</si>
  <si>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</si>
  <si>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</si>
  <si>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Strength</t>
  </si>
  <si>
    <t>Allisa</t>
  </si>
  <si>
    <t>Lauren</t>
  </si>
  <si>
    <t>Duskblade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</si>
  <si>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</si>
  <si>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</si>
  <si>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</si>
  <si>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</si>
  <si>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</si>
  <si>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</si>
  <si>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</si>
  <si>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</si>
  <si>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</si>
  <si>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</si>
  <si>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</si>
  <si>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</si>
  <si>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</si>
  <si>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</si>
  <si>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</si>
  <si>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</si>
  <si>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CR</t>
  </si>
  <si>
    <t>Barkskin</t>
  </si>
  <si>
    <t>Greater Invisibility</t>
  </si>
  <si>
    <t>Threat</t>
  </si>
  <si>
    <t>Crit</t>
  </si>
  <si>
    <t>Call Lightning</t>
  </si>
  <si>
    <t>þ</t>
  </si>
  <si>
    <t>Notes</t>
  </si>
  <si>
    <t>Total Score</t>
  </si>
  <si>
    <t>Dex Mod+</t>
  </si>
  <si>
    <t>Str Mod+</t>
  </si>
  <si>
    <t>Ranged?</t>
  </si>
  <si>
    <t>1 hr/lvl</t>
  </si>
  <si>
    <t>10 min/lvl</t>
  </si>
  <si>
    <t>1 min/lvl</t>
  </si>
  <si>
    <t>1 rnd/lvl</t>
  </si>
  <si>
    <t>Specific Time</t>
  </si>
  <si>
    <t>Haste</t>
  </si>
  <si>
    <t>Avg. ECL/CR</t>
  </si>
  <si>
    <t>20’</t>
  </si>
  <si>
    <t>Imm</t>
  </si>
  <si>
    <t>Current Time</t>
  </si>
  <si>
    <t>Time @ Round 1</t>
  </si>
  <si>
    <t>Stoneskin</t>
  </si>
  <si>
    <t>40’</t>
  </si>
  <si>
    <t>R20</t>
  </si>
  <si>
    <t>Twilight Guardian</t>
  </si>
  <si>
    <t>Azimuth</t>
  </si>
  <si>
    <t>Rogue / Cloistered Cleric / True Necromancer</t>
  </si>
  <si>
    <t>Kelgore’s Grave Mist</t>
  </si>
  <si>
    <t>True Seeing</t>
  </si>
  <si>
    <t>Summon Undead II</t>
  </si>
  <si>
    <t>Rook</t>
  </si>
  <si>
    <t>Church Inquisitor</t>
  </si>
  <si>
    <t>Selena</t>
  </si>
  <si>
    <t>Elaith</t>
  </si>
  <si>
    <t>Rogue / Seductress</t>
  </si>
  <si>
    <t>Druid / Mistress of Many Forms</t>
  </si>
  <si>
    <t>Kaszüm</t>
  </si>
  <si>
    <t>Rogue / Illusionist / Beguiler / Ultimate Magus</t>
  </si>
  <si>
    <t>Shield of Faith, Mass</t>
  </si>
  <si>
    <t>Dragonskin</t>
  </si>
  <si>
    <t>Grapple</t>
  </si>
  <si>
    <t>Sunbeam</t>
  </si>
  <si>
    <t>Summon Undead I</t>
  </si>
  <si>
    <t>Claw 1</t>
  </si>
  <si>
    <t>1d6+7</t>
  </si>
  <si>
    <t>Claw 2</t>
  </si>
  <si>
    <t>Tail</t>
  </si>
  <si>
    <t>2d6+3+Poison</t>
  </si>
  <si>
    <t>slashing</t>
  </si>
  <si>
    <t>Summon Monster III</t>
  </si>
  <si>
    <t>Hippogriff</t>
  </si>
  <si>
    <t>Bite</t>
  </si>
  <si>
    <t>1d4+4</t>
  </si>
  <si>
    <t>1d8+2</t>
  </si>
  <si>
    <t>Twilight Defender</t>
  </si>
  <si>
    <t>Hold Person</t>
  </si>
  <si>
    <t>Spiritual Guardian</t>
  </si>
  <si>
    <t>Fire Shield</t>
  </si>
  <si>
    <t>Blacklight</t>
  </si>
  <si>
    <t>Imola</t>
  </si>
  <si>
    <t>Ghoul</t>
  </si>
  <si>
    <t>1d6+1 + Paralysis</t>
  </si>
  <si>
    <t>1d3 + Paralysis</t>
  </si>
  <si>
    <t>Fire Giant</t>
  </si>
  <si>
    <t>Thrown Object</t>
  </si>
  <si>
    <t>2d6+10</t>
  </si>
  <si>
    <t>Greatsword, 2nd Attack</t>
  </si>
  <si>
    <t>Greatsword, 3rd Attack</t>
  </si>
  <si>
    <t>Greatsword +3</t>
  </si>
  <si>
    <t>3d6+15+3</t>
  </si>
  <si>
    <t>Zombie, M</t>
  </si>
  <si>
    <t>Stained Glass Golem</t>
  </si>
  <si>
    <t>Golems</t>
  </si>
  <si>
    <t>Rake 1</t>
  </si>
  <si>
    <t>Rake 2</t>
  </si>
  <si>
    <t>Alchemical Golem</t>
  </si>
  <si>
    <t>20-30’</t>
  </si>
  <si>
    <t>Slam 1</t>
  </si>
  <si>
    <t>Slam 2</t>
  </si>
  <si>
    <t>2d8+9+2d6 acid</t>
  </si>
  <si>
    <t>SPECIAL</t>
  </si>
  <si>
    <t>*</t>
  </si>
  <si>
    <t>RUPTURE</t>
  </si>
  <si>
    <t>Mud Golem</t>
  </si>
  <si>
    <t>2d10+10</t>
  </si>
  <si>
    <t>Mud</t>
  </si>
  <si>
    <t>Alchemical</t>
  </si>
  <si>
    <t>Stained Glass</t>
  </si>
  <si>
    <t>Shadesteel</t>
  </si>
  <si>
    <t>+30’ fly</t>
  </si>
  <si>
    <t>can’t run</t>
  </si>
  <si>
    <t>1d8+1</t>
  </si>
  <si>
    <t>Vul</t>
  </si>
  <si>
    <t>Detect Thoughts</t>
  </si>
  <si>
    <t>Shield</t>
  </si>
  <si>
    <t>Allisa (Young Green Dragon)</t>
  </si>
  <si>
    <t>1d8+3</t>
  </si>
  <si>
    <t>1d6+1</t>
  </si>
  <si>
    <t>Wings</t>
  </si>
  <si>
    <t>1d4+1</t>
  </si>
  <si>
    <r>
      <rPr>
        <b/>
        <sz val="12"/>
        <color theme="1"/>
        <rFont val="Times New Roman"/>
        <family val="1"/>
      </rPr>
      <t>Breath Weapon:</t>
    </r>
    <r>
      <rPr>
        <sz val="12"/>
        <color theme="1"/>
        <rFont val="Times New Roman"/>
        <family val="2"/>
      </rPr>
      <t xml:space="preserve"> Acid 6d6 DC 17</t>
    </r>
  </si>
  <si>
    <t>MM II &amp; III</t>
  </si>
  <si>
    <t>Touch Attack</t>
  </si>
  <si>
    <t>Ranged Touch Attack</t>
  </si>
  <si>
    <t>Shadesteel Golem</t>
  </si>
  <si>
    <t>Sentinel Legionnaire</t>
  </si>
  <si>
    <t>Legionnaire 1</t>
  </si>
  <si>
    <t>Legionnaire 2</t>
  </si>
  <si>
    <t>Legionnaire 3</t>
  </si>
  <si>
    <t>Legionnaire 4</t>
  </si>
  <si>
    <t>Legionnaire 5</t>
  </si>
  <si>
    <t>Legionnaire 6</t>
  </si>
  <si>
    <t>Legionnaire 7</t>
  </si>
  <si>
    <t>Legionnaire 8</t>
  </si>
  <si>
    <t>Legionnaire 9</t>
  </si>
  <si>
    <t>Legionnaire 10</t>
  </si>
  <si>
    <t>Legionnaire 11</t>
  </si>
  <si>
    <t>Legionnaire 12</t>
  </si>
  <si>
    <t>Longsword</t>
  </si>
  <si>
    <t>1d8</t>
  </si>
  <si>
    <t>2d4+10</t>
  </si>
  <si>
    <t>2d8+5</t>
  </si>
  <si>
    <t>Allisa (dire bear)</t>
  </si>
  <si>
    <t>Sentinel</t>
  </si>
  <si>
    <t>Spot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</si>
</sst>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theme="0" tint="-0.499984740745262"/>
      <name val="Times New Roman"/>
      <family val="1"/>
    </font>
    <font>
      <i/>
      <sz val="12"/>
      <color indexed="81"/>
      <name val="Times New Roman"/>
      <family val="1"/>
    </font>
    <font>
      <sz val="12"/>
      <color rgb="FFFF0000"/>
      <name val="Times New Roman"/>
      <family val="2"/>
    </font>
    <font>
      <i/>
      <sz val="12"/>
      <color theme="3" tint="0.39997558519241921"/>
      <name val="Times New Roman"/>
      <family val="1"/>
    </font>
    <font>
      <i/>
      <sz val="12"/>
      <color theme="0" tint="-0.14999847407452621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</fills>
  <borders count="59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</cellStyleXfs>
  <cellXfs count="222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0" fillId="9" borderId="3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9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7" xfId="0" applyFont="1" applyFill="1" applyBorder="1" applyAlignment="1">
      <alignment horizontal="center" vertical="center" wrapText="1"/>
    </xf>
    <xf numFmtId="0" fontId="2" fillId="19" borderId="15" xfId="0" applyFont="1" applyFill="1" applyBorder="1" applyAlignment="1">
      <alignment horizontal="center" vertical="center" wrapText="1"/>
    </xf>
    <xf numFmtId="0" fontId="6" fillId="21" borderId="20" xfId="0" applyFont="1" applyFill="1" applyBorder="1" applyAlignment="1">
      <alignment horizontal="center" vertical="center" wrapText="1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5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4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2" fillId="0" borderId="50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14" fillId="23" borderId="52" xfId="0" applyFont="1" applyFill="1" applyBorder="1" applyAlignment="1">
      <alignment horizontal="center" vertical="center"/>
    </xf>
    <xf numFmtId="0" fontId="15" fillId="19" borderId="52" xfId="0" applyFont="1" applyFill="1" applyBorder="1" applyAlignment="1">
      <alignment horizontal="center" vertical="center"/>
    </xf>
    <xf numFmtId="0" fontId="15" fillId="25" borderId="52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0" fillId="8" borderId="32" xfId="0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2" fillId="3" borderId="37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0" fontId="0" fillId="3" borderId="38" xfId="0" quotePrefix="1" applyFill="1" applyBorder="1" applyAlignment="1">
      <alignment vertical="center"/>
    </xf>
    <xf numFmtId="164" fontId="0" fillId="3" borderId="0" xfId="0" applyNumberForma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right" vertical="center"/>
    </xf>
    <xf numFmtId="164" fontId="0" fillId="3" borderId="40" xfId="0" applyNumberFormat="1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22" borderId="8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0" fillId="26" borderId="32" xfId="0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21" fillId="27" borderId="32" xfId="0" applyFont="1" applyFill="1" applyBorder="1" applyAlignment="1">
      <alignment horizontal="center" vertical="center"/>
    </xf>
    <xf numFmtId="0" fontId="0" fillId="26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7" borderId="30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7" borderId="34" xfId="0" applyFont="1" applyFill="1" applyBorder="1" applyAlignment="1">
      <alignment horizontal="center" vertical="center" wrapText="1"/>
    </xf>
    <xf numFmtId="0" fontId="10" fillId="9" borderId="34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6" borderId="34" xfId="0" applyFont="1" applyFill="1" applyBorder="1" applyAlignment="1">
      <alignment horizontal="center" vertical="center" wrapText="1"/>
    </xf>
    <xf numFmtId="0" fontId="2" fillId="27" borderId="34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center" vertical="center"/>
    </xf>
    <xf numFmtId="0" fontId="7" fillId="5" borderId="49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51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right" vertical="center"/>
    </xf>
    <xf numFmtId="164" fontId="7" fillId="5" borderId="0" xfId="0" applyNumberFormat="1" applyFont="1" applyFill="1" applyBorder="1" applyAlignment="1">
      <alignment horizontal="center" vertical="center"/>
    </xf>
    <xf numFmtId="0" fontId="6" fillId="5" borderId="39" xfId="0" applyFont="1" applyFill="1" applyBorder="1" applyAlignment="1">
      <alignment horizontal="right" vertical="center"/>
    </xf>
    <xf numFmtId="0" fontId="7" fillId="5" borderId="41" xfId="0" applyFont="1" applyFill="1" applyBorder="1" applyAlignment="1">
      <alignment horizontal="center" vertical="center"/>
    </xf>
    <xf numFmtId="0" fontId="3" fillId="13" borderId="47" xfId="0" applyFont="1" applyFill="1" applyBorder="1" applyAlignment="1">
      <alignment horizontal="center" vertical="center"/>
    </xf>
    <xf numFmtId="1" fontId="5" fillId="18" borderId="45" xfId="0" applyNumberFormat="1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14" fillId="5" borderId="52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13" fillId="9" borderId="24" xfId="0" applyFont="1" applyFill="1" applyBorder="1" applyAlignment="1">
      <alignment horizontal="center" vertical="center"/>
    </xf>
    <xf numFmtId="0" fontId="0" fillId="13" borderId="55" xfId="0" applyFill="1" applyBorder="1" applyAlignment="1">
      <alignment horizontal="center" vertical="center"/>
    </xf>
    <xf numFmtId="0" fontId="0" fillId="13" borderId="56" xfId="0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22" borderId="5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9" fillId="16" borderId="58" xfId="0" applyFont="1" applyFill="1" applyBorder="1" applyAlignment="1">
      <alignment horizontal="center" vertical="center"/>
    </xf>
    <xf numFmtId="0" fontId="0" fillId="20" borderId="24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22" fillId="12" borderId="8" xfId="0" applyFont="1" applyFill="1" applyBorder="1" applyAlignment="1">
      <alignment horizontal="center" vertical="center"/>
    </xf>
    <xf numFmtId="0" fontId="22" fillId="12" borderId="5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20" fontId="19" fillId="0" borderId="53" xfId="0" applyNumberFormat="1" applyFont="1" applyBorder="1" applyAlignment="1">
      <alignment horizontal="center" vertical="center"/>
    </xf>
    <xf numFmtId="0" fontId="2" fillId="19" borderId="54" xfId="0" applyFont="1" applyFill="1" applyBorder="1" applyAlignment="1">
      <alignment horizontal="center" vertical="center" wrapText="1"/>
    </xf>
    <xf numFmtId="0" fontId="6" fillId="28" borderId="54" xfId="0" applyFont="1" applyFill="1" applyBorder="1" applyAlignment="1">
      <alignment horizontal="center" vertical="center" wrapText="1"/>
    </xf>
    <xf numFmtId="0" fontId="2" fillId="29" borderId="54" xfId="0" applyFont="1" applyFill="1" applyBorder="1" applyAlignment="1">
      <alignment horizontal="center" vertical="center" wrapText="1"/>
    </xf>
    <xf numFmtId="0" fontId="4" fillId="14" borderId="48" xfId="0" applyFont="1" applyFill="1" applyBorder="1" applyAlignment="1">
      <alignment horizontal="center" vertical="center" wrapText="1"/>
    </xf>
    <xf numFmtId="0" fontId="0" fillId="27" borderId="32" xfId="0" applyFill="1" applyBorder="1" applyAlignment="1">
      <alignment horizontal="center" vertical="center"/>
    </xf>
    <xf numFmtId="0" fontId="14" fillId="16" borderId="52" xfId="0" applyFont="1" applyFill="1" applyBorder="1" applyAlignment="1">
      <alignment horizontal="center" vertical="center"/>
    </xf>
    <xf numFmtId="0" fontId="5" fillId="7" borderId="30" xfId="0" applyFont="1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21" fillId="27" borderId="31" xfId="0" applyFont="1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0" fillId="27" borderId="31" xfId="0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1" fontId="3" fillId="13" borderId="47" xfId="0" applyNumberFormat="1" applyFont="1" applyFill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0" fillId="27" borderId="30" xfId="0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1" fontId="7" fillId="5" borderId="40" xfId="0" applyNumberFormat="1" applyFont="1" applyFill="1" applyBorder="1" applyAlignment="1">
      <alignment horizontal="center" vertical="center"/>
    </xf>
    <xf numFmtId="0" fontId="0" fillId="7" borderId="49" xfId="0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0" fillId="7" borderId="51" xfId="0" applyFill="1" applyBorder="1" applyAlignment="1">
      <alignment horizontal="center" vertical="center"/>
    </xf>
    <xf numFmtId="0" fontId="2" fillId="0" borderId="0" xfId="0" applyFont="1" applyAlignment="1"/>
    <xf numFmtId="0" fontId="11" fillId="19" borderId="5" xfId="0" applyFont="1" applyFill="1" applyBorder="1" applyAlignment="1">
      <alignment horizontal="center" vertical="center"/>
    </xf>
    <xf numFmtId="0" fontId="2" fillId="6" borderId="25" xfId="0" applyFont="1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0" fontId="25" fillId="13" borderId="5" xfId="0" applyFont="1" applyFill="1" applyBorder="1" applyAlignment="1">
      <alignment horizontal="center" vertical="center"/>
    </xf>
    <xf numFmtId="0" fontId="24" fillId="6" borderId="25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/>
    </xf>
    <xf numFmtId="0" fontId="3" fillId="7" borderId="32" xfId="0" applyFont="1" applyFill="1" applyBorder="1" applyAlignment="1">
      <alignment horizontal="center" vertical="center"/>
    </xf>
    <xf numFmtId="0" fontId="8" fillId="6" borderId="25" xfId="0" applyFont="1" applyFill="1" applyBorder="1" applyAlignment="1">
      <alignment horizontal="center" vertical="center"/>
    </xf>
    <xf numFmtId="0" fontId="26" fillId="5" borderId="8" xfId="0" applyFont="1" applyFill="1" applyBorder="1" applyAlignment="1">
      <alignment horizontal="center" vertical="center"/>
    </xf>
    <xf numFmtId="0" fontId="0" fillId="0" borderId="30" xfId="0" quotePrefix="1" applyBorder="1" applyAlignment="1">
      <alignment horizontal="center" vertical="center"/>
    </xf>
    <xf numFmtId="0" fontId="22" fillId="7" borderId="8" xfId="0" applyFont="1" applyFill="1" applyBorder="1" applyAlignment="1">
      <alignment horizontal="center" vertical="center"/>
    </xf>
    <xf numFmtId="0" fontId="22" fillId="8" borderId="8" xfId="0" applyFont="1" applyFill="1" applyBorder="1" applyAlignment="1">
      <alignment horizontal="center" vertical="center"/>
    </xf>
    <xf numFmtId="0" fontId="6" fillId="16" borderId="25" xfId="0" applyFont="1" applyFill="1" applyBorder="1" applyAlignment="1">
      <alignment horizontal="center" vertical="center"/>
    </xf>
    <xf numFmtId="0" fontId="0" fillId="8" borderId="30" xfId="0" applyFill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</cellXfs>
  <cellStyles count="13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Percent" xfId="11" builtinId="5"/>
    <cellStyle name="Percent 2" xfId="6" xr:uid="{00000000-0005-0000-0000-00000B000000}"/>
    <cellStyle name="Percent 2 2" xfId="8" xr:uid="{00000000-0005-0000-0000-00000C000000}"/>
  </cellStyles>
  <dxfs count="566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8000"/>
      <color rgb="FF9900FF"/>
      <color rgb="FF99FF99"/>
      <color rgb="FFCC99FF"/>
      <color rgb="FFFF00FF"/>
      <color rgb="FF00FF00"/>
      <color rgb="FF00FFFF"/>
      <color rgb="FF00CCFF"/>
      <color rgb="FF0033CC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9</c:v>
                </c:pt>
                <c:pt idx="3">
                  <c:v>11</c:v>
                </c:pt>
                <c:pt idx="4">
                  <c:v>9</c:v>
                </c:pt>
                <c:pt idx="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1-46EE-A354-9F488D997D8D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1-46EE-A354-9F488D997D8D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1</c:v>
                </c:pt>
                <c:pt idx="1">
                  <c:v>8</c:v>
                </c:pt>
                <c:pt idx="2">
                  <c:v>12</c:v>
                </c:pt>
                <c:pt idx="3">
                  <c:v>9</c:v>
                </c:pt>
                <c:pt idx="4">
                  <c:v>18</c:v>
                </c:pt>
                <c:pt idx="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1-46EE-A354-9F488D997D8D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4</c:v>
                </c:pt>
                <c:pt idx="1">
                  <c:v>10</c:v>
                </c:pt>
                <c:pt idx="2">
                  <c:v>12</c:v>
                </c:pt>
                <c:pt idx="3">
                  <c:v>21</c:v>
                </c:pt>
                <c:pt idx="4">
                  <c:v>22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1-46EE-A354-9F488D997D8D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1</c:v>
                </c:pt>
                <c:pt idx="1">
                  <c:v>6</c:v>
                </c:pt>
                <c:pt idx="2">
                  <c:v>12</c:v>
                </c:pt>
                <c:pt idx="3">
                  <c:v>15</c:v>
                </c:pt>
                <c:pt idx="4">
                  <c:v>34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1-46EE-A354-9F488D997D8D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2</c:v>
                </c:pt>
                <c:pt idx="1">
                  <c:v>20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91-46EE-A354-9F488D997D8D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14</c:v>
                </c:pt>
                <c:pt idx="1">
                  <c:v>19</c:v>
                </c:pt>
                <c:pt idx="2">
                  <c:v>53</c:v>
                </c:pt>
                <c:pt idx="3">
                  <c:v>55</c:v>
                </c:pt>
                <c:pt idx="4">
                  <c:v>37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91-46EE-A354-9F488D997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6-4C31-8C37-DFB4B61CDC0F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8</c:v>
                </c:pt>
                <c:pt idx="3">
                  <c:v>10</c:v>
                </c:pt>
                <c:pt idx="4">
                  <c:v>6</c:v>
                </c:pt>
                <c:pt idx="5">
                  <c:v>20</c:v>
                </c:pt>
                <c:pt idx="6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6-4C31-8C37-DFB4B61CDC0F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9</c:v>
                </c:pt>
                <c:pt idx="1">
                  <c:v>7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25</c:v>
                </c:pt>
                <c:pt idx="6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B6-4C31-8C37-DFB4B61CDC0F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11</c:v>
                </c:pt>
                <c:pt idx="1">
                  <c:v>12</c:v>
                </c:pt>
                <c:pt idx="2">
                  <c:v>9</c:v>
                </c:pt>
                <c:pt idx="3">
                  <c:v>21</c:v>
                </c:pt>
                <c:pt idx="4">
                  <c:v>15</c:v>
                </c:pt>
                <c:pt idx="5">
                  <c:v>27</c:v>
                </c:pt>
                <c:pt idx="6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B6-4C31-8C37-DFB4B61CDC0F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9</c:v>
                </c:pt>
                <c:pt idx="1">
                  <c:v>13</c:v>
                </c:pt>
                <c:pt idx="2">
                  <c:v>18</c:v>
                </c:pt>
                <c:pt idx="3">
                  <c:v>22</c:v>
                </c:pt>
                <c:pt idx="4">
                  <c:v>34</c:v>
                </c:pt>
                <c:pt idx="5">
                  <c:v>31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B6-4C31-8C37-DFB4B61CDC0F}"/>
            </c:ext>
          </c:extLst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14</c:v>
                </c:pt>
                <c:pt idx="1">
                  <c:v>15</c:v>
                </c:pt>
                <c:pt idx="2">
                  <c:v>18</c:v>
                </c:pt>
                <c:pt idx="3">
                  <c:v>35</c:v>
                </c:pt>
                <c:pt idx="4">
                  <c:v>31</c:v>
                </c:pt>
                <c:pt idx="5">
                  <c:v>37</c:v>
                </c:pt>
                <c:pt idx="6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B6-4C31-8C37-DFB4B61C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9</c:v>
                </c:pt>
                <c:pt idx="3">
                  <c:v>11</c:v>
                </c:pt>
                <c:pt idx="4">
                  <c:v>9</c:v>
                </c:pt>
                <c:pt idx="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7-4579-BFB9-E8F3A185F476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7-4579-BFB9-E8F3A185F476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1</c:v>
                </c:pt>
                <c:pt idx="1">
                  <c:v>8</c:v>
                </c:pt>
                <c:pt idx="2">
                  <c:v>12</c:v>
                </c:pt>
                <c:pt idx="3">
                  <c:v>9</c:v>
                </c:pt>
                <c:pt idx="4">
                  <c:v>18</c:v>
                </c:pt>
                <c:pt idx="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57-4579-BFB9-E8F3A185F476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4</c:v>
                </c:pt>
                <c:pt idx="1">
                  <c:v>10</c:v>
                </c:pt>
                <c:pt idx="2">
                  <c:v>12</c:v>
                </c:pt>
                <c:pt idx="3">
                  <c:v>21</c:v>
                </c:pt>
                <c:pt idx="4">
                  <c:v>22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7-4579-BFB9-E8F3A185F476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1</c:v>
                </c:pt>
                <c:pt idx="1">
                  <c:v>6</c:v>
                </c:pt>
                <c:pt idx="2">
                  <c:v>12</c:v>
                </c:pt>
                <c:pt idx="3">
                  <c:v>15</c:v>
                </c:pt>
                <c:pt idx="4">
                  <c:v>34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57-4579-BFB9-E8F3A185F476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2</c:v>
                </c:pt>
                <c:pt idx="1">
                  <c:v>20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57-4579-BFB9-E8F3A185F476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14</c:v>
                </c:pt>
                <c:pt idx="1">
                  <c:v>19</c:v>
                </c:pt>
                <c:pt idx="2">
                  <c:v>53</c:v>
                </c:pt>
                <c:pt idx="3">
                  <c:v>55</c:v>
                </c:pt>
                <c:pt idx="4">
                  <c:v>37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57-4579-BFB9-E8F3A185F476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22860</xdr:colOff>
      <xdr:row>6</xdr:row>
      <xdr:rowOff>30480</xdr:rowOff>
    </xdr:from>
    <xdr:to>
      <xdr:col>14</xdr:col>
      <xdr:colOff>2193891</xdr:colOff>
      <xdr:row>8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3BCA1D-C54E-4CB5-BFB1-40B54B106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73540" y="1424940"/>
          <a:ext cx="2171031" cy="4419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30480</xdr:rowOff>
    </xdr:from>
    <xdr:to>
      <xdr:col>14</xdr:col>
      <xdr:colOff>1973580</xdr:colOff>
      <xdr:row>42</xdr:row>
      <xdr:rowOff>137160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BEB339-AADF-42EA-94AF-0434A440F01E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170420"/>
          <a:ext cx="11224260" cy="14935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</xdr:row>
      <xdr:rowOff>144780</xdr:rowOff>
    </xdr:from>
    <xdr:to>
      <xdr:col>14</xdr:col>
      <xdr:colOff>2118360</xdr:colOff>
      <xdr:row>50</xdr:row>
      <xdr:rowOff>144780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86E9B1E-3C7C-4D10-A8E5-B6C16DA432B4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8671560"/>
          <a:ext cx="11369040" cy="15849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944881</xdr:colOff>
      <xdr:row>2</xdr:row>
      <xdr:rowOff>106680</xdr:rowOff>
    </xdr:from>
    <xdr:to>
      <xdr:col>1</xdr:col>
      <xdr:colOff>1</xdr:colOff>
      <xdr:row>4</xdr:row>
      <xdr:rowOff>91440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BDF8DB4-0E40-410E-B0B1-A3B81BDE33CB}"/>
            </a:ext>
          </a:extLst>
        </xdr:cNvPr>
        <xdr:cNvSpPr/>
      </xdr:nvSpPr>
      <xdr:spPr>
        <a:xfrm>
          <a:off x="944881" y="723900"/>
          <a:ext cx="480060" cy="381000"/>
        </a:xfrm>
        <a:prstGeom prst="rect">
          <a:avLst/>
        </a:prstGeom>
        <a:solidFill>
          <a:srgbClr val="FFFF00">
            <a:alpha val="57000"/>
          </a:srgb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700">
              <a:solidFill>
                <a:sysClr val="windowText" lastClr="000000"/>
              </a:solidFill>
            </a:rPr>
            <a:t>40% miss</a:t>
          </a:r>
        </a:p>
      </xdr:txBody>
    </xdr:sp>
    <xdr:clientData/>
  </xdr:twoCellAnchor>
  <xdr:twoCellAnchor>
    <xdr:from>
      <xdr:col>1</xdr:col>
      <xdr:colOff>53340</xdr:colOff>
      <xdr:row>1</xdr:row>
      <xdr:rowOff>38100</xdr:rowOff>
    </xdr:from>
    <xdr:to>
      <xdr:col>3</xdr:col>
      <xdr:colOff>236220</xdr:colOff>
      <xdr:row>5</xdr:row>
      <xdr:rowOff>175260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2A4E4C0F-AD08-43CB-A432-DF0C1797BEC0}"/>
            </a:ext>
          </a:extLst>
        </xdr:cNvPr>
        <xdr:cNvSpPr/>
      </xdr:nvSpPr>
      <xdr:spPr>
        <a:xfrm>
          <a:off x="1478280" y="449580"/>
          <a:ext cx="1013460" cy="937260"/>
        </a:xfrm>
        <a:prstGeom prst="rect">
          <a:avLst/>
        </a:prstGeom>
        <a:solidFill>
          <a:srgbClr val="FFFF00">
            <a:alpha val="57000"/>
          </a:srgb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solidFill>
                <a:sysClr val="windowText" lastClr="000000"/>
              </a:solidFill>
            </a:rPr>
            <a:t>shield of faith +4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zoomScaleNormal="100" workbookViewId="0"/>
  </sheetViews>
  <sheetFormatPr defaultRowHeight="15.6" x14ac:dyDescent="0.3"/>
  <cols>
    <col min="1" max="1" width="12" style="44" bestFit="1" customWidth="1"/>
    <col min="2" max="2" width="6.296875" style="49" bestFit="1" customWidth="1"/>
    <col min="3" max="3" width="8.5" style="49" bestFit="1" customWidth="1"/>
    <col min="4" max="4" width="4.296875" style="49" bestFit="1" customWidth="1"/>
    <col min="5" max="5" width="8.3984375" style="49" bestFit="1" customWidth="1"/>
    <col min="6" max="6" width="6.296875" style="49" bestFit="1" customWidth="1"/>
    <col min="7" max="7" width="4.19921875" style="44" customWidth="1"/>
    <col min="8" max="8" width="14.09765625" style="44" bestFit="1" customWidth="1"/>
    <col min="9" max="9" width="4.8984375" style="44" bestFit="1" customWidth="1"/>
    <col min="10" max="10" width="26.796875" style="44" bestFit="1" customWidth="1"/>
    <col min="11" max="11" width="4.19921875" style="44" customWidth="1"/>
    <col min="12" max="12" width="19.59765625" style="44" bestFit="1" customWidth="1"/>
    <col min="13" max="13" width="4.3984375" style="44" bestFit="1" customWidth="1"/>
    <col min="14" max="14" width="38.3984375" style="44" bestFit="1" customWidth="1"/>
    <col min="15" max="15" width="13" style="44" bestFit="1" customWidth="1"/>
    <col min="16" max="16384" width="8.796875" style="44"/>
  </cols>
  <sheetData>
    <row r="1" spans="1:14" s="39" customFormat="1" ht="31.8" thickBot="1" x14ac:dyDescent="0.35">
      <c r="A1" s="37" t="s">
        <v>0</v>
      </c>
      <c r="B1" s="37" t="s">
        <v>1</v>
      </c>
      <c r="C1" s="37" t="s">
        <v>2</v>
      </c>
      <c r="D1" s="38" t="s">
        <v>3</v>
      </c>
      <c r="E1" s="37" t="s">
        <v>4</v>
      </c>
      <c r="F1" s="37" t="s">
        <v>5</v>
      </c>
      <c r="H1" s="40" t="s">
        <v>21</v>
      </c>
      <c r="I1" s="40"/>
      <c r="J1" s="40"/>
      <c r="K1" s="40"/>
      <c r="L1" s="40" t="s">
        <v>88</v>
      </c>
      <c r="M1" s="40"/>
      <c r="N1" s="40"/>
    </row>
    <row r="2" spans="1:14" ht="16.8" thickTop="1" thickBot="1" x14ac:dyDescent="0.35">
      <c r="A2" s="130" t="s">
        <v>127</v>
      </c>
      <c r="B2" s="130">
        <v>3</v>
      </c>
      <c r="C2" s="45">
        <v>3</v>
      </c>
      <c r="D2" s="46">
        <f t="shared" ref="D2:D10" ca="1" si="0">RANDBETWEEN(1,20)</f>
        <v>18</v>
      </c>
      <c r="E2" s="45">
        <f t="shared" ref="E2:E10" ca="1" si="1">SUM(C2:D2)</f>
        <v>21</v>
      </c>
      <c r="F2" s="45" t="s">
        <v>6</v>
      </c>
      <c r="H2" s="77" t="s">
        <v>0</v>
      </c>
      <c r="I2" s="78" t="s">
        <v>22</v>
      </c>
      <c r="J2" s="79" t="s">
        <v>23</v>
      </c>
      <c r="L2" s="140" t="s">
        <v>0</v>
      </c>
      <c r="M2" s="141" t="s">
        <v>89</v>
      </c>
      <c r="N2" s="142" t="s">
        <v>67</v>
      </c>
    </row>
    <row r="3" spans="1:14" x14ac:dyDescent="0.3">
      <c r="A3" s="130" t="s">
        <v>116</v>
      </c>
      <c r="B3" s="130">
        <v>3</v>
      </c>
      <c r="C3" s="45">
        <v>4</v>
      </c>
      <c r="D3" s="46">
        <f t="shared" ca="1" si="0"/>
        <v>14</v>
      </c>
      <c r="E3" s="45">
        <f t="shared" ca="1" si="1"/>
        <v>18</v>
      </c>
      <c r="F3" s="45" t="s">
        <v>108</v>
      </c>
      <c r="H3" s="80" t="s">
        <v>121</v>
      </c>
      <c r="I3" s="76">
        <v>15</v>
      </c>
      <c r="J3" s="81" t="s">
        <v>122</v>
      </c>
      <c r="L3" s="143" t="s">
        <v>127</v>
      </c>
      <c r="M3" s="130">
        <v>20</v>
      </c>
      <c r="N3" s="144" t="s">
        <v>128</v>
      </c>
    </row>
    <row r="4" spans="1:14" x14ac:dyDescent="0.3">
      <c r="A4" s="76" t="s">
        <v>70</v>
      </c>
      <c r="B4" s="76">
        <v>1</v>
      </c>
      <c r="C4" s="45">
        <v>3</v>
      </c>
      <c r="D4" s="46">
        <f t="shared" ca="1" si="0"/>
        <v>17</v>
      </c>
      <c r="E4" s="45">
        <f t="shared" ca="1" si="1"/>
        <v>20</v>
      </c>
      <c r="F4" s="45" t="s">
        <v>6</v>
      </c>
      <c r="H4" s="80" t="s">
        <v>71</v>
      </c>
      <c r="I4" s="76">
        <v>17</v>
      </c>
      <c r="J4" s="81" t="s">
        <v>72</v>
      </c>
      <c r="L4" s="143" t="s">
        <v>116</v>
      </c>
      <c r="M4" s="130">
        <v>15</v>
      </c>
      <c r="N4" s="144" t="s">
        <v>117</v>
      </c>
    </row>
    <row r="5" spans="1:14" ht="16.2" thickBot="1" x14ac:dyDescent="0.35">
      <c r="A5" s="76" t="s">
        <v>71</v>
      </c>
      <c r="B5" s="76">
        <v>1</v>
      </c>
      <c r="C5" s="45">
        <v>4</v>
      </c>
      <c r="D5" s="46">
        <f t="shared" ca="1" si="0"/>
        <v>17</v>
      </c>
      <c r="E5" s="45">
        <f t="shared" ca="1" si="1"/>
        <v>21</v>
      </c>
      <c r="F5" s="45" t="s">
        <v>6</v>
      </c>
      <c r="H5" s="80" t="s">
        <v>70</v>
      </c>
      <c r="I5" s="76">
        <v>17</v>
      </c>
      <c r="J5" s="81" t="s">
        <v>126</v>
      </c>
      <c r="L5" s="145" t="s">
        <v>163</v>
      </c>
      <c r="M5" s="146">
        <v>20</v>
      </c>
      <c r="N5" s="147" t="s">
        <v>192</v>
      </c>
    </row>
    <row r="6" spans="1:14" x14ac:dyDescent="0.3">
      <c r="A6" s="76" t="s">
        <v>124</v>
      </c>
      <c r="B6" s="76">
        <v>1</v>
      </c>
      <c r="C6" s="45">
        <v>4</v>
      </c>
      <c r="D6" s="46">
        <f t="shared" ca="1" si="0"/>
        <v>15</v>
      </c>
      <c r="E6" s="45">
        <f t="shared" ca="1" si="1"/>
        <v>19</v>
      </c>
      <c r="F6" s="45" t="s">
        <v>6</v>
      </c>
      <c r="H6" s="80" t="s">
        <v>123</v>
      </c>
      <c r="I6" s="76">
        <v>12</v>
      </c>
      <c r="J6" s="81" t="s">
        <v>125</v>
      </c>
      <c r="L6" s="148" t="s">
        <v>24</v>
      </c>
      <c r="M6" s="149">
        <f>SUM(M3:M5)</f>
        <v>55</v>
      </c>
      <c r="N6" s="144"/>
    </row>
    <row r="7" spans="1:14" x14ac:dyDescent="0.3">
      <c r="A7" s="183" t="s">
        <v>150</v>
      </c>
      <c r="B7" s="183">
        <v>2</v>
      </c>
      <c r="C7" s="45">
        <v>-1</v>
      </c>
      <c r="D7" s="46">
        <f t="shared" ca="1" si="0"/>
        <v>10</v>
      </c>
      <c r="E7" s="45">
        <f t="shared" ca="1" si="1"/>
        <v>9</v>
      </c>
      <c r="F7" s="45" t="s">
        <v>113</v>
      </c>
      <c r="H7" s="80" t="s">
        <v>124</v>
      </c>
      <c r="I7" s="76">
        <v>14</v>
      </c>
      <c r="J7" s="81" t="s">
        <v>72</v>
      </c>
      <c r="L7" s="148" t="s">
        <v>107</v>
      </c>
      <c r="M7" s="149">
        <f>AVERAGE(M3:M5)</f>
        <v>18.333333333333332</v>
      </c>
      <c r="N7" s="144"/>
    </row>
    <row r="8" spans="1:14" ht="16.2" thickBot="1" x14ac:dyDescent="0.35">
      <c r="A8" s="76" t="s">
        <v>123</v>
      </c>
      <c r="B8" s="76">
        <v>1</v>
      </c>
      <c r="C8" s="45">
        <v>0</v>
      </c>
      <c r="D8" s="46">
        <f t="shared" ca="1" si="0"/>
        <v>3</v>
      </c>
      <c r="E8" s="45">
        <f t="shared" ca="1" si="1"/>
        <v>3</v>
      </c>
      <c r="F8" s="203" t="s">
        <v>108</v>
      </c>
      <c r="H8" s="197" t="s">
        <v>150</v>
      </c>
      <c r="I8" s="198">
        <v>10</v>
      </c>
      <c r="J8" s="199" t="s">
        <v>154</v>
      </c>
      <c r="L8" s="150" t="s">
        <v>25</v>
      </c>
      <c r="M8" s="196">
        <f>COUNT(M3:M5)</f>
        <v>3</v>
      </c>
      <c r="N8" s="151"/>
    </row>
    <row r="9" spans="1:14" x14ac:dyDescent="0.3">
      <c r="A9" s="76" t="s">
        <v>121</v>
      </c>
      <c r="B9" s="76">
        <v>1</v>
      </c>
      <c r="C9" s="45">
        <v>0</v>
      </c>
      <c r="D9" s="46">
        <f t="shared" ca="1" si="0"/>
        <v>5</v>
      </c>
      <c r="E9" s="45">
        <f t="shared" ca="1" si="1"/>
        <v>5</v>
      </c>
      <c r="F9" s="45" t="s">
        <v>108</v>
      </c>
      <c r="H9" s="82" t="s">
        <v>24</v>
      </c>
      <c r="I9" s="83">
        <f>SUM(I3:I8)</f>
        <v>85</v>
      </c>
      <c r="J9" s="81"/>
    </row>
    <row r="10" spans="1:14" x14ac:dyDescent="0.3">
      <c r="A10" s="130" t="s">
        <v>163</v>
      </c>
      <c r="B10" s="130">
        <v>3</v>
      </c>
      <c r="C10" s="45">
        <v>0</v>
      </c>
      <c r="D10" s="46">
        <f t="shared" ca="1" si="0"/>
        <v>2</v>
      </c>
      <c r="E10" s="45">
        <f t="shared" ca="1" si="1"/>
        <v>2</v>
      </c>
      <c r="F10" s="45" t="s">
        <v>167</v>
      </c>
      <c r="H10" s="82" t="s">
        <v>25</v>
      </c>
      <c r="I10" s="83">
        <f>COUNT(I3:I8)</f>
        <v>6</v>
      </c>
      <c r="J10" s="84"/>
      <c r="L10" s="90" t="s">
        <v>31</v>
      </c>
      <c r="M10" s="91">
        <f>I11</f>
        <v>21.25</v>
      </c>
      <c r="N10" s="89"/>
    </row>
    <row r="11" spans="1:14" x14ac:dyDescent="0.3">
      <c r="H11" s="82" t="s">
        <v>27</v>
      </c>
      <c r="I11" s="85">
        <f>I9/4</f>
        <v>21.25</v>
      </c>
      <c r="J11" s="81" t="s">
        <v>28</v>
      </c>
      <c r="L11" s="90" t="s">
        <v>32</v>
      </c>
      <c r="M11" s="91">
        <f>I12</f>
        <v>42.5</v>
      </c>
      <c r="N11" s="89"/>
    </row>
    <row r="12" spans="1:14" ht="16.2" thickBot="1" x14ac:dyDescent="0.35">
      <c r="D12" s="46">
        <f t="shared" ref="D12" ca="1" si="2">RANDBETWEEN(1,20)</f>
        <v>19</v>
      </c>
      <c r="H12" s="86" t="s">
        <v>29</v>
      </c>
      <c r="I12" s="87">
        <f>I11*2</f>
        <v>42.5</v>
      </c>
      <c r="J12" s="88" t="s">
        <v>30</v>
      </c>
      <c r="L12" s="90" t="s">
        <v>33</v>
      </c>
      <c r="M12" s="91">
        <f>I9</f>
        <v>85</v>
      </c>
      <c r="N12" s="89"/>
    </row>
    <row r="13" spans="1:14" ht="16.2" thickTop="1" x14ac:dyDescent="0.3">
      <c r="H13" s="89"/>
      <c r="I13" s="89"/>
      <c r="J13" s="89"/>
      <c r="N13" s="89"/>
    </row>
    <row r="14" spans="1:14" ht="16.2" thickBot="1" x14ac:dyDescent="0.35">
      <c r="A14" s="37" t="s">
        <v>163</v>
      </c>
      <c r="B14" s="37" t="s">
        <v>5</v>
      </c>
      <c r="C14" s="37" t="s">
        <v>96</v>
      </c>
      <c r="H14" s="89"/>
      <c r="I14" s="89"/>
      <c r="L14" s="92" t="s">
        <v>34</v>
      </c>
      <c r="M14" s="91">
        <f>M6</f>
        <v>55</v>
      </c>
    </row>
    <row r="15" spans="1:14" x14ac:dyDescent="0.3">
      <c r="A15" s="45" t="s">
        <v>176</v>
      </c>
      <c r="B15" s="45" t="s">
        <v>108</v>
      </c>
      <c r="C15" s="45" t="s">
        <v>181</v>
      </c>
      <c r="H15" s="89"/>
      <c r="I15" s="89"/>
    </row>
    <row r="16" spans="1:14" x14ac:dyDescent="0.3">
      <c r="A16" s="45" t="s">
        <v>177</v>
      </c>
      <c r="B16" s="45" t="s">
        <v>108</v>
      </c>
      <c r="C16" s="45" t="s">
        <v>181</v>
      </c>
      <c r="H16" s="89"/>
      <c r="I16" s="89"/>
    </row>
    <row r="17" spans="1:9" x14ac:dyDescent="0.3">
      <c r="A17" s="45" t="s">
        <v>178</v>
      </c>
      <c r="B17" s="45" t="s">
        <v>6</v>
      </c>
      <c r="C17" s="45" t="s">
        <v>181</v>
      </c>
      <c r="H17" s="89"/>
      <c r="I17" s="89"/>
    </row>
    <row r="18" spans="1:9" x14ac:dyDescent="0.3">
      <c r="A18" s="45" t="s">
        <v>179</v>
      </c>
      <c r="B18" s="45" t="s">
        <v>6</v>
      </c>
      <c r="C18" s="216" t="s">
        <v>180</v>
      </c>
    </row>
  </sheetData>
  <sortState xmlns:xlrd2="http://schemas.microsoft.com/office/spreadsheetml/2017/richdata2" ref="A2:F10">
    <sortCondition descending="1" ref="E2:E10"/>
    <sortCondition descending="1" ref="C2:C10"/>
  </sortState>
  <conditionalFormatting sqref="M14">
    <cfRule type="cellIs" dxfId="565" priority="1434" operator="greaterThan">
      <formula>$M$12</formula>
    </cfRule>
    <cfRule type="cellIs" dxfId="564" priority="1435" operator="between">
      <formula>$M$11</formula>
      <formula>$M$12</formula>
    </cfRule>
    <cfRule type="cellIs" dxfId="563" priority="1436" operator="between">
      <formula>$M$10</formula>
      <formula>$M$11</formula>
    </cfRule>
    <cfRule type="cellIs" dxfId="562" priority="1437" operator="lessThan">
      <formula>$M$10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5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8.796875" style="49" bestFit="1" customWidth="1"/>
    <col min="2" max="2" width="21.59765625" style="49" bestFit="1" customWidth="1"/>
    <col min="3" max="3" width="7.296875" style="49" bestFit="1" customWidth="1"/>
    <col min="4" max="4" width="3.59765625" style="49" bestFit="1" customWidth="1"/>
    <col min="5" max="5" width="7.796875" style="49" bestFit="1" customWidth="1"/>
    <col min="6" max="6" width="8" style="49" bestFit="1" customWidth="1"/>
    <col min="7" max="7" width="9" style="49" bestFit="1" customWidth="1"/>
    <col min="8" max="8" width="6.796875" style="49" bestFit="1" customWidth="1"/>
    <col min="9" max="9" width="7.5" style="49" bestFit="1" customWidth="1"/>
    <col min="10" max="10" width="8.5" style="49" bestFit="1" customWidth="1"/>
    <col min="11" max="11" width="8.796875" style="49" bestFit="1" customWidth="1"/>
    <col min="12" max="12" width="7.296875" style="61" bestFit="1" customWidth="1"/>
    <col min="13" max="13" width="7.5" style="61" bestFit="1" customWidth="1"/>
    <col min="14" max="14" width="2.296875" style="49" customWidth="1"/>
    <col min="15" max="15" width="7.59765625" style="49" bestFit="1" customWidth="1"/>
    <col min="16" max="16" width="8.09765625" style="49" bestFit="1" customWidth="1"/>
    <col min="17" max="17" width="7.796875" style="49" bestFit="1" customWidth="1"/>
    <col min="18" max="18" width="9" style="49" bestFit="1" customWidth="1"/>
    <col min="19" max="19" width="7.59765625" style="49" bestFit="1" customWidth="1"/>
    <col min="20" max="20" width="9" style="49" bestFit="1" customWidth="1"/>
    <col min="21" max="16384" width="8.796875" style="49"/>
  </cols>
  <sheetData>
    <row r="1" spans="1:20" s="57" customFormat="1" ht="31.8" thickBot="1" x14ac:dyDescent="0.35">
      <c r="A1" s="56" t="s">
        <v>78</v>
      </c>
      <c r="B1" s="62" t="s">
        <v>79</v>
      </c>
      <c r="C1" s="62" t="s">
        <v>80</v>
      </c>
      <c r="D1" s="56" t="s">
        <v>81</v>
      </c>
      <c r="E1" s="56" t="s">
        <v>104</v>
      </c>
      <c r="F1" s="56" t="s">
        <v>103</v>
      </c>
      <c r="G1" s="56" t="s">
        <v>102</v>
      </c>
      <c r="H1" s="56" t="s">
        <v>101</v>
      </c>
      <c r="I1" s="56" t="s">
        <v>105</v>
      </c>
      <c r="J1" s="56" t="s">
        <v>82</v>
      </c>
      <c r="K1" s="56" t="s">
        <v>83</v>
      </c>
      <c r="L1" s="56" t="s">
        <v>84</v>
      </c>
      <c r="M1" s="56" t="s">
        <v>85</v>
      </c>
      <c r="O1" s="177" t="s">
        <v>86</v>
      </c>
      <c r="P1" s="73">
        <v>59</v>
      </c>
      <c r="Q1" s="178" t="s">
        <v>111</v>
      </c>
      <c r="R1" s="176">
        <v>0.40902777777777777</v>
      </c>
      <c r="S1" s="179" t="s">
        <v>110</v>
      </c>
      <c r="T1" s="176">
        <f>R1+((P1)/(24*60*10))</f>
        <v>0.41312499999999996</v>
      </c>
    </row>
    <row r="2" spans="1:20" ht="16.8" x14ac:dyDescent="0.3">
      <c r="A2" s="65" t="s">
        <v>70</v>
      </c>
      <c r="B2" s="63" t="s">
        <v>94</v>
      </c>
      <c r="C2" s="64"/>
      <c r="D2" s="58">
        <v>15</v>
      </c>
      <c r="E2" s="59" t="s">
        <v>87</v>
      </c>
      <c r="F2" s="59" t="s">
        <v>95</v>
      </c>
      <c r="G2" s="59" t="s">
        <v>87</v>
      </c>
      <c r="H2" s="59" t="s">
        <v>87</v>
      </c>
      <c r="I2" s="58"/>
      <c r="J2" s="58">
        <f t="shared" ref="J2:J13" si="0">IF($E2="þ",$D2,IF($F2="þ",($D2*10),IF($G2="þ",($D2*100),IF($H2="þ",($D2*600),$I2))))</f>
        <v>150</v>
      </c>
      <c r="K2" s="58">
        <f t="shared" ref="K2:K7" si="1">J2+C2</f>
        <v>150</v>
      </c>
      <c r="L2" s="59" t="s">
        <v>87</v>
      </c>
      <c r="M2" s="60" t="str">
        <f t="shared" ref="M2:M7" si="2">IF(K2&lt;=$P$1,"þ","q")</f>
        <v>q</v>
      </c>
    </row>
    <row r="3" spans="1:20" ht="16.8" x14ac:dyDescent="0.3">
      <c r="A3" s="65" t="s">
        <v>70</v>
      </c>
      <c r="B3" s="63" t="s">
        <v>132</v>
      </c>
      <c r="C3" s="64">
        <v>3</v>
      </c>
      <c r="D3" s="58">
        <v>15</v>
      </c>
      <c r="E3" s="59" t="s">
        <v>95</v>
      </c>
      <c r="F3" s="59" t="s">
        <v>87</v>
      </c>
      <c r="G3" s="59" t="s">
        <v>87</v>
      </c>
      <c r="H3" s="59" t="s">
        <v>87</v>
      </c>
      <c r="I3" s="58"/>
      <c r="J3" s="58">
        <f t="shared" si="0"/>
        <v>15</v>
      </c>
      <c r="K3" s="58">
        <f t="shared" ref="K3" si="3">J3+C3</f>
        <v>18</v>
      </c>
      <c r="L3" s="59" t="s">
        <v>95</v>
      </c>
      <c r="M3" s="60" t="str">
        <f t="shared" ref="M3" si="4">IF(K3&lt;=$P$1,"þ","q")</f>
        <v>þ</v>
      </c>
    </row>
    <row r="4" spans="1:20" ht="16.8" x14ac:dyDescent="0.3">
      <c r="A4" s="65" t="s">
        <v>70</v>
      </c>
      <c r="B4" s="63"/>
      <c r="C4" s="64"/>
      <c r="D4" s="58">
        <v>15</v>
      </c>
      <c r="E4" s="59" t="s">
        <v>87</v>
      </c>
      <c r="F4" s="59" t="s">
        <v>87</v>
      </c>
      <c r="G4" s="59" t="s">
        <v>87</v>
      </c>
      <c r="H4" s="59" t="s">
        <v>95</v>
      </c>
      <c r="I4" s="58"/>
      <c r="J4" s="58">
        <f t="shared" si="0"/>
        <v>9000</v>
      </c>
      <c r="K4" s="58">
        <f t="shared" si="1"/>
        <v>9000</v>
      </c>
      <c r="L4" s="59" t="s">
        <v>87</v>
      </c>
      <c r="M4" s="60" t="str">
        <f t="shared" si="2"/>
        <v>q</v>
      </c>
      <c r="O4" s="75"/>
    </row>
    <row r="5" spans="1:20" ht="16.8" x14ac:dyDescent="0.3">
      <c r="A5" s="65" t="s">
        <v>70</v>
      </c>
      <c r="B5" s="63" t="s">
        <v>145</v>
      </c>
      <c r="C5" s="64">
        <v>5</v>
      </c>
      <c r="D5" s="58">
        <v>15</v>
      </c>
      <c r="E5" s="59" t="s">
        <v>95</v>
      </c>
      <c r="F5" s="59" t="s">
        <v>87</v>
      </c>
      <c r="G5" s="59" t="s">
        <v>87</v>
      </c>
      <c r="H5" s="59" t="s">
        <v>87</v>
      </c>
      <c r="I5" s="58"/>
      <c r="J5" s="58">
        <f t="shared" si="0"/>
        <v>15</v>
      </c>
      <c r="K5" s="58">
        <f t="shared" ref="K5" si="5">J5+C5</f>
        <v>20</v>
      </c>
      <c r="L5" s="59" t="s">
        <v>95</v>
      </c>
      <c r="M5" s="60" t="str">
        <f t="shared" ref="M5" si="6">IF(K5&lt;=$P$1,"þ","q")</f>
        <v>þ</v>
      </c>
      <c r="O5" s="75"/>
    </row>
    <row r="6" spans="1:20" ht="16.8" x14ac:dyDescent="0.3">
      <c r="A6" s="66" t="s">
        <v>123</v>
      </c>
      <c r="B6" s="63"/>
      <c r="C6" s="64"/>
      <c r="D6" s="58"/>
      <c r="E6" s="59" t="s">
        <v>95</v>
      </c>
      <c r="F6" s="59" t="s">
        <v>87</v>
      </c>
      <c r="G6" s="59" t="s">
        <v>87</v>
      </c>
      <c r="H6" s="59" t="s">
        <v>87</v>
      </c>
      <c r="I6" s="58"/>
      <c r="J6" s="58">
        <f t="shared" si="0"/>
        <v>0</v>
      </c>
      <c r="K6" s="58">
        <f t="shared" ref="K6" si="7">J6+C6</f>
        <v>0</v>
      </c>
      <c r="L6" s="59" t="s">
        <v>87</v>
      </c>
      <c r="M6" s="60" t="str">
        <f t="shared" ref="M6" si="8">IF(K6&lt;=$P$1,"þ","q")</f>
        <v>þ</v>
      </c>
      <c r="O6" s="75"/>
    </row>
    <row r="7" spans="1:20" ht="16.8" x14ac:dyDescent="0.3">
      <c r="A7" s="67" t="s">
        <v>71</v>
      </c>
      <c r="B7" s="63" t="s">
        <v>130</v>
      </c>
      <c r="C7" s="64">
        <v>2</v>
      </c>
      <c r="D7" s="205">
        <v>15</v>
      </c>
      <c r="E7" s="59" t="s">
        <v>87</v>
      </c>
      <c r="F7" s="59" t="s">
        <v>87</v>
      </c>
      <c r="G7" s="59" t="s">
        <v>95</v>
      </c>
      <c r="H7" s="59" t="s">
        <v>87</v>
      </c>
      <c r="I7" s="58"/>
      <c r="J7" s="58">
        <f t="shared" si="0"/>
        <v>1500</v>
      </c>
      <c r="K7" s="58">
        <f t="shared" si="1"/>
        <v>1502</v>
      </c>
      <c r="L7" s="59" t="s">
        <v>95</v>
      </c>
      <c r="M7" s="60" t="str">
        <f t="shared" si="2"/>
        <v>q</v>
      </c>
      <c r="O7" s="75"/>
    </row>
    <row r="8" spans="1:20" ht="16.8" x14ac:dyDescent="0.3">
      <c r="A8" s="67" t="s">
        <v>71</v>
      </c>
      <c r="B8" s="63" t="s">
        <v>149</v>
      </c>
      <c r="C8" s="64"/>
      <c r="D8" s="205">
        <v>15</v>
      </c>
      <c r="E8" s="59" t="s">
        <v>95</v>
      </c>
      <c r="F8" s="59" t="s">
        <v>87</v>
      </c>
      <c r="G8" s="59" t="s">
        <v>87</v>
      </c>
      <c r="H8" s="59" t="s">
        <v>87</v>
      </c>
      <c r="I8" s="58"/>
      <c r="J8" s="58">
        <f t="shared" si="0"/>
        <v>15</v>
      </c>
      <c r="K8" s="58">
        <f t="shared" ref="K8" si="9">J8+C8</f>
        <v>15</v>
      </c>
      <c r="L8" s="59" t="s">
        <v>95</v>
      </c>
      <c r="M8" s="60" t="str">
        <f t="shared" ref="M8" si="10">IF(K8&lt;=$P$1,"þ","q")</f>
        <v>þ</v>
      </c>
      <c r="O8" s="75"/>
    </row>
    <row r="9" spans="1:20" ht="16.8" x14ac:dyDescent="0.3">
      <c r="A9" s="155" t="s">
        <v>121</v>
      </c>
      <c r="B9" s="63" t="s">
        <v>129</v>
      </c>
      <c r="C9" s="64">
        <v>2</v>
      </c>
      <c r="D9" s="58">
        <v>15</v>
      </c>
      <c r="E9" s="59" t="s">
        <v>87</v>
      </c>
      <c r="F9" s="59" t="s">
        <v>95</v>
      </c>
      <c r="G9" s="59" t="s">
        <v>87</v>
      </c>
      <c r="H9" s="59" t="s">
        <v>87</v>
      </c>
      <c r="I9" s="58"/>
      <c r="J9" s="58">
        <f t="shared" si="0"/>
        <v>150</v>
      </c>
      <c r="K9" s="58">
        <f t="shared" ref="K9:K12" si="11">J9+C9</f>
        <v>152</v>
      </c>
      <c r="L9" s="59" t="s">
        <v>95</v>
      </c>
      <c r="M9" s="60" t="str">
        <f t="shared" ref="M9:M12" si="12">IF(K9&lt;=$P$1,"þ","q")</f>
        <v>q</v>
      </c>
      <c r="O9" s="75"/>
    </row>
    <row r="10" spans="1:20" ht="16.8" x14ac:dyDescent="0.3">
      <c r="A10" s="155" t="s">
        <v>121</v>
      </c>
      <c r="B10" s="63" t="s">
        <v>119</v>
      </c>
      <c r="C10" s="64">
        <v>4</v>
      </c>
      <c r="D10" s="58">
        <v>15</v>
      </c>
      <c r="E10" s="59" t="s">
        <v>87</v>
      </c>
      <c r="F10" s="59" t="s">
        <v>95</v>
      </c>
      <c r="G10" s="59" t="s">
        <v>87</v>
      </c>
      <c r="H10" s="59" t="s">
        <v>87</v>
      </c>
      <c r="I10" s="58"/>
      <c r="J10" s="58">
        <f t="shared" si="0"/>
        <v>150</v>
      </c>
      <c r="K10" s="58">
        <f t="shared" si="11"/>
        <v>154</v>
      </c>
      <c r="L10" s="59" t="s">
        <v>95</v>
      </c>
      <c r="M10" s="60" t="str">
        <f t="shared" ref="M10" si="13">IF(K10&lt;=$P$1,"þ","q")</f>
        <v>q</v>
      </c>
      <c r="O10" s="75"/>
    </row>
    <row r="11" spans="1:20" ht="16.8" x14ac:dyDescent="0.3">
      <c r="A11" s="155" t="s">
        <v>121</v>
      </c>
      <c r="B11" s="63" t="s">
        <v>140</v>
      </c>
      <c r="C11" s="64"/>
      <c r="D11" s="58">
        <v>15</v>
      </c>
      <c r="E11" s="59" t="s">
        <v>95</v>
      </c>
      <c r="F11" s="59" t="s">
        <v>87</v>
      </c>
      <c r="G11" s="59" t="s">
        <v>87</v>
      </c>
      <c r="H11" s="59" t="s">
        <v>87</v>
      </c>
      <c r="I11" s="58"/>
      <c r="J11" s="58">
        <f t="shared" si="0"/>
        <v>15</v>
      </c>
      <c r="K11" s="58">
        <f t="shared" ref="K11" si="14">J11+C11</f>
        <v>15</v>
      </c>
      <c r="L11" s="59" t="s">
        <v>95</v>
      </c>
      <c r="M11" s="60" t="str">
        <f t="shared" ref="M11" si="15">IF(K11&lt;=$P$1,"þ","q")</f>
        <v>þ</v>
      </c>
      <c r="O11" s="75"/>
    </row>
    <row r="12" spans="1:20" ht="16.8" x14ac:dyDescent="0.3">
      <c r="A12" s="67" t="s">
        <v>124</v>
      </c>
      <c r="B12" s="63" t="s">
        <v>90</v>
      </c>
      <c r="C12" s="64">
        <v>2</v>
      </c>
      <c r="D12" s="58">
        <v>14</v>
      </c>
      <c r="E12" s="59" t="s">
        <v>87</v>
      </c>
      <c r="F12" s="59" t="s">
        <v>87</v>
      </c>
      <c r="G12" s="59" t="s">
        <v>95</v>
      </c>
      <c r="H12" s="59" t="s">
        <v>87</v>
      </c>
      <c r="I12" s="58"/>
      <c r="J12" s="58">
        <f t="shared" si="0"/>
        <v>1400</v>
      </c>
      <c r="K12" s="58">
        <f t="shared" si="11"/>
        <v>1402</v>
      </c>
      <c r="L12" s="59" t="s">
        <v>87</v>
      </c>
      <c r="M12" s="60" t="str">
        <f t="shared" si="12"/>
        <v>q</v>
      </c>
      <c r="O12" s="75"/>
    </row>
    <row r="13" spans="1:20" ht="16.8" x14ac:dyDescent="0.3">
      <c r="A13" s="67" t="s">
        <v>124</v>
      </c>
      <c r="B13" s="63" t="s">
        <v>148</v>
      </c>
      <c r="C13" s="64">
        <v>8</v>
      </c>
      <c r="D13" s="58">
        <v>14</v>
      </c>
      <c r="E13" s="59" t="s">
        <v>95</v>
      </c>
      <c r="F13" s="59" t="s">
        <v>87</v>
      </c>
      <c r="G13" s="59" t="s">
        <v>87</v>
      </c>
      <c r="H13" s="59" t="s">
        <v>87</v>
      </c>
      <c r="I13" s="58"/>
      <c r="J13" s="58">
        <f t="shared" si="0"/>
        <v>14</v>
      </c>
      <c r="K13" s="58">
        <f t="shared" ref="K13" si="16">J13+C13</f>
        <v>22</v>
      </c>
      <c r="L13" s="59" t="s">
        <v>87</v>
      </c>
      <c r="M13" s="60" t="str">
        <f t="shared" ref="M13" si="17">IF(K13&lt;=$P$1,"þ","q")</f>
        <v>þ</v>
      </c>
      <c r="O13" s="75"/>
    </row>
    <row r="14" spans="1:20" x14ac:dyDescent="0.3">
      <c r="O14" s="44"/>
    </row>
    <row r="15" spans="1:20" ht="31.2" x14ac:dyDescent="0.3">
      <c r="A15" s="56" t="s">
        <v>78</v>
      </c>
      <c r="B15" s="62" t="s">
        <v>79</v>
      </c>
      <c r="C15" s="62" t="s">
        <v>80</v>
      </c>
      <c r="D15" s="56" t="s">
        <v>81</v>
      </c>
      <c r="E15" s="56" t="s">
        <v>104</v>
      </c>
      <c r="F15" s="56" t="s">
        <v>103</v>
      </c>
      <c r="G15" s="56" t="s">
        <v>102</v>
      </c>
      <c r="H15" s="56" t="s">
        <v>101</v>
      </c>
      <c r="I15" s="56" t="s">
        <v>105</v>
      </c>
      <c r="J15" s="56" t="s">
        <v>82</v>
      </c>
      <c r="K15" s="56" t="s">
        <v>83</v>
      </c>
      <c r="L15" s="56" t="s">
        <v>84</v>
      </c>
      <c r="M15" s="56" t="s">
        <v>85</v>
      </c>
      <c r="O15" s="200"/>
    </row>
    <row r="16" spans="1:20" ht="16.8" x14ac:dyDescent="0.3">
      <c r="A16" s="65" t="s">
        <v>127</v>
      </c>
      <c r="B16" s="63" t="s">
        <v>106</v>
      </c>
      <c r="C16" s="64"/>
      <c r="D16" s="58">
        <v>19</v>
      </c>
      <c r="E16" s="59" t="s">
        <v>95</v>
      </c>
      <c r="F16" s="59" t="s">
        <v>87</v>
      </c>
      <c r="G16" s="59" t="s">
        <v>87</v>
      </c>
      <c r="H16" s="59" t="s">
        <v>87</v>
      </c>
      <c r="I16" s="58"/>
      <c r="J16" s="58">
        <f t="shared" ref="J16:J25" si="18">IF($E16="þ",$D16,IF($F16="þ",($D16*10),IF($G16="þ",($D16*100),IF($H16="þ",($D16*600),$I16))))</f>
        <v>19</v>
      </c>
      <c r="K16" s="58">
        <f t="shared" ref="K16:K17" si="19">J16+C16</f>
        <v>19</v>
      </c>
      <c r="L16" s="59" t="s">
        <v>95</v>
      </c>
      <c r="M16" s="60" t="str">
        <f t="shared" ref="M16:M17" si="20">IF(K16&lt;=$P$1,"þ","q")</f>
        <v>þ</v>
      </c>
    </row>
    <row r="17" spans="1:13" ht="16.8" x14ac:dyDescent="0.3">
      <c r="A17" s="65" t="s">
        <v>127</v>
      </c>
      <c r="B17" s="63" t="s">
        <v>91</v>
      </c>
      <c r="C17" s="64"/>
      <c r="D17" s="58">
        <v>19</v>
      </c>
      <c r="E17" s="59" t="s">
        <v>95</v>
      </c>
      <c r="F17" s="59" t="s">
        <v>87</v>
      </c>
      <c r="G17" s="59" t="s">
        <v>87</v>
      </c>
      <c r="H17" s="59" t="s">
        <v>87</v>
      </c>
      <c r="I17" s="58"/>
      <c r="J17" s="58">
        <f t="shared" si="18"/>
        <v>19</v>
      </c>
      <c r="K17" s="58">
        <f t="shared" si="19"/>
        <v>19</v>
      </c>
      <c r="L17" s="59" t="s">
        <v>95</v>
      </c>
      <c r="M17" s="60" t="str">
        <f t="shared" si="20"/>
        <v>þ</v>
      </c>
    </row>
    <row r="18" spans="1:13" ht="16.8" x14ac:dyDescent="0.3">
      <c r="A18" s="65" t="s">
        <v>127</v>
      </c>
      <c r="B18" s="63" t="s">
        <v>185</v>
      </c>
      <c r="C18" s="64">
        <v>58</v>
      </c>
      <c r="D18" s="58">
        <v>19</v>
      </c>
      <c r="E18" s="59" t="s">
        <v>87</v>
      </c>
      <c r="F18" s="59" t="s">
        <v>95</v>
      </c>
      <c r="G18" s="59" t="s">
        <v>87</v>
      </c>
      <c r="H18" s="59" t="s">
        <v>87</v>
      </c>
      <c r="I18" s="58"/>
      <c r="J18" s="58">
        <f t="shared" si="18"/>
        <v>190</v>
      </c>
      <c r="K18" s="58">
        <f t="shared" ref="K18" si="21">J18+C18</f>
        <v>248</v>
      </c>
      <c r="L18" s="59" t="s">
        <v>95</v>
      </c>
      <c r="M18" s="60" t="str">
        <f t="shared" ref="M18" si="22">IF(K18&lt;=$P$1,"þ","q")</f>
        <v>q</v>
      </c>
    </row>
    <row r="19" spans="1:13" ht="16.8" x14ac:dyDescent="0.3">
      <c r="A19" s="182" t="s">
        <v>116</v>
      </c>
      <c r="B19" s="63" t="s">
        <v>118</v>
      </c>
      <c r="C19" s="64"/>
      <c r="D19" s="58">
        <f t="shared" ref="D19:D23" si="23">11+1+1</f>
        <v>13</v>
      </c>
      <c r="E19" s="59" t="s">
        <v>95</v>
      </c>
      <c r="F19" s="59" t="s">
        <v>87</v>
      </c>
      <c r="G19" s="59" t="s">
        <v>87</v>
      </c>
      <c r="H19" s="59" t="s">
        <v>87</v>
      </c>
      <c r="I19" s="58"/>
      <c r="J19" s="58">
        <f t="shared" si="18"/>
        <v>13</v>
      </c>
      <c r="K19" s="58">
        <f t="shared" ref="K19" si="24">J19+C19</f>
        <v>13</v>
      </c>
      <c r="L19" s="59" t="s">
        <v>95</v>
      </c>
      <c r="M19" s="60" t="str">
        <f t="shared" ref="M19" si="25">IF(K19&lt;=$P$1,"þ","q")</f>
        <v>þ</v>
      </c>
    </row>
    <row r="20" spans="1:13" ht="16.8" x14ac:dyDescent="0.3">
      <c r="A20" s="182" t="s">
        <v>116</v>
      </c>
      <c r="B20" s="63" t="s">
        <v>133</v>
      </c>
      <c r="C20" s="64"/>
      <c r="D20" s="58">
        <f t="shared" si="23"/>
        <v>13</v>
      </c>
      <c r="E20" s="59" t="s">
        <v>95</v>
      </c>
      <c r="F20" s="59" t="s">
        <v>87</v>
      </c>
      <c r="G20" s="59" t="s">
        <v>87</v>
      </c>
      <c r="H20" s="59" t="s">
        <v>87</v>
      </c>
      <c r="I20" s="58"/>
      <c r="J20" s="58">
        <f t="shared" si="18"/>
        <v>13</v>
      </c>
      <c r="K20" s="58">
        <f t="shared" ref="K20" si="26">J20+C20</f>
        <v>13</v>
      </c>
      <c r="L20" s="59" t="s">
        <v>95</v>
      </c>
      <c r="M20" s="60" t="str">
        <f t="shared" ref="M20" si="27">IF(K20&lt;=$P$1,"þ","q")</f>
        <v>þ</v>
      </c>
    </row>
    <row r="21" spans="1:13" ht="16.8" x14ac:dyDescent="0.3">
      <c r="A21" s="182" t="s">
        <v>116</v>
      </c>
      <c r="B21" s="63" t="s">
        <v>133</v>
      </c>
      <c r="C21" s="64"/>
      <c r="D21" s="58">
        <f t="shared" si="23"/>
        <v>13</v>
      </c>
      <c r="E21" s="59" t="s">
        <v>95</v>
      </c>
      <c r="F21" s="59" t="s">
        <v>87</v>
      </c>
      <c r="G21" s="59" t="s">
        <v>87</v>
      </c>
      <c r="H21" s="59" t="s">
        <v>87</v>
      </c>
      <c r="I21" s="58"/>
      <c r="J21" s="58">
        <f t="shared" si="18"/>
        <v>13</v>
      </c>
      <c r="K21" s="58">
        <f t="shared" ref="K21:K22" si="28">J21+C21</f>
        <v>13</v>
      </c>
      <c r="L21" s="59" t="s">
        <v>95</v>
      </c>
      <c r="M21" s="60" t="str">
        <f t="shared" ref="M21:M22" si="29">IF(K21&lt;=$P$1,"þ","q")</f>
        <v>þ</v>
      </c>
    </row>
    <row r="22" spans="1:13" ht="16.8" x14ac:dyDescent="0.3">
      <c r="A22" s="182" t="s">
        <v>116</v>
      </c>
      <c r="B22" s="63" t="s">
        <v>120</v>
      </c>
      <c r="C22" s="64"/>
      <c r="D22" s="58">
        <f t="shared" si="23"/>
        <v>13</v>
      </c>
      <c r="E22" s="59" t="s">
        <v>95</v>
      </c>
      <c r="F22" s="59" t="s">
        <v>87</v>
      </c>
      <c r="G22" s="59" t="s">
        <v>87</v>
      </c>
      <c r="H22" s="59" t="s">
        <v>87</v>
      </c>
      <c r="I22" s="58"/>
      <c r="J22" s="58">
        <f t="shared" si="18"/>
        <v>13</v>
      </c>
      <c r="K22" s="58">
        <f t="shared" si="28"/>
        <v>13</v>
      </c>
      <c r="L22" s="59" t="s">
        <v>95</v>
      </c>
      <c r="M22" s="60" t="str">
        <f t="shared" si="29"/>
        <v>þ</v>
      </c>
    </row>
    <row r="23" spans="1:13" ht="16.8" x14ac:dyDescent="0.3">
      <c r="A23" s="182" t="s">
        <v>116</v>
      </c>
      <c r="B23" s="63" t="s">
        <v>120</v>
      </c>
      <c r="C23" s="64"/>
      <c r="D23" s="58">
        <f t="shared" si="23"/>
        <v>13</v>
      </c>
      <c r="E23" s="59" t="s">
        <v>95</v>
      </c>
      <c r="F23" s="59" t="s">
        <v>87</v>
      </c>
      <c r="G23" s="59" t="s">
        <v>87</v>
      </c>
      <c r="H23" s="59" t="s">
        <v>87</v>
      </c>
      <c r="I23" s="58"/>
      <c r="J23" s="58">
        <f t="shared" si="18"/>
        <v>13</v>
      </c>
      <c r="K23" s="58">
        <f t="shared" ref="K23" si="30">J23+C23</f>
        <v>13</v>
      </c>
      <c r="L23" s="59" t="s">
        <v>95</v>
      </c>
      <c r="M23" s="60" t="str">
        <f t="shared" ref="M23" si="31">IF(K23&lt;=$P$1,"þ","q")</f>
        <v>þ</v>
      </c>
    </row>
    <row r="24" spans="1:13" ht="16.8" x14ac:dyDescent="0.3">
      <c r="A24" s="182" t="s">
        <v>116</v>
      </c>
      <c r="B24" s="63" t="s">
        <v>146</v>
      </c>
      <c r="C24" s="64"/>
      <c r="D24" s="58">
        <v>11</v>
      </c>
      <c r="E24" s="59" t="s">
        <v>95</v>
      </c>
      <c r="F24" s="59" t="s">
        <v>87</v>
      </c>
      <c r="G24" s="59" t="s">
        <v>87</v>
      </c>
      <c r="H24" s="59" t="s">
        <v>87</v>
      </c>
      <c r="I24" s="58"/>
      <c r="J24" s="58">
        <f t="shared" si="18"/>
        <v>11</v>
      </c>
      <c r="K24" s="58">
        <f t="shared" ref="K24" si="32">J24+C24</f>
        <v>11</v>
      </c>
      <c r="L24" s="59" t="s">
        <v>95</v>
      </c>
      <c r="M24" s="60" t="str">
        <f t="shared" ref="M24" si="33">IF(K24&lt;=$P$1,"þ","q")</f>
        <v>þ</v>
      </c>
    </row>
    <row r="25" spans="1:13" ht="16.8" x14ac:dyDescent="0.3">
      <c r="A25" s="182" t="s">
        <v>116</v>
      </c>
      <c r="B25" s="63" t="s">
        <v>184</v>
      </c>
      <c r="C25" s="64">
        <v>58</v>
      </c>
      <c r="D25" s="58">
        <v>11</v>
      </c>
      <c r="E25" s="59" t="s">
        <v>87</v>
      </c>
      <c r="F25" s="59" t="s">
        <v>95</v>
      </c>
      <c r="G25" s="59" t="s">
        <v>87</v>
      </c>
      <c r="H25" s="59" t="s">
        <v>87</v>
      </c>
      <c r="I25" s="58"/>
      <c r="J25" s="58">
        <f t="shared" si="18"/>
        <v>110</v>
      </c>
      <c r="K25" s="58">
        <f t="shared" ref="K25" si="34">J25+C25</f>
        <v>168</v>
      </c>
      <c r="L25" s="59" t="s">
        <v>95</v>
      </c>
      <c r="M25" s="60" t="str">
        <f t="shared" ref="M25" si="35">IF(K25&lt;=$P$1,"þ","q")</f>
        <v>q</v>
      </c>
    </row>
  </sheetData>
  <sortState xmlns:xlrd2="http://schemas.microsoft.com/office/spreadsheetml/2017/richdata2" ref="A2:M14">
    <sortCondition ref="A2:A14"/>
    <sortCondition ref="C2:C14"/>
  </sortState>
  <conditionalFormatting sqref="M4 E19:H20 M2">
    <cfRule type="cellIs" dxfId="561" priority="2036" stopIfTrue="1" operator="equal">
      <formula>"þ"</formula>
    </cfRule>
  </conditionalFormatting>
  <conditionalFormatting sqref="K4 K2">
    <cfRule type="cellIs" dxfId="560" priority="2035" operator="lessThan">
      <formula>$P$1</formula>
    </cfRule>
  </conditionalFormatting>
  <conditionalFormatting sqref="L14:M14">
    <cfRule type="cellIs" dxfId="559" priority="2034" stopIfTrue="1" operator="equal">
      <formula>"þ"</formula>
    </cfRule>
  </conditionalFormatting>
  <conditionalFormatting sqref="P1">
    <cfRule type="cellIs" dxfId="558" priority="2018" operator="equal">
      <formula>0</formula>
    </cfRule>
  </conditionalFormatting>
  <conditionalFormatting sqref="M7">
    <cfRule type="cellIs" dxfId="557" priority="1939" stopIfTrue="1" operator="equal">
      <formula>"þ"</formula>
    </cfRule>
  </conditionalFormatting>
  <conditionalFormatting sqref="M7">
    <cfRule type="cellIs" dxfId="556" priority="1938" stopIfTrue="1" operator="equal">
      <formula>"þ"</formula>
    </cfRule>
  </conditionalFormatting>
  <conditionalFormatting sqref="K7">
    <cfRule type="cellIs" dxfId="555" priority="1937" operator="lessThan">
      <formula>$P$1</formula>
    </cfRule>
  </conditionalFormatting>
  <conditionalFormatting sqref="E7 H7">
    <cfRule type="cellIs" dxfId="554" priority="1936" stopIfTrue="1" operator="equal">
      <formula>"þ"</formula>
    </cfRule>
  </conditionalFormatting>
  <conditionalFormatting sqref="E7 H7">
    <cfRule type="cellIs" dxfId="553" priority="1935" stopIfTrue="1" operator="equal">
      <formula>"þ"</formula>
    </cfRule>
  </conditionalFormatting>
  <conditionalFormatting sqref="G7">
    <cfRule type="cellIs" dxfId="552" priority="1934" stopIfTrue="1" operator="equal">
      <formula>"þ"</formula>
    </cfRule>
  </conditionalFormatting>
  <conditionalFormatting sqref="G7">
    <cfRule type="cellIs" dxfId="551" priority="1933" stopIfTrue="1" operator="equal">
      <formula>"þ"</formula>
    </cfRule>
  </conditionalFormatting>
  <conditionalFormatting sqref="H2">
    <cfRule type="cellIs" dxfId="550" priority="1932" stopIfTrue="1" operator="equal">
      <formula>"þ"</formula>
    </cfRule>
  </conditionalFormatting>
  <conditionalFormatting sqref="H2">
    <cfRule type="cellIs" dxfId="549" priority="1931" stopIfTrue="1" operator="equal">
      <formula>"þ"</formula>
    </cfRule>
  </conditionalFormatting>
  <conditionalFormatting sqref="F7">
    <cfRule type="cellIs" dxfId="548" priority="1929" stopIfTrue="1" operator="equal">
      <formula>"þ"</formula>
    </cfRule>
  </conditionalFormatting>
  <conditionalFormatting sqref="E2">
    <cfRule type="cellIs" dxfId="547" priority="1881" stopIfTrue="1" operator="equal">
      <formula>"þ"</formula>
    </cfRule>
  </conditionalFormatting>
  <conditionalFormatting sqref="G2">
    <cfRule type="cellIs" dxfId="546" priority="1880" stopIfTrue="1" operator="equal">
      <formula>"þ"</formula>
    </cfRule>
  </conditionalFormatting>
  <conditionalFormatting sqref="F2">
    <cfRule type="cellIs" dxfId="545" priority="1818" stopIfTrue="1" operator="equal">
      <formula>"þ"</formula>
    </cfRule>
  </conditionalFormatting>
  <conditionalFormatting sqref="T1">
    <cfRule type="cellIs" dxfId="544" priority="1614" operator="equal">
      <formula>0</formula>
    </cfRule>
  </conditionalFormatting>
  <conditionalFormatting sqref="R1">
    <cfRule type="cellIs" dxfId="543" priority="1616" operator="equal">
      <formula>0</formula>
    </cfRule>
  </conditionalFormatting>
  <conditionalFormatting sqref="M19">
    <cfRule type="cellIs" dxfId="542" priority="1300" stopIfTrue="1" operator="equal">
      <formula>"þ"</formula>
    </cfRule>
  </conditionalFormatting>
  <conditionalFormatting sqref="K19">
    <cfRule type="cellIs" dxfId="541" priority="1299" operator="lessThan">
      <formula>$P$1</formula>
    </cfRule>
  </conditionalFormatting>
  <conditionalFormatting sqref="M19">
    <cfRule type="cellIs" dxfId="540" priority="1298" stopIfTrue="1" operator="equal">
      <formula>"þ"</formula>
    </cfRule>
  </conditionalFormatting>
  <conditionalFormatting sqref="K19">
    <cfRule type="cellIs" dxfId="539" priority="1297" operator="lessThan">
      <formula>$P$1</formula>
    </cfRule>
  </conditionalFormatting>
  <conditionalFormatting sqref="M19">
    <cfRule type="cellIs" dxfId="538" priority="1296" stopIfTrue="1" operator="equal">
      <formula>"þ"</formula>
    </cfRule>
  </conditionalFormatting>
  <conditionalFormatting sqref="K19">
    <cfRule type="cellIs" dxfId="537" priority="1295" operator="lessThan">
      <formula>$P$1</formula>
    </cfRule>
  </conditionalFormatting>
  <conditionalFormatting sqref="M19">
    <cfRule type="cellIs" dxfId="536" priority="1294" stopIfTrue="1" operator="equal">
      <formula>"þ"</formula>
    </cfRule>
  </conditionalFormatting>
  <conditionalFormatting sqref="K19">
    <cfRule type="cellIs" dxfId="535" priority="1293" operator="lessThan">
      <formula>$P$1</formula>
    </cfRule>
  </conditionalFormatting>
  <conditionalFormatting sqref="E19 H19">
    <cfRule type="cellIs" dxfId="534" priority="1292" stopIfTrue="1" operator="equal">
      <formula>"þ"</formula>
    </cfRule>
  </conditionalFormatting>
  <conditionalFormatting sqref="E19 H19">
    <cfRule type="cellIs" dxfId="533" priority="1291" stopIfTrue="1" operator="equal">
      <formula>"þ"</formula>
    </cfRule>
  </conditionalFormatting>
  <conditionalFormatting sqref="G19">
    <cfRule type="cellIs" dxfId="532" priority="1290" stopIfTrue="1" operator="equal">
      <formula>"þ"</formula>
    </cfRule>
  </conditionalFormatting>
  <conditionalFormatting sqref="G19">
    <cfRule type="cellIs" dxfId="531" priority="1289" stopIfTrue="1" operator="equal">
      <formula>"þ"</formula>
    </cfRule>
  </conditionalFormatting>
  <conditionalFormatting sqref="E19">
    <cfRule type="cellIs" dxfId="530" priority="1288" stopIfTrue="1" operator="equal">
      <formula>"þ"</formula>
    </cfRule>
  </conditionalFormatting>
  <conditionalFormatting sqref="E19">
    <cfRule type="cellIs" dxfId="529" priority="1287" stopIfTrue="1" operator="equal">
      <formula>"þ"</formula>
    </cfRule>
  </conditionalFormatting>
  <conditionalFormatting sqref="L19">
    <cfRule type="cellIs" dxfId="528" priority="1286" stopIfTrue="1" operator="equal">
      <formula>"þ"</formula>
    </cfRule>
  </conditionalFormatting>
  <conditionalFormatting sqref="L19">
    <cfRule type="cellIs" dxfId="527" priority="1285" stopIfTrue="1" operator="equal">
      <formula>"þ"</formula>
    </cfRule>
  </conditionalFormatting>
  <conditionalFormatting sqref="F19">
    <cfRule type="cellIs" dxfId="526" priority="1284" stopIfTrue="1" operator="equal">
      <formula>"þ"</formula>
    </cfRule>
  </conditionalFormatting>
  <conditionalFormatting sqref="F19">
    <cfRule type="cellIs" dxfId="525" priority="1283" stopIfTrue="1" operator="equal">
      <formula>"þ"</formula>
    </cfRule>
  </conditionalFormatting>
  <conditionalFormatting sqref="F19">
    <cfRule type="cellIs" dxfId="524" priority="1282" stopIfTrue="1" operator="equal">
      <formula>"þ"</formula>
    </cfRule>
  </conditionalFormatting>
  <conditionalFormatting sqref="F19">
    <cfRule type="cellIs" dxfId="523" priority="1281" stopIfTrue="1" operator="equal">
      <formula>"þ"</formula>
    </cfRule>
  </conditionalFormatting>
  <conditionalFormatting sqref="E19">
    <cfRule type="cellIs" dxfId="522" priority="1280" stopIfTrue="1" operator="equal">
      <formula>"þ"</formula>
    </cfRule>
  </conditionalFormatting>
  <conditionalFormatting sqref="E19">
    <cfRule type="cellIs" dxfId="521" priority="1279" stopIfTrue="1" operator="equal">
      <formula>"þ"</formula>
    </cfRule>
  </conditionalFormatting>
  <conditionalFormatting sqref="G3">
    <cfRule type="cellIs" dxfId="520" priority="1219" stopIfTrue="1" operator="equal">
      <formula>"þ"</formula>
    </cfRule>
  </conditionalFormatting>
  <conditionalFormatting sqref="M3">
    <cfRule type="cellIs" dxfId="519" priority="1225" stopIfTrue="1" operator="equal">
      <formula>"þ"</formula>
    </cfRule>
  </conditionalFormatting>
  <conditionalFormatting sqref="K3">
    <cfRule type="cellIs" dxfId="518" priority="1224" operator="lessThan">
      <formula>$P$1</formula>
    </cfRule>
  </conditionalFormatting>
  <conditionalFormatting sqref="G3">
    <cfRule type="cellIs" dxfId="517" priority="1216" stopIfTrue="1" operator="equal">
      <formula>"þ"</formula>
    </cfRule>
  </conditionalFormatting>
  <conditionalFormatting sqref="L2">
    <cfRule type="cellIs" dxfId="516" priority="1196" stopIfTrue="1" operator="equal">
      <formula>"þ"</formula>
    </cfRule>
  </conditionalFormatting>
  <conditionalFormatting sqref="M20">
    <cfRule type="cellIs" dxfId="515" priority="1151" stopIfTrue="1" operator="equal">
      <formula>"þ"</formula>
    </cfRule>
  </conditionalFormatting>
  <conditionalFormatting sqref="K20">
    <cfRule type="cellIs" dxfId="514" priority="1150" operator="lessThan">
      <formula>$P$1</formula>
    </cfRule>
  </conditionalFormatting>
  <conditionalFormatting sqref="M20">
    <cfRule type="cellIs" dxfId="513" priority="1149" stopIfTrue="1" operator="equal">
      <formula>"þ"</formula>
    </cfRule>
  </conditionalFormatting>
  <conditionalFormatting sqref="K20">
    <cfRule type="cellIs" dxfId="512" priority="1148" operator="lessThan">
      <formula>$P$1</formula>
    </cfRule>
  </conditionalFormatting>
  <conditionalFormatting sqref="M20">
    <cfRule type="cellIs" dxfId="511" priority="1147" stopIfTrue="1" operator="equal">
      <formula>"þ"</formula>
    </cfRule>
  </conditionalFormatting>
  <conditionalFormatting sqref="K20">
    <cfRule type="cellIs" dxfId="510" priority="1146" operator="lessThan">
      <formula>$P$1</formula>
    </cfRule>
  </conditionalFormatting>
  <conditionalFormatting sqref="M20">
    <cfRule type="cellIs" dxfId="509" priority="1145" stopIfTrue="1" operator="equal">
      <formula>"þ"</formula>
    </cfRule>
  </conditionalFormatting>
  <conditionalFormatting sqref="K20">
    <cfRule type="cellIs" dxfId="508" priority="1144" operator="lessThan">
      <formula>$P$1</formula>
    </cfRule>
  </conditionalFormatting>
  <conditionalFormatting sqref="E20 H20">
    <cfRule type="cellIs" dxfId="507" priority="1143" stopIfTrue="1" operator="equal">
      <formula>"þ"</formula>
    </cfRule>
  </conditionalFormatting>
  <conditionalFormatting sqref="E20 H20">
    <cfRule type="cellIs" dxfId="506" priority="1142" stopIfTrue="1" operator="equal">
      <formula>"þ"</formula>
    </cfRule>
  </conditionalFormatting>
  <conditionalFormatting sqref="G20">
    <cfRule type="cellIs" dxfId="505" priority="1141" stopIfTrue="1" operator="equal">
      <formula>"þ"</formula>
    </cfRule>
  </conditionalFormatting>
  <conditionalFormatting sqref="G20">
    <cfRule type="cellIs" dxfId="504" priority="1140" stopIfTrue="1" operator="equal">
      <formula>"þ"</formula>
    </cfRule>
  </conditionalFormatting>
  <conditionalFormatting sqref="E20">
    <cfRule type="cellIs" dxfId="503" priority="1139" stopIfTrue="1" operator="equal">
      <formula>"þ"</formula>
    </cfRule>
  </conditionalFormatting>
  <conditionalFormatting sqref="E20">
    <cfRule type="cellIs" dxfId="502" priority="1138" stopIfTrue="1" operator="equal">
      <formula>"þ"</formula>
    </cfRule>
  </conditionalFormatting>
  <conditionalFormatting sqref="F20">
    <cfRule type="cellIs" dxfId="501" priority="1135" stopIfTrue="1" operator="equal">
      <formula>"þ"</formula>
    </cfRule>
  </conditionalFormatting>
  <conditionalFormatting sqref="F20">
    <cfRule type="cellIs" dxfId="500" priority="1134" stopIfTrue="1" operator="equal">
      <formula>"þ"</formula>
    </cfRule>
  </conditionalFormatting>
  <conditionalFormatting sqref="F20">
    <cfRule type="cellIs" dxfId="499" priority="1133" stopIfTrue="1" operator="equal">
      <formula>"þ"</formula>
    </cfRule>
  </conditionalFormatting>
  <conditionalFormatting sqref="F20">
    <cfRule type="cellIs" dxfId="498" priority="1132" stopIfTrue="1" operator="equal">
      <formula>"þ"</formula>
    </cfRule>
  </conditionalFormatting>
  <conditionalFormatting sqref="E20">
    <cfRule type="cellIs" dxfId="497" priority="1131" stopIfTrue="1" operator="equal">
      <formula>"þ"</formula>
    </cfRule>
  </conditionalFormatting>
  <conditionalFormatting sqref="E20">
    <cfRule type="cellIs" dxfId="496" priority="1130" stopIfTrue="1" operator="equal">
      <formula>"þ"</formula>
    </cfRule>
  </conditionalFormatting>
  <conditionalFormatting sqref="F19">
    <cfRule type="cellIs" dxfId="495" priority="977" stopIfTrue="1" operator="equal">
      <formula>"þ"</formula>
    </cfRule>
  </conditionalFormatting>
  <conditionalFormatting sqref="E19">
    <cfRule type="cellIs" dxfId="494" priority="976" stopIfTrue="1" operator="equal">
      <formula>"þ"</formula>
    </cfRule>
  </conditionalFormatting>
  <conditionalFormatting sqref="E19">
    <cfRule type="cellIs" dxfId="493" priority="975" stopIfTrue="1" operator="equal">
      <formula>"þ"</formula>
    </cfRule>
  </conditionalFormatting>
  <conditionalFormatting sqref="F19">
    <cfRule type="cellIs" dxfId="492" priority="974" stopIfTrue="1" operator="equal">
      <formula>"þ"</formula>
    </cfRule>
  </conditionalFormatting>
  <conditionalFormatting sqref="F19">
    <cfRule type="cellIs" dxfId="491" priority="973" stopIfTrue="1" operator="equal">
      <formula>"þ"</formula>
    </cfRule>
  </conditionalFormatting>
  <conditionalFormatting sqref="E19">
    <cfRule type="cellIs" dxfId="490" priority="972" stopIfTrue="1" operator="equal">
      <formula>"þ"</formula>
    </cfRule>
  </conditionalFormatting>
  <conditionalFormatting sqref="E19">
    <cfRule type="cellIs" dxfId="489" priority="971" stopIfTrue="1" operator="equal">
      <formula>"þ"</formula>
    </cfRule>
  </conditionalFormatting>
  <conditionalFormatting sqref="E19">
    <cfRule type="cellIs" dxfId="488" priority="970" stopIfTrue="1" operator="equal">
      <formula>"þ"</formula>
    </cfRule>
  </conditionalFormatting>
  <conditionalFormatting sqref="E19">
    <cfRule type="cellIs" dxfId="487" priority="969" stopIfTrue="1" operator="equal">
      <formula>"þ"</formula>
    </cfRule>
  </conditionalFormatting>
  <conditionalFormatting sqref="G6:H6 M6">
    <cfRule type="cellIs" dxfId="486" priority="872" stopIfTrue="1" operator="equal">
      <formula>"þ"</formula>
    </cfRule>
  </conditionalFormatting>
  <conditionalFormatting sqref="K6">
    <cfRule type="cellIs" dxfId="485" priority="871" operator="lessThan">
      <formula>$P$1</formula>
    </cfRule>
  </conditionalFormatting>
  <conditionalFormatting sqref="E6:F6">
    <cfRule type="cellIs" dxfId="484" priority="870" stopIfTrue="1" operator="equal">
      <formula>"þ"</formula>
    </cfRule>
  </conditionalFormatting>
  <conditionalFormatting sqref="E6:F6">
    <cfRule type="cellIs" dxfId="483" priority="869" stopIfTrue="1" operator="equal">
      <formula>"þ"</formula>
    </cfRule>
  </conditionalFormatting>
  <conditionalFormatting sqref="L6">
    <cfRule type="cellIs" dxfId="482" priority="867" stopIfTrue="1" operator="equal">
      <formula>"þ"</formula>
    </cfRule>
  </conditionalFormatting>
  <conditionalFormatting sqref="L6">
    <cfRule type="cellIs" dxfId="481" priority="866" stopIfTrue="1" operator="equal">
      <formula>"þ"</formula>
    </cfRule>
  </conditionalFormatting>
  <conditionalFormatting sqref="L4">
    <cfRule type="cellIs" dxfId="480" priority="865" stopIfTrue="1" operator="equal">
      <formula>"þ"</formula>
    </cfRule>
  </conditionalFormatting>
  <conditionalFormatting sqref="L4">
    <cfRule type="cellIs" dxfId="479" priority="864" stopIfTrue="1" operator="equal">
      <formula>"þ"</formula>
    </cfRule>
  </conditionalFormatting>
  <conditionalFormatting sqref="E21:H22">
    <cfRule type="cellIs" dxfId="478" priority="863" stopIfTrue="1" operator="equal">
      <formula>"þ"</formula>
    </cfRule>
  </conditionalFormatting>
  <conditionalFormatting sqref="M21:M22">
    <cfRule type="cellIs" dxfId="477" priority="862" stopIfTrue="1" operator="equal">
      <formula>"þ"</formula>
    </cfRule>
  </conditionalFormatting>
  <conditionalFormatting sqref="K21:K22">
    <cfRule type="cellIs" dxfId="476" priority="861" operator="lessThan">
      <formula>$P$1</formula>
    </cfRule>
  </conditionalFormatting>
  <conditionalFormatting sqref="M21:M22">
    <cfRule type="cellIs" dxfId="475" priority="860" stopIfTrue="1" operator="equal">
      <formula>"þ"</formula>
    </cfRule>
  </conditionalFormatting>
  <conditionalFormatting sqref="K21:K22">
    <cfRule type="cellIs" dxfId="474" priority="859" operator="lessThan">
      <formula>$P$1</formula>
    </cfRule>
  </conditionalFormatting>
  <conditionalFormatting sqref="M21:M22">
    <cfRule type="cellIs" dxfId="473" priority="858" stopIfTrue="1" operator="equal">
      <formula>"þ"</formula>
    </cfRule>
  </conditionalFormatting>
  <conditionalFormatting sqref="K21:K22">
    <cfRule type="cellIs" dxfId="472" priority="857" operator="lessThan">
      <formula>$P$1</formula>
    </cfRule>
  </conditionalFormatting>
  <conditionalFormatting sqref="M21:M22">
    <cfRule type="cellIs" dxfId="471" priority="856" stopIfTrue="1" operator="equal">
      <formula>"þ"</formula>
    </cfRule>
  </conditionalFormatting>
  <conditionalFormatting sqref="K21:K22">
    <cfRule type="cellIs" dxfId="470" priority="855" operator="lessThan">
      <formula>$P$1</formula>
    </cfRule>
  </conditionalFormatting>
  <conditionalFormatting sqref="E21:E22 H21:H22">
    <cfRule type="cellIs" dxfId="469" priority="854" stopIfTrue="1" operator="equal">
      <formula>"þ"</formula>
    </cfRule>
  </conditionalFormatting>
  <conditionalFormatting sqref="E21:E22 H21:H22">
    <cfRule type="cellIs" dxfId="468" priority="853" stopIfTrue="1" operator="equal">
      <formula>"þ"</formula>
    </cfRule>
  </conditionalFormatting>
  <conditionalFormatting sqref="G21:G22">
    <cfRule type="cellIs" dxfId="467" priority="852" stopIfTrue="1" operator="equal">
      <formula>"þ"</formula>
    </cfRule>
  </conditionalFormatting>
  <conditionalFormatting sqref="G21:G22">
    <cfRule type="cellIs" dxfId="466" priority="851" stopIfTrue="1" operator="equal">
      <formula>"þ"</formula>
    </cfRule>
  </conditionalFormatting>
  <conditionalFormatting sqref="E21:E22">
    <cfRule type="cellIs" dxfId="465" priority="850" stopIfTrue="1" operator="equal">
      <formula>"þ"</formula>
    </cfRule>
  </conditionalFormatting>
  <conditionalFormatting sqref="E21:E22">
    <cfRule type="cellIs" dxfId="464" priority="849" stopIfTrue="1" operator="equal">
      <formula>"þ"</formula>
    </cfRule>
  </conditionalFormatting>
  <conditionalFormatting sqref="L3">
    <cfRule type="cellIs" dxfId="463" priority="817" stopIfTrue="1" operator="equal">
      <formula>"þ"</formula>
    </cfRule>
  </conditionalFormatting>
  <conditionalFormatting sqref="F21:F22">
    <cfRule type="cellIs" dxfId="462" priority="846" stopIfTrue="1" operator="equal">
      <formula>"þ"</formula>
    </cfRule>
  </conditionalFormatting>
  <conditionalFormatting sqref="F21:F22">
    <cfRule type="cellIs" dxfId="461" priority="845" stopIfTrue="1" operator="equal">
      <formula>"þ"</formula>
    </cfRule>
  </conditionalFormatting>
  <conditionalFormatting sqref="F21:F22">
    <cfRule type="cellIs" dxfId="460" priority="844" stopIfTrue="1" operator="equal">
      <formula>"þ"</formula>
    </cfRule>
  </conditionalFormatting>
  <conditionalFormatting sqref="F21:F22">
    <cfRule type="cellIs" dxfId="459" priority="843" stopIfTrue="1" operator="equal">
      <formula>"þ"</formula>
    </cfRule>
  </conditionalFormatting>
  <conditionalFormatting sqref="E21:E22">
    <cfRule type="cellIs" dxfId="458" priority="842" stopIfTrue="1" operator="equal">
      <formula>"þ"</formula>
    </cfRule>
  </conditionalFormatting>
  <conditionalFormatting sqref="E21:E22">
    <cfRule type="cellIs" dxfId="457" priority="841" stopIfTrue="1" operator="equal">
      <formula>"þ"</formula>
    </cfRule>
  </conditionalFormatting>
  <conditionalFormatting sqref="F20">
    <cfRule type="cellIs" dxfId="456" priority="840" stopIfTrue="1" operator="equal">
      <formula>"þ"</formula>
    </cfRule>
  </conditionalFormatting>
  <conditionalFormatting sqref="F20">
    <cfRule type="cellIs" dxfId="455" priority="839" stopIfTrue="1" operator="equal">
      <formula>"þ"</formula>
    </cfRule>
  </conditionalFormatting>
  <conditionalFormatting sqref="E20">
    <cfRule type="cellIs" dxfId="454" priority="838" stopIfTrue="1" operator="equal">
      <formula>"þ"</formula>
    </cfRule>
  </conditionalFormatting>
  <conditionalFormatting sqref="E20">
    <cfRule type="cellIs" dxfId="453" priority="837" stopIfTrue="1" operator="equal">
      <formula>"þ"</formula>
    </cfRule>
  </conditionalFormatting>
  <conditionalFormatting sqref="E20">
    <cfRule type="cellIs" dxfId="452" priority="836" stopIfTrue="1" operator="equal">
      <formula>"þ"</formula>
    </cfRule>
  </conditionalFormatting>
  <conditionalFormatting sqref="E20">
    <cfRule type="cellIs" dxfId="451" priority="835" stopIfTrue="1" operator="equal">
      <formula>"þ"</formula>
    </cfRule>
  </conditionalFormatting>
  <conditionalFormatting sqref="F21:F22">
    <cfRule type="cellIs" dxfId="450" priority="834" stopIfTrue="1" operator="equal">
      <formula>"þ"</formula>
    </cfRule>
  </conditionalFormatting>
  <conditionalFormatting sqref="F21:F22">
    <cfRule type="cellIs" dxfId="449" priority="833" stopIfTrue="1" operator="equal">
      <formula>"þ"</formula>
    </cfRule>
  </conditionalFormatting>
  <conditionalFormatting sqref="E21:E22">
    <cfRule type="cellIs" dxfId="448" priority="832" stopIfTrue="1" operator="equal">
      <formula>"þ"</formula>
    </cfRule>
  </conditionalFormatting>
  <conditionalFormatting sqref="E21:E22">
    <cfRule type="cellIs" dxfId="447" priority="831" stopIfTrue="1" operator="equal">
      <formula>"þ"</formula>
    </cfRule>
  </conditionalFormatting>
  <conditionalFormatting sqref="E21:E22">
    <cfRule type="cellIs" dxfId="446" priority="830" stopIfTrue="1" operator="equal">
      <formula>"þ"</formula>
    </cfRule>
  </conditionalFormatting>
  <conditionalFormatting sqref="E21:E22">
    <cfRule type="cellIs" dxfId="445" priority="829" stopIfTrue="1" operator="equal">
      <formula>"þ"</formula>
    </cfRule>
  </conditionalFormatting>
  <conditionalFormatting sqref="H3">
    <cfRule type="cellIs" dxfId="444" priority="820" stopIfTrue="1" operator="equal">
      <formula>"þ"</formula>
    </cfRule>
  </conditionalFormatting>
  <conditionalFormatting sqref="F3">
    <cfRule type="cellIs" dxfId="443" priority="819" stopIfTrue="1" operator="equal">
      <formula>"þ"</formula>
    </cfRule>
  </conditionalFormatting>
  <conditionalFormatting sqref="F3">
    <cfRule type="cellIs" dxfId="442" priority="818" stopIfTrue="1" operator="equal">
      <formula>"þ"</formula>
    </cfRule>
  </conditionalFormatting>
  <conditionalFormatting sqref="L23">
    <cfRule type="cellIs" dxfId="441" priority="777" stopIfTrue="1" operator="equal">
      <formula>"þ"</formula>
    </cfRule>
  </conditionalFormatting>
  <conditionalFormatting sqref="L23">
    <cfRule type="cellIs" dxfId="440" priority="776" stopIfTrue="1" operator="equal">
      <formula>"þ"</formula>
    </cfRule>
  </conditionalFormatting>
  <conditionalFormatting sqref="L20:L22">
    <cfRule type="cellIs" dxfId="439" priority="806" stopIfTrue="1" operator="equal">
      <formula>"þ"</formula>
    </cfRule>
  </conditionalFormatting>
  <conditionalFormatting sqref="L20:L22">
    <cfRule type="cellIs" dxfId="438" priority="805" stopIfTrue="1" operator="equal">
      <formula>"þ"</formula>
    </cfRule>
  </conditionalFormatting>
  <conditionalFormatting sqref="E23:H23">
    <cfRule type="cellIs" dxfId="437" priority="804" stopIfTrue="1" operator="equal">
      <formula>"þ"</formula>
    </cfRule>
  </conditionalFormatting>
  <conditionalFormatting sqref="M23">
    <cfRule type="cellIs" dxfId="436" priority="803" stopIfTrue="1" operator="equal">
      <formula>"þ"</formula>
    </cfRule>
  </conditionalFormatting>
  <conditionalFormatting sqref="K23">
    <cfRule type="cellIs" dxfId="435" priority="802" operator="lessThan">
      <formula>$P$1</formula>
    </cfRule>
  </conditionalFormatting>
  <conditionalFormatting sqref="M23">
    <cfRule type="cellIs" dxfId="434" priority="801" stopIfTrue="1" operator="equal">
      <formula>"þ"</formula>
    </cfRule>
  </conditionalFormatting>
  <conditionalFormatting sqref="K23">
    <cfRule type="cellIs" dxfId="433" priority="800" operator="lessThan">
      <formula>$P$1</formula>
    </cfRule>
  </conditionalFormatting>
  <conditionalFormatting sqref="M23">
    <cfRule type="cellIs" dxfId="432" priority="799" stopIfTrue="1" operator="equal">
      <formula>"þ"</formula>
    </cfRule>
  </conditionalFormatting>
  <conditionalFormatting sqref="K23">
    <cfRule type="cellIs" dxfId="431" priority="798" operator="lessThan">
      <formula>$P$1</formula>
    </cfRule>
  </conditionalFormatting>
  <conditionalFormatting sqref="M23">
    <cfRule type="cellIs" dxfId="430" priority="797" stopIfTrue="1" operator="equal">
      <formula>"þ"</formula>
    </cfRule>
  </conditionalFormatting>
  <conditionalFormatting sqref="K23">
    <cfRule type="cellIs" dxfId="429" priority="796" operator="lessThan">
      <formula>$P$1</formula>
    </cfRule>
  </conditionalFormatting>
  <conditionalFormatting sqref="E23 H23">
    <cfRule type="cellIs" dxfId="428" priority="795" stopIfTrue="1" operator="equal">
      <formula>"þ"</formula>
    </cfRule>
  </conditionalFormatting>
  <conditionalFormatting sqref="E23 H23">
    <cfRule type="cellIs" dxfId="427" priority="794" stopIfTrue="1" operator="equal">
      <formula>"þ"</formula>
    </cfRule>
  </conditionalFormatting>
  <conditionalFormatting sqref="G23">
    <cfRule type="cellIs" dxfId="426" priority="793" stopIfTrue="1" operator="equal">
      <formula>"þ"</formula>
    </cfRule>
  </conditionalFormatting>
  <conditionalFormatting sqref="G23">
    <cfRule type="cellIs" dxfId="425" priority="792" stopIfTrue="1" operator="equal">
      <formula>"þ"</formula>
    </cfRule>
  </conditionalFormatting>
  <conditionalFormatting sqref="E23">
    <cfRule type="cellIs" dxfId="424" priority="791" stopIfTrue="1" operator="equal">
      <formula>"þ"</formula>
    </cfRule>
  </conditionalFormatting>
  <conditionalFormatting sqref="E23">
    <cfRule type="cellIs" dxfId="423" priority="790" stopIfTrue="1" operator="equal">
      <formula>"þ"</formula>
    </cfRule>
  </conditionalFormatting>
  <conditionalFormatting sqref="F23">
    <cfRule type="cellIs" dxfId="422" priority="789" stopIfTrue="1" operator="equal">
      <formula>"þ"</formula>
    </cfRule>
  </conditionalFormatting>
  <conditionalFormatting sqref="F23">
    <cfRule type="cellIs" dxfId="421" priority="788" stopIfTrue="1" operator="equal">
      <formula>"þ"</formula>
    </cfRule>
  </conditionalFormatting>
  <conditionalFormatting sqref="F23">
    <cfRule type="cellIs" dxfId="420" priority="787" stopIfTrue="1" operator="equal">
      <formula>"þ"</formula>
    </cfRule>
  </conditionalFormatting>
  <conditionalFormatting sqref="F23">
    <cfRule type="cellIs" dxfId="419" priority="786" stopIfTrue="1" operator="equal">
      <formula>"þ"</formula>
    </cfRule>
  </conditionalFormatting>
  <conditionalFormatting sqref="E23">
    <cfRule type="cellIs" dxfId="418" priority="785" stopIfTrue="1" operator="equal">
      <formula>"þ"</formula>
    </cfRule>
  </conditionalFormatting>
  <conditionalFormatting sqref="E23">
    <cfRule type="cellIs" dxfId="417" priority="784" stopIfTrue="1" operator="equal">
      <formula>"þ"</formula>
    </cfRule>
  </conditionalFormatting>
  <conditionalFormatting sqref="F23">
    <cfRule type="cellIs" dxfId="416" priority="783" stopIfTrue="1" operator="equal">
      <formula>"þ"</formula>
    </cfRule>
  </conditionalFormatting>
  <conditionalFormatting sqref="F23">
    <cfRule type="cellIs" dxfId="415" priority="782" stopIfTrue="1" operator="equal">
      <formula>"þ"</formula>
    </cfRule>
  </conditionalFormatting>
  <conditionalFormatting sqref="E23">
    <cfRule type="cellIs" dxfId="414" priority="781" stopIfTrue="1" operator="equal">
      <formula>"þ"</formula>
    </cfRule>
  </conditionalFormatting>
  <conditionalFormatting sqref="E23">
    <cfRule type="cellIs" dxfId="413" priority="780" stopIfTrue="1" operator="equal">
      <formula>"þ"</formula>
    </cfRule>
  </conditionalFormatting>
  <conditionalFormatting sqref="E23">
    <cfRule type="cellIs" dxfId="412" priority="779" stopIfTrue="1" operator="equal">
      <formula>"þ"</formula>
    </cfRule>
  </conditionalFormatting>
  <conditionalFormatting sqref="E23">
    <cfRule type="cellIs" dxfId="411" priority="778" stopIfTrue="1" operator="equal">
      <formula>"þ"</formula>
    </cfRule>
  </conditionalFormatting>
  <conditionalFormatting sqref="G4">
    <cfRule type="cellIs" dxfId="410" priority="617" stopIfTrue="1" operator="equal">
      <formula>"þ"</formula>
    </cfRule>
  </conditionalFormatting>
  <conditionalFormatting sqref="G4">
    <cfRule type="cellIs" dxfId="409" priority="616" stopIfTrue="1" operator="equal">
      <formula>"þ"</formula>
    </cfRule>
  </conditionalFormatting>
  <conditionalFormatting sqref="G4">
    <cfRule type="cellIs" dxfId="408" priority="615" stopIfTrue="1" operator="equal">
      <formula>"þ"</formula>
    </cfRule>
  </conditionalFormatting>
  <conditionalFormatting sqref="G4">
    <cfRule type="cellIs" dxfId="407" priority="614" stopIfTrue="1" operator="equal">
      <formula>"þ"</formula>
    </cfRule>
  </conditionalFormatting>
  <conditionalFormatting sqref="F4">
    <cfRule type="cellIs" dxfId="406" priority="621" stopIfTrue="1" operator="equal">
      <formula>"þ"</formula>
    </cfRule>
  </conditionalFormatting>
  <conditionalFormatting sqref="F4">
    <cfRule type="cellIs" dxfId="405" priority="620" stopIfTrue="1" operator="equal">
      <formula>"þ"</formula>
    </cfRule>
  </conditionalFormatting>
  <conditionalFormatting sqref="G4">
    <cfRule type="cellIs" dxfId="404" priority="618" stopIfTrue="1" operator="equal">
      <formula>"þ"</formula>
    </cfRule>
  </conditionalFormatting>
  <conditionalFormatting sqref="H4">
    <cfRule type="cellIs" dxfId="403" priority="613" stopIfTrue="1" operator="equal">
      <formula>"þ"</formula>
    </cfRule>
  </conditionalFormatting>
  <conditionalFormatting sqref="H4">
    <cfRule type="cellIs" dxfId="402" priority="612" stopIfTrue="1" operator="equal">
      <formula>"þ"</formula>
    </cfRule>
  </conditionalFormatting>
  <conditionalFormatting sqref="G4">
    <cfRule type="cellIs" dxfId="401" priority="611" stopIfTrue="1" operator="equal">
      <formula>"þ"</formula>
    </cfRule>
  </conditionalFormatting>
  <conditionalFormatting sqref="G4">
    <cfRule type="cellIs" dxfId="400" priority="610" stopIfTrue="1" operator="equal">
      <formula>"þ"</formula>
    </cfRule>
  </conditionalFormatting>
  <conditionalFormatting sqref="G4">
    <cfRule type="cellIs" dxfId="399" priority="609" stopIfTrue="1" operator="equal">
      <formula>"þ"</formula>
    </cfRule>
  </conditionalFormatting>
  <conditionalFormatting sqref="E4">
    <cfRule type="cellIs" dxfId="398" priority="629" stopIfTrue="1" operator="equal">
      <formula>"þ"</formula>
    </cfRule>
  </conditionalFormatting>
  <conditionalFormatting sqref="E4">
    <cfRule type="cellIs" dxfId="397" priority="628" stopIfTrue="1" operator="equal">
      <formula>"þ"</formula>
    </cfRule>
  </conditionalFormatting>
  <conditionalFormatting sqref="E4">
    <cfRule type="cellIs" dxfId="396" priority="627" stopIfTrue="1" operator="equal">
      <formula>"þ"</formula>
    </cfRule>
  </conditionalFormatting>
  <conditionalFormatting sqref="E4">
    <cfRule type="cellIs" dxfId="395" priority="626" stopIfTrue="1" operator="equal">
      <formula>"þ"</formula>
    </cfRule>
  </conditionalFormatting>
  <conditionalFormatting sqref="F4">
    <cfRule type="cellIs" dxfId="394" priority="625" stopIfTrue="1" operator="equal">
      <formula>"þ"</formula>
    </cfRule>
  </conditionalFormatting>
  <conditionalFormatting sqref="F4">
    <cfRule type="cellIs" dxfId="393" priority="624" stopIfTrue="1" operator="equal">
      <formula>"þ"</formula>
    </cfRule>
  </conditionalFormatting>
  <conditionalFormatting sqref="F4">
    <cfRule type="cellIs" dxfId="392" priority="623" stopIfTrue="1" operator="equal">
      <formula>"þ"</formula>
    </cfRule>
  </conditionalFormatting>
  <conditionalFormatting sqref="F4">
    <cfRule type="cellIs" dxfId="391" priority="622" stopIfTrue="1" operator="equal">
      <formula>"þ"</formula>
    </cfRule>
  </conditionalFormatting>
  <conditionalFormatting sqref="G4">
    <cfRule type="cellIs" dxfId="390" priority="619" stopIfTrue="1" operator="equal">
      <formula>"þ"</formula>
    </cfRule>
  </conditionalFormatting>
  <conditionalFormatting sqref="G4">
    <cfRule type="cellIs" dxfId="389" priority="608" stopIfTrue="1" operator="equal">
      <formula>"þ"</formula>
    </cfRule>
  </conditionalFormatting>
  <conditionalFormatting sqref="G4">
    <cfRule type="cellIs" dxfId="388" priority="607" stopIfTrue="1" operator="equal">
      <formula>"þ"</formula>
    </cfRule>
  </conditionalFormatting>
  <conditionalFormatting sqref="G4">
    <cfRule type="cellIs" dxfId="387" priority="606" stopIfTrue="1" operator="equal">
      <formula>"þ"</formula>
    </cfRule>
  </conditionalFormatting>
  <conditionalFormatting sqref="H4">
    <cfRule type="cellIs" dxfId="386" priority="605" stopIfTrue="1" operator="equal">
      <formula>"þ"</formula>
    </cfRule>
  </conditionalFormatting>
  <conditionalFormatting sqref="H4">
    <cfRule type="cellIs" dxfId="385" priority="604" stopIfTrue="1" operator="equal">
      <formula>"þ"</formula>
    </cfRule>
  </conditionalFormatting>
  <conditionalFormatting sqref="H4">
    <cfRule type="cellIs" dxfId="384" priority="603" stopIfTrue="1" operator="equal">
      <formula>"þ"</formula>
    </cfRule>
  </conditionalFormatting>
  <conditionalFormatting sqref="H4">
    <cfRule type="cellIs" dxfId="383" priority="602" stopIfTrue="1" operator="equal">
      <formula>"þ"</formula>
    </cfRule>
  </conditionalFormatting>
  <conditionalFormatting sqref="H4">
    <cfRule type="cellIs" dxfId="382" priority="601" stopIfTrue="1" operator="equal">
      <formula>"þ"</formula>
    </cfRule>
  </conditionalFormatting>
  <conditionalFormatting sqref="H4">
    <cfRule type="cellIs" dxfId="381" priority="600" stopIfTrue="1" operator="equal">
      <formula>"þ"</formula>
    </cfRule>
  </conditionalFormatting>
  <conditionalFormatting sqref="M5">
    <cfRule type="cellIs" dxfId="380" priority="599" stopIfTrue="1" operator="equal">
      <formula>"þ"</formula>
    </cfRule>
  </conditionalFormatting>
  <conditionalFormatting sqref="K5">
    <cfRule type="cellIs" dxfId="379" priority="598" operator="lessThan">
      <formula>$P$1</formula>
    </cfRule>
  </conditionalFormatting>
  <conditionalFormatting sqref="L5">
    <cfRule type="cellIs" dxfId="378" priority="597" stopIfTrue="1" operator="equal">
      <formula>"þ"</formula>
    </cfRule>
  </conditionalFormatting>
  <conditionalFormatting sqref="L5">
    <cfRule type="cellIs" dxfId="377" priority="596" stopIfTrue="1" operator="equal">
      <formula>"þ"</formula>
    </cfRule>
  </conditionalFormatting>
  <conditionalFormatting sqref="G5">
    <cfRule type="cellIs" dxfId="376" priority="583" stopIfTrue="1" operator="equal">
      <formula>"þ"</formula>
    </cfRule>
  </conditionalFormatting>
  <conditionalFormatting sqref="G5">
    <cfRule type="cellIs" dxfId="375" priority="582" stopIfTrue="1" operator="equal">
      <formula>"þ"</formula>
    </cfRule>
  </conditionalFormatting>
  <conditionalFormatting sqref="G5">
    <cfRule type="cellIs" dxfId="374" priority="581" stopIfTrue="1" operator="equal">
      <formula>"þ"</formula>
    </cfRule>
  </conditionalFormatting>
  <conditionalFormatting sqref="G5">
    <cfRule type="cellIs" dxfId="373" priority="580" stopIfTrue="1" operator="equal">
      <formula>"þ"</formula>
    </cfRule>
  </conditionalFormatting>
  <conditionalFormatting sqref="F5">
    <cfRule type="cellIs" dxfId="372" priority="587" stopIfTrue="1" operator="equal">
      <formula>"þ"</formula>
    </cfRule>
  </conditionalFormatting>
  <conditionalFormatting sqref="F5">
    <cfRule type="cellIs" dxfId="371" priority="586" stopIfTrue="1" operator="equal">
      <formula>"þ"</formula>
    </cfRule>
  </conditionalFormatting>
  <conditionalFormatting sqref="G5">
    <cfRule type="cellIs" dxfId="370" priority="584" stopIfTrue="1" operator="equal">
      <formula>"þ"</formula>
    </cfRule>
  </conditionalFormatting>
  <conditionalFormatting sqref="H5">
    <cfRule type="cellIs" dxfId="369" priority="579" stopIfTrue="1" operator="equal">
      <formula>"þ"</formula>
    </cfRule>
  </conditionalFormatting>
  <conditionalFormatting sqref="H5">
    <cfRule type="cellIs" dxfId="368" priority="578" stopIfTrue="1" operator="equal">
      <formula>"þ"</formula>
    </cfRule>
  </conditionalFormatting>
  <conditionalFormatting sqref="G5">
    <cfRule type="cellIs" dxfId="367" priority="577" stopIfTrue="1" operator="equal">
      <formula>"þ"</formula>
    </cfRule>
  </conditionalFormatting>
  <conditionalFormatting sqref="G5">
    <cfRule type="cellIs" dxfId="366" priority="576" stopIfTrue="1" operator="equal">
      <formula>"þ"</formula>
    </cfRule>
  </conditionalFormatting>
  <conditionalFormatting sqref="G5">
    <cfRule type="cellIs" dxfId="365" priority="575" stopIfTrue="1" operator="equal">
      <formula>"þ"</formula>
    </cfRule>
  </conditionalFormatting>
  <conditionalFormatting sqref="F5">
    <cfRule type="cellIs" dxfId="364" priority="591" stopIfTrue="1" operator="equal">
      <formula>"þ"</formula>
    </cfRule>
  </conditionalFormatting>
  <conditionalFormatting sqref="F5">
    <cfRule type="cellIs" dxfId="363" priority="590" stopIfTrue="1" operator="equal">
      <formula>"þ"</formula>
    </cfRule>
  </conditionalFormatting>
  <conditionalFormatting sqref="F5">
    <cfRule type="cellIs" dxfId="362" priority="589" stopIfTrue="1" operator="equal">
      <formula>"þ"</formula>
    </cfRule>
  </conditionalFormatting>
  <conditionalFormatting sqref="F5">
    <cfRule type="cellIs" dxfId="361" priority="588" stopIfTrue="1" operator="equal">
      <formula>"þ"</formula>
    </cfRule>
  </conditionalFormatting>
  <conditionalFormatting sqref="G5">
    <cfRule type="cellIs" dxfId="360" priority="585" stopIfTrue="1" operator="equal">
      <formula>"þ"</formula>
    </cfRule>
  </conditionalFormatting>
  <conditionalFormatting sqref="G5">
    <cfRule type="cellIs" dxfId="359" priority="574" stopIfTrue="1" operator="equal">
      <formula>"þ"</formula>
    </cfRule>
  </conditionalFormatting>
  <conditionalFormatting sqref="G5">
    <cfRule type="cellIs" dxfId="358" priority="573" stopIfTrue="1" operator="equal">
      <formula>"þ"</formula>
    </cfRule>
  </conditionalFormatting>
  <conditionalFormatting sqref="G5">
    <cfRule type="cellIs" dxfId="357" priority="572" stopIfTrue="1" operator="equal">
      <formula>"þ"</formula>
    </cfRule>
  </conditionalFormatting>
  <conditionalFormatting sqref="H5">
    <cfRule type="cellIs" dxfId="356" priority="571" stopIfTrue="1" operator="equal">
      <formula>"þ"</formula>
    </cfRule>
  </conditionalFormatting>
  <conditionalFormatting sqref="H5">
    <cfRule type="cellIs" dxfId="355" priority="570" stopIfTrue="1" operator="equal">
      <formula>"þ"</formula>
    </cfRule>
  </conditionalFormatting>
  <conditionalFormatting sqref="H5">
    <cfRule type="cellIs" dxfId="354" priority="569" stopIfTrue="1" operator="equal">
      <formula>"þ"</formula>
    </cfRule>
  </conditionalFormatting>
  <conditionalFormatting sqref="H5">
    <cfRule type="cellIs" dxfId="353" priority="568" stopIfTrue="1" operator="equal">
      <formula>"þ"</formula>
    </cfRule>
  </conditionalFormatting>
  <conditionalFormatting sqref="H5">
    <cfRule type="cellIs" dxfId="352" priority="567" stopIfTrue="1" operator="equal">
      <formula>"þ"</formula>
    </cfRule>
  </conditionalFormatting>
  <conditionalFormatting sqref="H5">
    <cfRule type="cellIs" dxfId="351" priority="566" stopIfTrue="1" operator="equal">
      <formula>"þ"</formula>
    </cfRule>
  </conditionalFormatting>
  <conditionalFormatting sqref="M9">
    <cfRule type="cellIs" dxfId="350" priority="565" stopIfTrue="1" operator="equal">
      <formula>"þ"</formula>
    </cfRule>
  </conditionalFormatting>
  <conditionalFormatting sqref="M9">
    <cfRule type="cellIs" dxfId="349" priority="564" stopIfTrue="1" operator="equal">
      <formula>"þ"</formula>
    </cfRule>
  </conditionalFormatting>
  <conditionalFormatting sqref="K9">
    <cfRule type="cellIs" dxfId="348" priority="563" operator="lessThan">
      <formula>$P$1</formula>
    </cfRule>
  </conditionalFormatting>
  <conditionalFormatting sqref="E9 H9">
    <cfRule type="cellIs" dxfId="347" priority="562" stopIfTrue="1" operator="equal">
      <formula>"þ"</formula>
    </cfRule>
  </conditionalFormatting>
  <conditionalFormatting sqref="E9 H9">
    <cfRule type="cellIs" dxfId="346" priority="561" stopIfTrue="1" operator="equal">
      <formula>"þ"</formula>
    </cfRule>
  </conditionalFormatting>
  <conditionalFormatting sqref="G9">
    <cfRule type="cellIs" dxfId="345" priority="560" stopIfTrue="1" operator="equal">
      <formula>"þ"</formula>
    </cfRule>
  </conditionalFormatting>
  <conditionalFormatting sqref="G9">
    <cfRule type="cellIs" dxfId="344" priority="559" stopIfTrue="1" operator="equal">
      <formula>"þ"</formula>
    </cfRule>
  </conditionalFormatting>
  <conditionalFormatting sqref="F9">
    <cfRule type="cellIs" dxfId="343" priority="558" stopIfTrue="1" operator="equal">
      <formula>"þ"</formula>
    </cfRule>
  </conditionalFormatting>
  <conditionalFormatting sqref="G9">
    <cfRule type="cellIs" dxfId="342" priority="555" stopIfTrue="1" operator="equal">
      <formula>"þ"</formula>
    </cfRule>
  </conditionalFormatting>
  <conditionalFormatting sqref="G9">
    <cfRule type="cellIs" dxfId="341" priority="554" stopIfTrue="1" operator="equal">
      <formula>"þ"</formula>
    </cfRule>
  </conditionalFormatting>
  <conditionalFormatting sqref="F9">
    <cfRule type="cellIs" dxfId="340" priority="553" stopIfTrue="1" operator="equal">
      <formula>"þ"</formula>
    </cfRule>
  </conditionalFormatting>
  <conditionalFormatting sqref="F9">
    <cfRule type="cellIs" dxfId="339" priority="552" stopIfTrue="1" operator="equal">
      <formula>"þ"</formula>
    </cfRule>
  </conditionalFormatting>
  <conditionalFormatting sqref="L9">
    <cfRule type="cellIs" dxfId="338" priority="550" stopIfTrue="1" operator="equal">
      <formula>"þ"</formula>
    </cfRule>
  </conditionalFormatting>
  <conditionalFormatting sqref="L9">
    <cfRule type="cellIs" dxfId="337" priority="551" stopIfTrue="1" operator="equal">
      <formula>"þ"</formula>
    </cfRule>
  </conditionalFormatting>
  <conditionalFormatting sqref="M12">
    <cfRule type="cellIs" dxfId="336" priority="549" stopIfTrue="1" operator="equal">
      <formula>"þ"</formula>
    </cfRule>
  </conditionalFormatting>
  <conditionalFormatting sqref="M12">
    <cfRule type="cellIs" dxfId="335" priority="548" stopIfTrue="1" operator="equal">
      <formula>"þ"</formula>
    </cfRule>
  </conditionalFormatting>
  <conditionalFormatting sqref="K12">
    <cfRule type="cellIs" dxfId="334" priority="547" operator="lessThan">
      <formula>$P$1</formula>
    </cfRule>
  </conditionalFormatting>
  <conditionalFormatting sqref="E12 H12">
    <cfRule type="cellIs" dxfId="333" priority="546" stopIfTrue="1" operator="equal">
      <formula>"þ"</formula>
    </cfRule>
  </conditionalFormatting>
  <conditionalFormatting sqref="E12 H12">
    <cfRule type="cellIs" dxfId="332" priority="545" stopIfTrue="1" operator="equal">
      <formula>"þ"</formula>
    </cfRule>
  </conditionalFormatting>
  <conditionalFormatting sqref="G12">
    <cfRule type="cellIs" dxfId="331" priority="544" stopIfTrue="1" operator="equal">
      <formula>"þ"</formula>
    </cfRule>
  </conditionalFormatting>
  <conditionalFormatting sqref="G12">
    <cfRule type="cellIs" dxfId="330" priority="543" stopIfTrue="1" operator="equal">
      <formula>"þ"</formula>
    </cfRule>
  </conditionalFormatting>
  <conditionalFormatting sqref="F12">
    <cfRule type="cellIs" dxfId="329" priority="542" stopIfTrue="1" operator="equal">
      <formula>"þ"</formula>
    </cfRule>
  </conditionalFormatting>
  <conditionalFormatting sqref="L12">
    <cfRule type="cellIs" dxfId="328" priority="541" stopIfTrue="1" operator="equal">
      <formula>"þ"</formula>
    </cfRule>
  </conditionalFormatting>
  <conditionalFormatting sqref="L12">
    <cfRule type="cellIs" dxfId="327" priority="540" stopIfTrue="1" operator="equal">
      <formula>"þ"</formula>
    </cfRule>
  </conditionalFormatting>
  <conditionalFormatting sqref="L7">
    <cfRule type="cellIs" dxfId="326" priority="538" stopIfTrue="1" operator="equal">
      <formula>"þ"</formula>
    </cfRule>
  </conditionalFormatting>
  <conditionalFormatting sqref="L7">
    <cfRule type="cellIs" dxfId="325" priority="539" stopIfTrue="1" operator="equal">
      <formula>"þ"</formula>
    </cfRule>
  </conditionalFormatting>
  <conditionalFormatting sqref="E3">
    <cfRule type="cellIs" dxfId="324" priority="333" stopIfTrue="1" operator="equal">
      <formula>"þ"</formula>
    </cfRule>
  </conditionalFormatting>
  <conditionalFormatting sqref="M10">
    <cfRule type="cellIs" dxfId="323" priority="332" stopIfTrue="1" operator="equal">
      <formula>"þ"</formula>
    </cfRule>
  </conditionalFormatting>
  <conditionalFormatting sqref="M10">
    <cfRule type="cellIs" dxfId="322" priority="331" stopIfTrue="1" operator="equal">
      <formula>"þ"</formula>
    </cfRule>
  </conditionalFormatting>
  <conditionalFormatting sqref="L10">
    <cfRule type="cellIs" dxfId="321" priority="319" stopIfTrue="1" operator="equal">
      <formula>"þ"</formula>
    </cfRule>
  </conditionalFormatting>
  <conditionalFormatting sqref="L10">
    <cfRule type="cellIs" dxfId="320" priority="320" stopIfTrue="1" operator="equal">
      <formula>"þ"</formula>
    </cfRule>
  </conditionalFormatting>
  <conditionalFormatting sqref="K10">
    <cfRule type="cellIs" dxfId="319" priority="318" operator="lessThan">
      <formula>$P$1</formula>
    </cfRule>
  </conditionalFormatting>
  <conditionalFormatting sqref="E10">
    <cfRule type="cellIs" dxfId="318" priority="317" stopIfTrue="1" operator="equal">
      <formula>"þ"</formula>
    </cfRule>
  </conditionalFormatting>
  <conditionalFormatting sqref="E10">
    <cfRule type="cellIs" dxfId="317" priority="316" stopIfTrue="1" operator="equal">
      <formula>"þ"</formula>
    </cfRule>
  </conditionalFormatting>
  <conditionalFormatting sqref="G10">
    <cfRule type="cellIs" dxfId="316" priority="315" stopIfTrue="1" operator="equal">
      <formula>"þ"</formula>
    </cfRule>
  </conditionalFormatting>
  <conditionalFormatting sqref="G10">
    <cfRule type="cellIs" dxfId="315" priority="314" stopIfTrue="1" operator="equal">
      <formula>"þ"</formula>
    </cfRule>
  </conditionalFormatting>
  <conditionalFormatting sqref="E10">
    <cfRule type="cellIs" dxfId="314" priority="313" stopIfTrue="1" operator="equal">
      <formula>"þ"</formula>
    </cfRule>
  </conditionalFormatting>
  <conditionalFormatting sqref="E10">
    <cfRule type="cellIs" dxfId="313" priority="312" stopIfTrue="1" operator="equal">
      <formula>"þ"</formula>
    </cfRule>
  </conditionalFormatting>
  <conditionalFormatting sqref="H10">
    <cfRule type="cellIs" dxfId="312" priority="311" stopIfTrue="1" operator="equal">
      <formula>"þ"</formula>
    </cfRule>
  </conditionalFormatting>
  <conditionalFormatting sqref="H10">
    <cfRule type="cellIs" dxfId="311" priority="310" stopIfTrue="1" operator="equal">
      <formula>"þ"</formula>
    </cfRule>
  </conditionalFormatting>
  <conditionalFormatting sqref="H10">
    <cfRule type="cellIs" dxfId="310" priority="309" stopIfTrue="1" operator="equal">
      <formula>"þ"</formula>
    </cfRule>
  </conditionalFormatting>
  <conditionalFormatting sqref="H10">
    <cfRule type="cellIs" dxfId="309" priority="308" stopIfTrue="1" operator="equal">
      <formula>"þ"</formula>
    </cfRule>
  </conditionalFormatting>
  <conditionalFormatting sqref="F10">
    <cfRule type="cellIs" dxfId="308" priority="307" stopIfTrue="1" operator="equal">
      <formula>"þ"</formula>
    </cfRule>
  </conditionalFormatting>
  <conditionalFormatting sqref="F10">
    <cfRule type="cellIs" dxfId="307" priority="306" stopIfTrue="1" operator="equal">
      <formula>"þ"</formula>
    </cfRule>
  </conditionalFormatting>
  <conditionalFormatting sqref="F10">
    <cfRule type="cellIs" dxfId="306" priority="305" stopIfTrue="1" operator="equal">
      <formula>"þ"</formula>
    </cfRule>
  </conditionalFormatting>
  <conditionalFormatting sqref="F10">
    <cfRule type="cellIs" dxfId="305" priority="304" stopIfTrue="1" operator="equal">
      <formula>"þ"</formula>
    </cfRule>
  </conditionalFormatting>
  <conditionalFormatting sqref="M16">
    <cfRule type="cellIs" dxfId="304" priority="259" stopIfTrue="1" operator="equal">
      <formula>"þ"</formula>
    </cfRule>
  </conditionalFormatting>
  <conditionalFormatting sqref="M16">
    <cfRule type="cellIs" dxfId="303" priority="257" stopIfTrue="1" operator="equal">
      <formula>"þ"</formula>
    </cfRule>
  </conditionalFormatting>
  <conditionalFormatting sqref="E16 H16">
    <cfRule type="cellIs" dxfId="302" priority="255" stopIfTrue="1" operator="equal">
      <formula>"þ"</formula>
    </cfRule>
  </conditionalFormatting>
  <conditionalFormatting sqref="E16 H16">
    <cfRule type="cellIs" dxfId="301" priority="254" stopIfTrue="1" operator="equal">
      <formula>"þ"</formula>
    </cfRule>
  </conditionalFormatting>
  <conditionalFormatting sqref="G16">
    <cfRule type="cellIs" dxfId="300" priority="253" stopIfTrue="1" operator="equal">
      <formula>"þ"</formula>
    </cfRule>
  </conditionalFormatting>
  <conditionalFormatting sqref="G16">
    <cfRule type="cellIs" dxfId="299" priority="252" stopIfTrue="1" operator="equal">
      <formula>"þ"</formula>
    </cfRule>
  </conditionalFormatting>
  <conditionalFormatting sqref="F16">
    <cfRule type="cellIs" dxfId="298" priority="251" stopIfTrue="1" operator="equal">
      <formula>"þ"</formula>
    </cfRule>
  </conditionalFormatting>
  <conditionalFormatting sqref="F16">
    <cfRule type="cellIs" dxfId="297" priority="250" stopIfTrue="1" operator="equal">
      <formula>"þ"</formula>
    </cfRule>
  </conditionalFormatting>
  <conditionalFormatting sqref="L16">
    <cfRule type="cellIs" dxfId="296" priority="249" stopIfTrue="1" operator="equal">
      <formula>"þ"</formula>
    </cfRule>
  </conditionalFormatting>
  <conditionalFormatting sqref="L16">
    <cfRule type="cellIs" dxfId="295" priority="246" stopIfTrue="1" operator="equal">
      <formula>"þ"</formula>
    </cfRule>
  </conditionalFormatting>
  <conditionalFormatting sqref="F16">
    <cfRule type="cellIs" dxfId="294" priority="245" stopIfTrue="1" operator="equal">
      <formula>"þ"</formula>
    </cfRule>
  </conditionalFormatting>
  <conditionalFormatting sqref="F16">
    <cfRule type="cellIs" dxfId="293" priority="244" stopIfTrue="1" operator="equal">
      <formula>"þ"</formula>
    </cfRule>
  </conditionalFormatting>
  <conditionalFormatting sqref="F16">
    <cfRule type="cellIs" dxfId="292" priority="243" stopIfTrue="1" operator="equal">
      <formula>"þ"</formula>
    </cfRule>
  </conditionalFormatting>
  <conditionalFormatting sqref="L16">
    <cfRule type="cellIs" dxfId="291" priority="248" stopIfTrue="1" operator="equal">
      <formula>"þ"</formula>
    </cfRule>
  </conditionalFormatting>
  <conditionalFormatting sqref="L16">
    <cfRule type="cellIs" dxfId="290" priority="247" stopIfTrue="1" operator="equal">
      <formula>"þ"</formula>
    </cfRule>
  </conditionalFormatting>
  <conditionalFormatting sqref="E16">
    <cfRule type="cellIs" dxfId="289" priority="242" stopIfTrue="1" operator="equal">
      <formula>"þ"</formula>
    </cfRule>
  </conditionalFormatting>
  <conditionalFormatting sqref="E16">
    <cfRule type="cellIs" dxfId="288" priority="241" stopIfTrue="1" operator="equal">
      <formula>"þ"</formula>
    </cfRule>
  </conditionalFormatting>
  <conditionalFormatting sqref="E16:H16">
    <cfRule type="cellIs" dxfId="287" priority="264" stopIfTrue="1" operator="equal">
      <formula>"þ"</formula>
    </cfRule>
  </conditionalFormatting>
  <conditionalFormatting sqref="M16">
    <cfRule type="cellIs" dxfId="286" priority="263" stopIfTrue="1" operator="equal">
      <formula>"þ"</formula>
    </cfRule>
  </conditionalFormatting>
  <conditionalFormatting sqref="K16">
    <cfRule type="cellIs" dxfId="285" priority="262" operator="lessThan">
      <formula>$P$1</formula>
    </cfRule>
  </conditionalFormatting>
  <conditionalFormatting sqref="M16">
    <cfRule type="cellIs" dxfId="284" priority="261" stopIfTrue="1" operator="equal">
      <formula>"þ"</formula>
    </cfRule>
  </conditionalFormatting>
  <conditionalFormatting sqref="K16">
    <cfRule type="cellIs" dxfId="283" priority="260" operator="lessThan">
      <formula>$P$1</formula>
    </cfRule>
  </conditionalFormatting>
  <conditionalFormatting sqref="K16">
    <cfRule type="cellIs" dxfId="282" priority="258" operator="lessThan">
      <formula>$P$1</formula>
    </cfRule>
  </conditionalFormatting>
  <conditionalFormatting sqref="K16">
    <cfRule type="cellIs" dxfId="281" priority="256" operator="lessThan">
      <formula>$P$1</formula>
    </cfRule>
  </conditionalFormatting>
  <conditionalFormatting sqref="E16">
    <cfRule type="cellIs" dxfId="280" priority="240" stopIfTrue="1" operator="equal">
      <formula>"þ"</formula>
    </cfRule>
  </conditionalFormatting>
  <conditionalFormatting sqref="E16">
    <cfRule type="cellIs" dxfId="279" priority="239" stopIfTrue="1" operator="equal">
      <formula>"þ"</formula>
    </cfRule>
  </conditionalFormatting>
  <conditionalFormatting sqref="G17:H17 M17">
    <cfRule type="cellIs" dxfId="278" priority="219" stopIfTrue="1" operator="equal">
      <formula>"þ"</formula>
    </cfRule>
  </conditionalFormatting>
  <conditionalFormatting sqref="K17">
    <cfRule type="cellIs" dxfId="277" priority="218" operator="lessThan">
      <formula>$P$1</formula>
    </cfRule>
  </conditionalFormatting>
  <conditionalFormatting sqref="E17:F17">
    <cfRule type="cellIs" dxfId="276" priority="217" stopIfTrue="1" operator="equal">
      <formula>"þ"</formula>
    </cfRule>
  </conditionalFormatting>
  <conditionalFormatting sqref="E17:F17">
    <cfRule type="cellIs" dxfId="275" priority="216" stopIfTrue="1" operator="equal">
      <formula>"þ"</formula>
    </cfRule>
  </conditionalFormatting>
  <conditionalFormatting sqref="L17">
    <cfRule type="cellIs" dxfId="274" priority="215" stopIfTrue="1" operator="equal">
      <formula>"þ"</formula>
    </cfRule>
  </conditionalFormatting>
  <conditionalFormatting sqref="L17">
    <cfRule type="cellIs" dxfId="273" priority="214" stopIfTrue="1" operator="equal">
      <formula>"þ"</formula>
    </cfRule>
  </conditionalFormatting>
  <conditionalFormatting sqref="L17">
    <cfRule type="cellIs" dxfId="272" priority="213" stopIfTrue="1" operator="equal">
      <formula>"þ"</formula>
    </cfRule>
  </conditionalFormatting>
  <conditionalFormatting sqref="L17">
    <cfRule type="cellIs" dxfId="271" priority="212" stopIfTrue="1" operator="equal">
      <formula>"þ"</formula>
    </cfRule>
  </conditionalFormatting>
  <conditionalFormatting sqref="M11">
    <cfRule type="cellIs" dxfId="270" priority="211" stopIfTrue="1" operator="equal">
      <formula>"þ"</formula>
    </cfRule>
  </conditionalFormatting>
  <conditionalFormatting sqref="M11">
    <cfRule type="cellIs" dxfId="269" priority="210" stopIfTrue="1" operator="equal">
      <formula>"þ"</formula>
    </cfRule>
  </conditionalFormatting>
  <conditionalFormatting sqref="L11">
    <cfRule type="cellIs" dxfId="268" priority="208" stopIfTrue="1" operator="equal">
      <formula>"þ"</formula>
    </cfRule>
  </conditionalFormatting>
  <conditionalFormatting sqref="L11">
    <cfRule type="cellIs" dxfId="267" priority="209" stopIfTrue="1" operator="equal">
      <formula>"þ"</formula>
    </cfRule>
  </conditionalFormatting>
  <conditionalFormatting sqref="K11">
    <cfRule type="cellIs" dxfId="266" priority="207" operator="lessThan">
      <formula>$P$1</formula>
    </cfRule>
  </conditionalFormatting>
  <conditionalFormatting sqref="E11">
    <cfRule type="cellIs" dxfId="265" priority="206" stopIfTrue="1" operator="equal">
      <formula>"þ"</formula>
    </cfRule>
  </conditionalFormatting>
  <conditionalFormatting sqref="E11">
    <cfRule type="cellIs" dxfId="264" priority="205" stopIfTrue="1" operator="equal">
      <formula>"þ"</formula>
    </cfRule>
  </conditionalFormatting>
  <conditionalFormatting sqref="G11">
    <cfRule type="cellIs" dxfId="263" priority="204" stopIfTrue="1" operator="equal">
      <formula>"þ"</formula>
    </cfRule>
  </conditionalFormatting>
  <conditionalFormatting sqref="G11">
    <cfRule type="cellIs" dxfId="262" priority="203" stopIfTrue="1" operator="equal">
      <formula>"þ"</formula>
    </cfRule>
  </conditionalFormatting>
  <conditionalFormatting sqref="E11">
    <cfRule type="cellIs" dxfId="261" priority="202" stopIfTrue="1" operator="equal">
      <formula>"þ"</formula>
    </cfRule>
  </conditionalFormatting>
  <conditionalFormatting sqref="E11">
    <cfRule type="cellIs" dxfId="260" priority="201" stopIfTrue="1" operator="equal">
      <formula>"þ"</formula>
    </cfRule>
  </conditionalFormatting>
  <conditionalFormatting sqref="H11">
    <cfRule type="cellIs" dxfId="259" priority="200" stopIfTrue="1" operator="equal">
      <formula>"þ"</formula>
    </cfRule>
  </conditionalFormatting>
  <conditionalFormatting sqref="H11">
    <cfRule type="cellIs" dxfId="258" priority="199" stopIfTrue="1" operator="equal">
      <formula>"þ"</formula>
    </cfRule>
  </conditionalFormatting>
  <conditionalFormatting sqref="H11">
    <cfRule type="cellIs" dxfId="257" priority="198" stopIfTrue="1" operator="equal">
      <formula>"þ"</formula>
    </cfRule>
  </conditionalFormatting>
  <conditionalFormatting sqref="H11">
    <cfRule type="cellIs" dxfId="256" priority="197" stopIfTrue="1" operator="equal">
      <formula>"þ"</formula>
    </cfRule>
  </conditionalFormatting>
  <conditionalFormatting sqref="F11">
    <cfRule type="cellIs" dxfId="255" priority="196" stopIfTrue="1" operator="equal">
      <formula>"þ"</formula>
    </cfRule>
  </conditionalFormatting>
  <conditionalFormatting sqref="F11">
    <cfRule type="cellIs" dxfId="254" priority="195" stopIfTrue="1" operator="equal">
      <formula>"þ"</formula>
    </cfRule>
  </conditionalFormatting>
  <conditionalFormatting sqref="F11">
    <cfRule type="cellIs" dxfId="253" priority="194" stopIfTrue="1" operator="equal">
      <formula>"þ"</formula>
    </cfRule>
  </conditionalFormatting>
  <conditionalFormatting sqref="F11">
    <cfRule type="cellIs" dxfId="252" priority="193" stopIfTrue="1" operator="equal">
      <formula>"þ"</formula>
    </cfRule>
  </conditionalFormatting>
  <conditionalFormatting sqref="F11">
    <cfRule type="cellIs" dxfId="251" priority="192" stopIfTrue="1" operator="equal">
      <formula>"þ"</formula>
    </cfRule>
  </conditionalFormatting>
  <conditionalFormatting sqref="F11">
    <cfRule type="cellIs" dxfId="250" priority="191" stopIfTrue="1" operator="equal">
      <formula>"þ"</formula>
    </cfRule>
  </conditionalFormatting>
  <conditionalFormatting sqref="E11">
    <cfRule type="cellIs" dxfId="249" priority="190" stopIfTrue="1" operator="equal">
      <formula>"þ"</formula>
    </cfRule>
  </conditionalFormatting>
  <conditionalFormatting sqref="E11">
    <cfRule type="cellIs" dxfId="248" priority="189" stopIfTrue="1" operator="equal">
      <formula>"þ"</formula>
    </cfRule>
  </conditionalFormatting>
  <conditionalFormatting sqref="E11">
    <cfRule type="cellIs" dxfId="247" priority="188" stopIfTrue="1" operator="equal">
      <formula>"þ"</formula>
    </cfRule>
  </conditionalFormatting>
  <conditionalFormatting sqref="E11">
    <cfRule type="cellIs" dxfId="246" priority="187" stopIfTrue="1" operator="equal">
      <formula>"þ"</formula>
    </cfRule>
  </conditionalFormatting>
  <conditionalFormatting sqref="G18:H18 M18">
    <cfRule type="cellIs" dxfId="245" priority="186" stopIfTrue="1" operator="equal">
      <formula>"þ"</formula>
    </cfRule>
  </conditionalFormatting>
  <conditionalFormatting sqref="K18">
    <cfRule type="cellIs" dxfId="244" priority="185" operator="lessThan">
      <formula>$P$1</formula>
    </cfRule>
  </conditionalFormatting>
  <conditionalFormatting sqref="E18:F18">
    <cfRule type="cellIs" dxfId="243" priority="184" stopIfTrue="1" operator="equal">
      <formula>"þ"</formula>
    </cfRule>
  </conditionalFormatting>
  <conditionalFormatting sqref="E18:F18">
    <cfRule type="cellIs" dxfId="242" priority="183" stopIfTrue="1" operator="equal">
      <formula>"þ"</formula>
    </cfRule>
  </conditionalFormatting>
  <conditionalFormatting sqref="L18">
    <cfRule type="cellIs" dxfId="241" priority="182" stopIfTrue="1" operator="equal">
      <formula>"þ"</formula>
    </cfRule>
  </conditionalFormatting>
  <conditionalFormatting sqref="L18">
    <cfRule type="cellIs" dxfId="240" priority="181" stopIfTrue="1" operator="equal">
      <formula>"þ"</formula>
    </cfRule>
  </conditionalFormatting>
  <conditionalFormatting sqref="L18">
    <cfRule type="cellIs" dxfId="239" priority="180" stopIfTrue="1" operator="equal">
      <formula>"þ"</formula>
    </cfRule>
  </conditionalFormatting>
  <conditionalFormatting sqref="L18">
    <cfRule type="cellIs" dxfId="238" priority="179" stopIfTrue="1" operator="equal">
      <formula>"þ"</formula>
    </cfRule>
  </conditionalFormatting>
  <conditionalFormatting sqref="E5">
    <cfRule type="cellIs" dxfId="237" priority="178" stopIfTrue="1" operator="equal">
      <formula>"þ"</formula>
    </cfRule>
  </conditionalFormatting>
  <conditionalFormatting sqref="E5">
    <cfRule type="cellIs" dxfId="236" priority="177" stopIfTrue="1" operator="equal">
      <formula>"þ"</formula>
    </cfRule>
  </conditionalFormatting>
  <conditionalFormatting sqref="E5">
    <cfRule type="cellIs" dxfId="235" priority="176" stopIfTrue="1" operator="equal">
      <formula>"þ"</formula>
    </cfRule>
  </conditionalFormatting>
  <conditionalFormatting sqref="E5">
    <cfRule type="cellIs" dxfId="234" priority="175" stopIfTrue="1" operator="equal">
      <formula>"þ"</formula>
    </cfRule>
  </conditionalFormatting>
  <conditionalFormatting sqref="E5">
    <cfRule type="cellIs" dxfId="233" priority="174" stopIfTrue="1" operator="equal">
      <formula>"þ"</formula>
    </cfRule>
  </conditionalFormatting>
  <conditionalFormatting sqref="E5">
    <cfRule type="cellIs" dxfId="232" priority="173" stopIfTrue="1" operator="equal">
      <formula>"þ"</formula>
    </cfRule>
  </conditionalFormatting>
  <conditionalFormatting sqref="E5">
    <cfRule type="cellIs" dxfId="231" priority="172" stopIfTrue="1" operator="equal">
      <formula>"þ"</formula>
    </cfRule>
  </conditionalFormatting>
  <conditionalFormatting sqref="E5">
    <cfRule type="cellIs" dxfId="230" priority="171" stopIfTrue="1" operator="equal">
      <formula>"þ"</formula>
    </cfRule>
  </conditionalFormatting>
  <conditionalFormatting sqref="L24">
    <cfRule type="cellIs" dxfId="229" priority="114" stopIfTrue="1" operator="equal">
      <formula>"þ"</formula>
    </cfRule>
  </conditionalFormatting>
  <conditionalFormatting sqref="L24">
    <cfRule type="cellIs" dxfId="228" priority="113" stopIfTrue="1" operator="equal">
      <formula>"þ"</formula>
    </cfRule>
  </conditionalFormatting>
  <conditionalFormatting sqref="E24:H24">
    <cfRule type="cellIs" dxfId="227" priority="141" stopIfTrue="1" operator="equal">
      <formula>"þ"</formula>
    </cfRule>
  </conditionalFormatting>
  <conditionalFormatting sqref="M24">
    <cfRule type="cellIs" dxfId="226" priority="140" stopIfTrue="1" operator="equal">
      <formula>"þ"</formula>
    </cfRule>
  </conditionalFormatting>
  <conditionalFormatting sqref="K24">
    <cfRule type="cellIs" dxfId="225" priority="139" operator="lessThan">
      <formula>$P$1</formula>
    </cfRule>
  </conditionalFormatting>
  <conditionalFormatting sqref="M24">
    <cfRule type="cellIs" dxfId="224" priority="138" stopIfTrue="1" operator="equal">
      <formula>"þ"</formula>
    </cfRule>
  </conditionalFormatting>
  <conditionalFormatting sqref="K24">
    <cfRule type="cellIs" dxfId="223" priority="137" operator="lessThan">
      <formula>$P$1</formula>
    </cfRule>
  </conditionalFormatting>
  <conditionalFormatting sqref="M24">
    <cfRule type="cellIs" dxfId="222" priority="136" stopIfTrue="1" operator="equal">
      <formula>"þ"</formula>
    </cfRule>
  </conditionalFormatting>
  <conditionalFormatting sqref="K24">
    <cfRule type="cellIs" dxfId="221" priority="135" operator="lessThan">
      <formula>$P$1</formula>
    </cfRule>
  </conditionalFormatting>
  <conditionalFormatting sqref="M24">
    <cfRule type="cellIs" dxfId="220" priority="134" stopIfTrue="1" operator="equal">
      <formula>"þ"</formula>
    </cfRule>
  </conditionalFormatting>
  <conditionalFormatting sqref="K24">
    <cfRule type="cellIs" dxfId="219" priority="133" operator="lessThan">
      <formula>$P$1</formula>
    </cfRule>
  </conditionalFormatting>
  <conditionalFormatting sqref="E24 H24">
    <cfRule type="cellIs" dxfId="218" priority="132" stopIfTrue="1" operator="equal">
      <formula>"þ"</formula>
    </cfRule>
  </conditionalFormatting>
  <conditionalFormatting sqref="E24 H24">
    <cfRule type="cellIs" dxfId="217" priority="131" stopIfTrue="1" operator="equal">
      <formula>"þ"</formula>
    </cfRule>
  </conditionalFormatting>
  <conditionalFormatting sqref="G24">
    <cfRule type="cellIs" dxfId="216" priority="130" stopIfTrue="1" operator="equal">
      <formula>"þ"</formula>
    </cfRule>
  </conditionalFormatting>
  <conditionalFormatting sqref="G24">
    <cfRule type="cellIs" dxfId="215" priority="129" stopIfTrue="1" operator="equal">
      <formula>"þ"</formula>
    </cfRule>
  </conditionalFormatting>
  <conditionalFormatting sqref="E24">
    <cfRule type="cellIs" dxfId="214" priority="128" stopIfTrue="1" operator="equal">
      <formula>"þ"</formula>
    </cfRule>
  </conditionalFormatting>
  <conditionalFormatting sqref="E24">
    <cfRule type="cellIs" dxfId="213" priority="127" stopIfTrue="1" operator="equal">
      <formula>"þ"</formula>
    </cfRule>
  </conditionalFormatting>
  <conditionalFormatting sqref="F24">
    <cfRule type="cellIs" dxfId="212" priority="126" stopIfTrue="1" operator="equal">
      <formula>"þ"</formula>
    </cfRule>
  </conditionalFormatting>
  <conditionalFormatting sqref="F24">
    <cfRule type="cellIs" dxfId="211" priority="125" stopIfTrue="1" operator="equal">
      <formula>"þ"</formula>
    </cfRule>
  </conditionalFormatting>
  <conditionalFormatting sqref="F24">
    <cfRule type="cellIs" dxfId="210" priority="124" stopIfTrue="1" operator="equal">
      <formula>"þ"</formula>
    </cfRule>
  </conditionalFormatting>
  <conditionalFormatting sqref="F24">
    <cfRule type="cellIs" dxfId="209" priority="123" stopIfTrue="1" operator="equal">
      <formula>"þ"</formula>
    </cfRule>
  </conditionalFormatting>
  <conditionalFormatting sqref="E24">
    <cfRule type="cellIs" dxfId="208" priority="122" stopIfTrue="1" operator="equal">
      <formula>"þ"</formula>
    </cfRule>
  </conditionalFormatting>
  <conditionalFormatting sqref="E24">
    <cfRule type="cellIs" dxfId="207" priority="121" stopIfTrue="1" operator="equal">
      <formula>"þ"</formula>
    </cfRule>
  </conditionalFormatting>
  <conditionalFormatting sqref="F24">
    <cfRule type="cellIs" dxfId="206" priority="120" stopIfTrue="1" operator="equal">
      <formula>"þ"</formula>
    </cfRule>
  </conditionalFormatting>
  <conditionalFormatting sqref="F24">
    <cfRule type="cellIs" dxfId="205" priority="119" stopIfTrue="1" operator="equal">
      <formula>"þ"</formula>
    </cfRule>
  </conditionalFormatting>
  <conditionalFormatting sqref="E24">
    <cfRule type="cellIs" dxfId="204" priority="118" stopIfTrue="1" operator="equal">
      <formula>"þ"</formula>
    </cfRule>
  </conditionalFormatting>
  <conditionalFormatting sqref="E24">
    <cfRule type="cellIs" dxfId="203" priority="117" stopIfTrue="1" operator="equal">
      <formula>"þ"</formula>
    </cfRule>
  </conditionalFormatting>
  <conditionalFormatting sqref="E24">
    <cfRule type="cellIs" dxfId="202" priority="116" stopIfTrue="1" operator="equal">
      <formula>"þ"</formula>
    </cfRule>
  </conditionalFormatting>
  <conditionalFormatting sqref="E24">
    <cfRule type="cellIs" dxfId="201" priority="115" stopIfTrue="1" operator="equal">
      <formula>"þ"</formula>
    </cfRule>
  </conditionalFormatting>
  <conditionalFormatting sqref="M13">
    <cfRule type="cellIs" dxfId="200" priority="112" stopIfTrue="1" operator="equal">
      <formula>"þ"</formula>
    </cfRule>
  </conditionalFormatting>
  <conditionalFormatting sqref="M13">
    <cfRule type="cellIs" dxfId="199" priority="111" stopIfTrue="1" operator="equal">
      <formula>"þ"</formula>
    </cfRule>
  </conditionalFormatting>
  <conditionalFormatting sqref="K13">
    <cfRule type="cellIs" dxfId="198" priority="110" operator="lessThan">
      <formula>$P$1</formula>
    </cfRule>
  </conditionalFormatting>
  <conditionalFormatting sqref="H13">
    <cfRule type="cellIs" dxfId="197" priority="109" stopIfTrue="1" operator="equal">
      <formula>"þ"</formula>
    </cfRule>
  </conditionalFormatting>
  <conditionalFormatting sqref="H13">
    <cfRule type="cellIs" dxfId="196" priority="108" stopIfTrue="1" operator="equal">
      <formula>"þ"</formula>
    </cfRule>
  </conditionalFormatting>
  <conditionalFormatting sqref="L13">
    <cfRule type="cellIs" dxfId="195" priority="104" stopIfTrue="1" operator="equal">
      <formula>"þ"</formula>
    </cfRule>
  </conditionalFormatting>
  <conditionalFormatting sqref="L13">
    <cfRule type="cellIs" dxfId="194" priority="103" stopIfTrue="1" operator="equal">
      <formula>"þ"</formula>
    </cfRule>
  </conditionalFormatting>
  <conditionalFormatting sqref="F13">
    <cfRule type="cellIs" dxfId="193" priority="102" stopIfTrue="1" operator="equal">
      <formula>"þ"</formula>
    </cfRule>
  </conditionalFormatting>
  <conditionalFormatting sqref="F13">
    <cfRule type="cellIs" dxfId="192" priority="101" stopIfTrue="1" operator="equal">
      <formula>"þ"</formula>
    </cfRule>
  </conditionalFormatting>
  <conditionalFormatting sqref="E13">
    <cfRule type="cellIs" dxfId="191" priority="100" stopIfTrue="1" operator="equal">
      <formula>"þ"</formula>
    </cfRule>
  </conditionalFormatting>
  <conditionalFormatting sqref="E13">
    <cfRule type="cellIs" dxfId="190" priority="99" stopIfTrue="1" operator="equal">
      <formula>"þ"</formula>
    </cfRule>
  </conditionalFormatting>
  <conditionalFormatting sqref="G13">
    <cfRule type="cellIs" dxfId="189" priority="98" stopIfTrue="1" operator="equal">
      <formula>"þ"</formula>
    </cfRule>
  </conditionalFormatting>
  <conditionalFormatting sqref="G13">
    <cfRule type="cellIs" dxfId="188" priority="97" stopIfTrue="1" operator="equal">
      <formula>"þ"</formula>
    </cfRule>
  </conditionalFormatting>
  <conditionalFormatting sqref="M8">
    <cfRule type="cellIs" dxfId="187" priority="57" stopIfTrue="1" operator="equal">
      <formula>"þ"</formula>
    </cfRule>
  </conditionalFormatting>
  <conditionalFormatting sqref="M8">
    <cfRule type="cellIs" dxfId="186" priority="56" stopIfTrue="1" operator="equal">
      <formula>"þ"</formula>
    </cfRule>
  </conditionalFormatting>
  <conditionalFormatting sqref="K8">
    <cfRule type="cellIs" dxfId="185" priority="55" operator="lessThan">
      <formula>$P$1</formula>
    </cfRule>
  </conditionalFormatting>
  <conditionalFormatting sqref="H8">
    <cfRule type="cellIs" dxfId="184" priority="54" stopIfTrue="1" operator="equal">
      <formula>"þ"</formula>
    </cfRule>
  </conditionalFormatting>
  <conditionalFormatting sqref="H8">
    <cfRule type="cellIs" dxfId="183" priority="53" stopIfTrue="1" operator="equal">
      <formula>"þ"</formula>
    </cfRule>
  </conditionalFormatting>
  <conditionalFormatting sqref="G8">
    <cfRule type="cellIs" dxfId="182" priority="52" stopIfTrue="1" operator="equal">
      <formula>"þ"</formula>
    </cfRule>
  </conditionalFormatting>
  <conditionalFormatting sqref="G8">
    <cfRule type="cellIs" dxfId="181" priority="51" stopIfTrue="1" operator="equal">
      <formula>"þ"</formula>
    </cfRule>
  </conditionalFormatting>
  <conditionalFormatting sqref="F8">
    <cfRule type="cellIs" dxfId="180" priority="50" stopIfTrue="1" operator="equal">
      <formula>"þ"</formula>
    </cfRule>
  </conditionalFormatting>
  <conditionalFormatting sqref="L8">
    <cfRule type="cellIs" dxfId="179" priority="48" stopIfTrue="1" operator="equal">
      <formula>"þ"</formula>
    </cfRule>
  </conditionalFormatting>
  <conditionalFormatting sqref="L8">
    <cfRule type="cellIs" dxfId="178" priority="49" stopIfTrue="1" operator="equal">
      <formula>"þ"</formula>
    </cfRule>
  </conditionalFormatting>
  <conditionalFormatting sqref="E8">
    <cfRule type="cellIs" dxfId="177" priority="47" stopIfTrue="1" operator="equal">
      <formula>"þ"</formula>
    </cfRule>
  </conditionalFormatting>
  <conditionalFormatting sqref="E8">
    <cfRule type="cellIs" dxfId="176" priority="46" stopIfTrue="1" operator="equal">
      <formula>"þ"</formula>
    </cfRule>
  </conditionalFormatting>
  <conditionalFormatting sqref="L25">
    <cfRule type="cellIs" dxfId="175" priority="18" stopIfTrue="1" operator="equal">
      <formula>"þ"</formula>
    </cfRule>
  </conditionalFormatting>
  <conditionalFormatting sqref="L25">
    <cfRule type="cellIs" dxfId="174" priority="17" stopIfTrue="1" operator="equal">
      <formula>"þ"</formula>
    </cfRule>
  </conditionalFormatting>
  <conditionalFormatting sqref="E25:H25">
    <cfRule type="cellIs" dxfId="173" priority="45" stopIfTrue="1" operator="equal">
      <formula>"þ"</formula>
    </cfRule>
  </conditionalFormatting>
  <conditionalFormatting sqref="M25">
    <cfRule type="cellIs" dxfId="172" priority="44" stopIfTrue="1" operator="equal">
      <formula>"þ"</formula>
    </cfRule>
  </conditionalFormatting>
  <conditionalFormatting sqref="K25">
    <cfRule type="cellIs" dxfId="171" priority="43" operator="lessThan">
      <formula>$P$1</formula>
    </cfRule>
  </conditionalFormatting>
  <conditionalFormatting sqref="M25">
    <cfRule type="cellIs" dxfId="170" priority="42" stopIfTrue="1" operator="equal">
      <formula>"þ"</formula>
    </cfRule>
  </conditionalFormatting>
  <conditionalFormatting sqref="K25">
    <cfRule type="cellIs" dxfId="169" priority="41" operator="lessThan">
      <formula>$P$1</formula>
    </cfRule>
  </conditionalFormatting>
  <conditionalFormatting sqref="M25">
    <cfRule type="cellIs" dxfId="168" priority="40" stopIfTrue="1" operator="equal">
      <formula>"þ"</formula>
    </cfRule>
  </conditionalFormatting>
  <conditionalFormatting sqref="K25">
    <cfRule type="cellIs" dxfId="167" priority="39" operator="lessThan">
      <formula>$P$1</formula>
    </cfRule>
  </conditionalFormatting>
  <conditionalFormatting sqref="M25">
    <cfRule type="cellIs" dxfId="166" priority="38" stopIfTrue="1" operator="equal">
      <formula>"þ"</formula>
    </cfRule>
  </conditionalFormatting>
  <conditionalFormatting sqref="K25">
    <cfRule type="cellIs" dxfId="165" priority="37" operator="lessThan">
      <formula>$P$1</formula>
    </cfRule>
  </conditionalFormatting>
  <conditionalFormatting sqref="E25 H25">
    <cfRule type="cellIs" dxfId="164" priority="36" stopIfTrue="1" operator="equal">
      <formula>"þ"</formula>
    </cfRule>
  </conditionalFormatting>
  <conditionalFormatting sqref="E25 H25">
    <cfRule type="cellIs" dxfId="163" priority="35" stopIfTrue="1" operator="equal">
      <formula>"þ"</formula>
    </cfRule>
  </conditionalFormatting>
  <conditionalFormatting sqref="G25">
    <cfRule type="cellIs" dxfId="162" priority="34" stopIfTrue="1" operator="equal">
      <formula>"þ"</formula>
    </cfRule>
  </conditionalFormatting>
  <conditionalFormatting sqref="G25">
    <cfRule type="cellIs" dxfId="161" priority="33" stopIfTrue="1" operator="equal">
      <formula>"þ"</formula>
    </cfRule>
  </conditionalFormatting>
  <conditionalFormatting sqref="E25">
    <cfRule type="cellIs" dxfId="160" priority="32" stopIfTrue="1" operator="equal">
      <formula>"þ"</formula>
    </cfRule>
  </conditionalFormatting>
  <conditionalFormatting sqref="E25">
    <cfRule type="cellIs" dxfId="159" priority="31" stopIfTrue="1" operator="equal">
      <formula>"þ"</formula>
    </cfRule>
  </conditionalFormatting>
  <conditionalFormatting sqref="F25">
    <cfRule type="cellIs" dxfId="158" priority="30" stopIfTrue="1" operator="equal">
      <formula>"þ"</formula>
    </cfRule>
  </conditionalFormatting>
  <conditionalFormatting sqref="F25">
    <cfRule type="cellIs" dxfId="157" priority="29" stopIfTrue="1" operator="equal">
      <formula>"þ"</formula>
    </cfRule>
  </conditionalFormatting>
  <conditionalFormatting sqref="F25">
    <cfRule type="cellIs" dxfId="156" priority="28" stopIfTrue="1" operator="equal">
      <formula>"þ"</formula>
    </cfRule>
  </conditionalFormatting>
  <conditionalFormatting sqref="F25">
    <cfRule type="cellIs" dxfId="155" priority="27" stopIfTrue="1" operator="equal">
      <formula>"þ"</formula>
    </cfRule>
  </conditionalFormatting>
  <conditionalFormatting sqref="E25">
    <cfRule type="cellIs" dxfId="154" priority="26" stopIfTrue="1" operator="equal">
      <formula>"þ"</formula>
    </cfRule>
  </conditionalFormatting>
  <conditionalFormatting sqref="E25">
    <cfRule type="cellIs" dxfId="153" priority="25" stopIfTrue="1" operator="equal">
      <formula>"þ"</formula>
    </cfRule>
  </conditionalFormatting>
  <conditionalFormatting sqref="F25">
    <cfRule type="cellIs" dxfId="152" priority="24" stopIfTrue="1" operator="equal">
      <formula>"þ"</formula>
    </cfRule>
  </conditionalFormatting>
  <conditionalFormatting sqref="F25">
    <cfRule type="cellIs" dxfId="151" priority="23" stopIfTrue="1" operator="equal">
      <formula>"þ"</formula>
    </cfRule>
  </conditionalFormatting>
  <conditionalFormatting sqref="E25">
    <cfRule type="cellIs" dxfId="150" priority="22" stopIfTrue="1" operator="equal">
      <formula>"þ"</formula>
    </cfRule>
  </conditionalFormatting>
  <conditionalFormatting sqref="E25">
    <cfRule type="cellIs" dxfId="149" priority="21" stopIfTrue="1" operator="equal">
      <formula>"þ"</formula>
    </cfRule>
  </conditionalFormatting>
  <conditionalFormatting sqref="E25">
    <cfRule type="cellIs" dxfId="148" priority="20" stopIfTrue="1" operator="equal">
      <formula>"þ"</formula>
    </cfRule>
  </conditionalFormatting>
  <conditionalFormatting sqref="E25">
    <cfRule type="cellIs" dxfId="147" priority="19" stopIfTrue="1" operator="equal">
      <formula>"þ"</formula>
    </cfRule>
  </conditionalFormatting>
  <conditionalFormatting sqref="F25">
    <cfRule type="cellIs" dxfId="146" priority="16" stopIfTrue="1" operator="equal">
      <formula>"þ"</formula>
    </cfRule>
  </conditionalFormatting>
  <conditionalFormatting sqref="F25">
    <cfRule type="cellIs" dxfId="145" priority="15" stopIfTrue="1" operator="equal">
      <formula>"þ"</formula>
    </cfRule>
  </conditionalFormatting>
  <conditionalFormatting sqref="F25">
    <cfRule type="cellIs" dxfId="144" priority="14" stopIfTrue="1" operator="equal">
      <formula>"þ"</formula>
    </cfRule>
  </conditionalFormatting>
  <conditionalFormatting sqref="F25">
    <cfRule type="cellIs" dxfId="143" priority="13" stopIfTrue="1" operator="equal">
      <formula>"þ"</formula>
    </cfRule>
  </conditionalFormatting>
  <conditionalFormatting sqref="G25">
    <cfRule type="cellIs" dxfId="142" priority="12" stopIfTrue="1" operator="equal">
      <formula>"þ"</formula>
    </cfRule>
  </conditionalFormatting>
  <conditionalFormatting sqref="G25">
    <cfRule type="cellIs" dxfId="141" priority="11" stopIfTrue="1" operator="equal">
      <formula>"þ"</formula>
    </cfRule>
  </conditionalFormatting>
  <conditionalFormatting sqref="G25">
    <cfRule type="cellIs" dxfId="140" priority="10" stopIfTrue="1" operator="equal">
      <formula>"þ"</formula>
    </cfRule>
  </conditionalFormatting>
  <conditionalFormatting sqref="G25">
    <cfRule type="cellIs" dxfId="139" priority="9" stopIfTrue="1" operator="equal">
      <formula>"þ"</formula>
    </cfRule>
  </conditionalFormatting>
  <conditionalFormatting sqref="F25">
    <cfRule type="cellIs" dxfId="138" priority="8" stopIfTrue="1" operator="equal">
      <formula>"þ"</formula>
    </cfRule>
  </conditionalFormatting>
  <conditionalFormatting sqref="F25">
    <cfRule type="cellIs" dxfId="137" priority="7" stopIfTrue="1" operator="equal">
      <formula>"þ"</formula>
    </cfRule>
  </conditionalFormatting>
  <conditionalFormatting sqref="G25">
    <cfRule type="cellIs" dxfId="136" priority="6" stopIfTrue="1" operator="equal">
      <formula>"þ"</formula>
    </cfRule>
  </conditionalFormatting>
  <conditionalFormatting sqref="G25">
    <cfRule type="cellIs" dxfId="135" priority="5" stopIfTrue="1" operator="equal">
      <formula>"þ"</formula>
    </cfRule>
  </conditionalFormatting>
  <conditionalFormatting sqref="F25">
    <cfRule type="cellIs" dxfId="134" priority="4" stopIfTrue="1" operator="equal">
      <formula>"þ"</formula>
    </cfRule>
  </conditionalFormatting>
  <conditionalFormatting sqref="F25">
    <cfRule type="cellIs" dxfId="133" priority="3" stopIfTrue="1" operator="equal">
      <formula>"þ"</formula>
    </cfRule>
  </conditionalFormatting>
  <conditionalFormatting sqref="F25">
    <cfRule type="cellIs" dxfId="132" priority="2" stopIfTrue="1" operator="equal">
      <formula>"þ"</formula>
    </cfRule>
  </conditionalFormatting>
  <conditionalFormatting sqref="F25">
    <cfRule type="cellIs" dxfId="131" priority="1" stopIfTrue="1" operator="equal">
      <formula>"þ"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5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24.69921875" style="49" bestFit="1" customWidth="1"/>
    <col min="2" max="2" width="20" style="49" bestFit="1" customWidth="1"/>
    <col min="3" max="3" width="15.5" style="49" bestFit="1" customWidth="1"/>
    <col min="4" max="4" width="7.296875" style="49" bestFit="1" customWidth="1"/>
    <col min="5" max="5" width="4.8984375" style="49" bestFit="1" customWidth="1"/>
    <col min="6" max="6" width="5.796875" style="49" bestFit="1" customWidth="1"/>
    <col min="7" max="7" width="5.796875" style="49" customWidth="1"/>
    <col min="8" max="8" width="3.8984375" style="49" bestFit="1" customWidth="1"/>
    <col min="9" max="9" width="7.09765625" style="49" bestFit="1" customWidth="1"/>
    <col min="10" max="10" width="5.69921875" style="49" bestFit="1" customWidth="1"/>
    <col min="11" max="11" width="4.296875" style="49" bestFit="1" customWidth="1"/>
    <col min="12" max="12" width="5.3984375" style="49" bestFit="1" customWidth="1"/>
    <col min="13" max="13" width="4.296875" style="49" bestFit="1" customWidth="1"/>
    <col min="14" max="14" width="6.69921875" style="49" bestFit="1" customWidth="1"/>
    <col min="15" max="15" width="28.796875" style="44" bestFit="1" customWidth="1"/>
    <col min="16" max="16384" width="8.796875" style="44"/>
  </cols>
  <sheetData>
    <row r="1" spans="1:15" ht="31.8" thickBot="1" x14ac:dyDescent="0.35">
      <c r="A1" s="206" t="s">
        <v>0</v>
      </c>
      <c r="B1" s="207" t="s">
        <v>35</v>
      </c>
      <c r="C1" s="207" t="s">
        <v>36</v>
      </c>
      <c r="D1" s="136" t="s">
        <v>100</v>
      </c>
      <c r="E1" s="138" t="s">
        <v>37</v>
      </c>
      <c r="F1" s="137" t="s">
        <v>99</v>
      </c>
      <c r="G1" s="136" t="s">
        <v>98</v>
      </c>
      <c r="H1" s="135" t="s">
        <v>38</v>
      </c>
      <c r="I1" s="135" t="s">
        <v>39</v>
      </c>
      <c r="J1" s="135" t="s">
        <v>97</v>
      </c>
      <c r="K1" s="134" t="s">
        <v>3</v>
      </c>
      <c r="L1" s="135" t="s">
        <v>26</v>
      </c>
      <c r="M1" s="133" t="s">
        <v>93</v>
      </c>
      <c r="N1" s="135" t="s">
        <v>92</v>
      </c>
      <c r="O1" s="132" t="s">
        <v>96</v>
      </c>
    </row>
    <row r="2" spans="1:15" x14ac:dyDescent="0.3">
      <c r="A2" s="68" t="s">
        <v>150</v>
      </c>
      <c r="B2" s="45" t="s">
        <v>159</v>
      </c>
      <c r="C2" s="45" t="s">
        <v>160</v>
      </c>
      <c r="D2" s="131" t="s">
        <v>87</v>
      </c>
      <c r="E2" s="130">
        <v>11</v>
      </c>
      <c r="F2" s="187">
        <f t="shared" ref="F2:F5" si="0">10-1</f>
        <v>9</v>
      </c>
      <c r="G2" s="188">
        <v>-1</v>
      </c>
      <c r="H2" s="208">
        <v>3</v>
      </c>
      <c r="I2" s="45">
        <v>0</v>
      </c>
      <c r="J2" s="45">
        <f t="shared" ref="J2:J5" si="1">IF(D2="þ",SUM(E2,G2:I2),SUM(E2,F2,H2,I2))</f>
        <v>23</v>
      </c>
      <c r="K2" s="46">
        <f t="shared" ref="K2:K5" ca="1" si="2">RANDBETWEEN(1,20)</f>
        <v>13</v>
      </c>
      <c r="L2" s="45">
        <f t="shared" ref="L2:L5" ca="1" si="3">SUM(J2:K2)</f>
        <v>36</v>
      </c>
      <c r="M2" s="68">
        <v>20</v>
      </c>
      <c r="N2" s="71" t="str">
        <f t="shared" ref="N2" ca="1" si="4">IF(K2&gt;(M2-1),"þ","ý")</f>
        <v>ý</v>
      </c>
      <c r="O2" s="191"/>
    </row>
    <row r="3" spans="1:15" x14ac:dyDescent="0.3">
      <c r="A3" s="68" t="s">
        <v>150</v>
      </c>
      <c r="B3" s="45" t="s">
        <v>157</v>
      </c>
      <c r="C3" s="45" t="s">
        <v>160</v>
      </c>
      <c r="D3" s="131" t="s">
        <v>87</v>
      </c>
      <c r="E3" s="130">
        <v>6</v>
      </c>
      <c r="F3" s="192">
        <f t="shared" si="0"/>
        <v>9</v>
      </c>
      <c r="G3" s="129">
        <v>-1</v>
      </c>
      <c r="H3" s="208">
        <v>3</v>
      </c>
      <c r="I3" s="45">
        <v>0</v>
      </c>
      <c r="J3" s="45">
        <f t="shared" ref="J3:J4" si="5">IF(D3="þ",SUM(E3,G3:I3),SUM(E3,F3,H3,I3))</f>
        <v>18</v>
      </c>
      <c r="K3" s="46">
        <f t="shared" ca="1" si="2"/>
        <v>13</v>
      </c>
      <c r="L3" s="45">
        <f t="shared" ref="L3:L4" ca="1" si="6">SUM(J3:K3)</f>
        <v>31</v>
      </c>
      <c r="M3" s="68">
        <v>20</v>
      </c>
      <c r="N3" s="71" t="str">
        <f t="shared" ref="N3:N4" ca="1" si="7">IF(K3&gt;(M3-1),"þ","ý")</f>
        <v>ý</v>
      </c>
      <c r="O3" s="191"/>
    </row>
    <row r="4" spans="1:15" x14ac:dyDescent="0.3">
      <c r="A4" s="68" t="s">
        <v>150</v>
      </c>
      <c r="B4" s="45" t="s">
        <v>158</v>
      </c>
      <c r="C4" s="45" t="s">
        <v>160</v>
      </c>
      <c r="D4" s="131" t="s">
        <v>87</v>
      </c>
      <c r="E4" s="130">
        <v>1</v>
      </c>
      <c r="F4" s="192">
        <f t="shared" si="0"/>
        <v>9</v>
      </c>
      <c r="G4" s="129">
        <v>-1</v>
      </c>
      <c r="H4" s="208">
        <v>3</v>
      </c>
      <c r="I4" s="45">
        <v>0</v>
      </c>
      <c r="J4" s="45">
        <f t="shared" si="5"/>
        <v>13</v>
      </c>
      <c r="K4" s="46">
        <f t="shared" ca="1" si="2"/>
        <v>2</v>
      </c>
      <c r="L4" s="45">
        <f t="shared" ca="1" si="6"/>
        <v>15</v>
      </c>
      <c r="M4" s="68">
        <v>20</v>
      </c>
      <c r="N4" s="71" t="str">
        <f t="shared" ca="1" si="7"/>
        <v>ý</v>
      </c>
      <c r="O4" s="191"/>
    </row>
    <row r="5" spans="1:15" x14ac:dyDescent="0.3">
      <c r="A5" s="68" t="s">
        <v>150</v>
      </c>
      <c r="B5" s="45" t="s">
        <v>155</v>
      </c>
      <c r="C5" s="45" t="s">
        <v>156</v>
      </c>
      <c r="D5" s="131" t="s">
        <v>95</v>
      </c>
      <c r="E5" s="130">
        <v>11</v>
      </c>
      <c r="F5" s="192">
        <f t="shared" si="0"/>
        <v>9</v>
      </c>
      <c r="G5" s="129">
        <v>-1</v>
      </c>
      <c r="H5" s="208">
        <v>0</v>
      </c>
      <c r="I5" s="45">
        <v>0</v>
      </c>
      <c r="J5" s="45">
        <f t="shared" si="1"/>
        <v>10</v>
      </c>
      <c r="K5" s="46">
        <f t="shared" ca="1" si="2"/>
        <v>3</v>
      </c>
      <c r="L5" s="45">
        <f t="shared" ca="1" si="3"/>
        <v>13</v>
      </c>
      <c r="M5" s="68">
        <v>20</v>
      </c>
      <c r="N5" s="71" t="str">
        <f t="shared" ref="N5" ca="1" si="8">IF(K5&gt;(M5-1),"þ","ý")</f>
        <v>ý</v>
      </c>
      <c r="O5" s="191"/>
    </row>
    <row r="6" spans="1:15" x14ac:dyDescent="0.3">
      <c r="A6" s="69" t="s">
        <v>150</v>
      </c>
      <c r="B6" s="47" t="s">
        <v>131</v>
      </c>
      <c r="C6" s="47" t="s">
        <v>131</v>
      </c>
      <c r="D6" s="128" t="s">
        <v>87</v>
      </c>
      <c r="E6" s="127">
        <v>11</v>
      </c>
      <c r="F6" s="181">
        <f>15-1</f>
        <v>14</v>
      </c>
      <c r="G6" s="126">
        <v>-1</v>
      </c>
      <c r="H6" s="209">
        <v>0</v>
      </c>
      <c r="I6" s="72">
        <v>0</v>
      </c>
      <c r="J6" s="72">
        <f t="shared" ref="J6:J10" si="9">IF(D6="þ",SUM(E6,G6:I6),SUM(E6,F6,H6,I6))</f>
        <v>25</v>
      </c>
      <c r="K6" s="48">
        <f t="shared" ref="K6:K14" ca="1" si="10">RANDBETWEEN(1,20)</f>
        <v>4</v>
      </c>
      <c r="L6" s="47">
        <f t="shared" ref="L6:L7" ca="1" si="11">SUM(J6:K6)</f>
        <v>29</v>
      </c>
      <c r="M6" s="69">
        <v>20</v>
      </c>
      <c r="N6" s="70" t="str">
        <f t="shared" ref="N6:N10" ca="1" si="12">IF(K6&gt;(M6-1),"þ","ý")</f>
        <v>ý</v>
      </c>
      <c r="O6" s="125"/>
    </row>
    <row r="7" spans="1:15" x14ac:dyDescent="0.3">
      <c r="A7" s="210" t="s">
        <v>115</v>
      </c>
      <c r="B7" s="211" t="s">
        <v>134</v>
      </c>
      <c r="C7" s="211" t="s">
        <v>135</v>
      </c>
      <c r="D7" s="131" t="s">
        <v>87</v>
      </c>
      <c r="E7" s="130">
        <v>6</v>
      </c>
      <c r="F7" s="187">
        <v>6</v>
      </c>
      <c r="G7" s="129">
        <v>0</v>
      </c>
      <c r="H7" s="45">
        <v>0</v>
      </c>
      <c r="I7" s="45">
        <v>0</v>
      </c>
      <c r="J7" s="45">
        <f t="shared" si="9"/>
        <v>12</v>
      </c>
      <c r="K7" s="46">
        <f t="shared" ca="1" si="10"/>
        <v>19</v>
      </c>
      <c r="L7" s="45">
        <f t="shared" ca="1" si="11"/>
        <v>31</v>
      </c>
      <c r="M7" s="68">
        <v>20</v>
      </c>
      <c r="N7" s="71" t="str">
        <f t="shared" ca="1" si="12"/>
        <v>ý</v>
      </c>
      <c r="O7" s="45"/>
    </row>
    <row r="8" spans="1:15" x14ac:dyDescent="0.3">
      <c r="A8" s="212" t="s">
        <v>115</v>
      </c>
      <c r="B8" s="211" t="s">
        <v>136</v>
      </c>
      <c r="C8" s="211" t="s">
        <v>135</v>
      </c>
      <c r="D8" s="131" t="s">
        <v>87</v>
      </c>
      <c r="E8" s="130">
        <v>6</v>
      </c>
      <c r="F8" s="192">
        <v>6</v>
      </c>
      <c r="G8" s="129">
        <v>0</v>
      </c>
      <c r="H8" s="45">
        <v>0</v>
      </c>
      <c r="I8" s="45">
        <v>0</v>
      </c>
      <c r="J8" s="45">
        <f t="shared" si="9"/>
        <v>12</v>
      </c>
      <c r="K8" s="46">
        <f t="shared" ca="1" si="10"/>
        <v>5</v>
      </c>
      <c r="L8" s="45">
        <f t="shared" ref="L8:L10" ca="1" si="13">SUM(J8:K8)</f>
        <v>17</v>
      </c>
      <c r="M8" s="68">
        <v>20</v>
      </c>
      <c r="N8" s="71" t="str">
        <f t="shared" ca="1" si="12"/>
        <v>ý</v>
      </c>
      <c r="O8" s="45"/>
    </row>
    <row r="9" spans="1:15" x14ac:dyDescent="0.3">
      <c r="A9" s="212" t="s">
        <v>115</v>
      </c>
      <c r="B9" s="211" t="s">
        <v>137</v>
      </c>
      <c r="C9" s="211" t="s">
        <v>138</v>
      </c>
      <c r="D9" s="131" t="s">
        <v>87</v>
      </c>
      <c r="E9" s="130">
        <v>6</v>
      </c>
      <c r="F9" s="192">
        <v>1</v>
      </c>
      <c r="G9" s="129">
        <v>0</v>
      </c>
      <c r="H9" s="45">
        <v>0</v>
      </c>
      <c r="I9" s="45">
        <v>0</v>
      </c>
      <c r="J9" s="45">
        <f t="shared" si="9"/>
        <v>7</v>
      </c>
      <c r="K9" s="46">
        <f t="shared" ca="1" si="10"/>
        <v>3</v>
      </c>
      <c r="L9" s="45">
        <f t="shared" ca="1" si="13"/>
        <v>10</v>
      </c>
      <c r="M9" s="68">
        <v>20</v>
      </c>
      <c r="N9" s="71" t="str">
        <f t="shared" ca="1" si="12"/>
        <v>ý</v>
      </c>
      <c r="O9" s="45"/>
    </row>
    <row r="10" spans="1:15" x14ac:dyDescent="0.3">
      <c r="A10" s="213" t="s">
        <v>115</v>
      </c>
      <c r="B10" s="47" t="s">
        <v>131</v>
      </c>
      <c r="C10" s="47" t="s">
        <v>131</v>
      </c>
      <c r="D10" s="128" t="s">
        <v>87</v>
      </c>
      <c r="E10" s="127">
        <v>6</v>
      </c>
      <c r="F10" s="181">
        <v>11</v>
      </c>
      <c r="G10" s="126">
        <v>0</v>
      </c>
      <c r="H10" s="47">
        <v>0</v>
      </c>
      <c r="I10" s="47">
        <v>0</v>
      </c>
      <c r="J10" s="47">
        <f t="shared" si="9"/>
        <v>17</v>
      </c>
      <c r="K10" s="48">
        <f t="shared" ca="1" si="10"/>
        <v>6</v>
      </c>
      <c r="L10" s="47">
        <f t="shared" ca="1" si="13"/>
        <v>23</v>
      </c>
      <c r="M10" s="69">
        <v>20</v>
      </c>
      <c r="N10" s="70" t="str">
        <f t="shared" ca="1" si="12"/>
        <v>ý</v>
      </c>
      <c r="O10" s="47"/>
    </row>
    <row r="11" spans="1:15" x14ac:dyDescent="0.3">
      <c r="A11" s="212" t="s">
        <v>141</v>
      </c>
      <c r="B11" s="211" t="s">
        <v>134</v>
      </c>
      <c r="C11" s="211" t="s">
        <v>143</v>
      </c>
      <c r="D11" s="131" t="s">
        <v>87</v>
      </c>
      <c r="E11" s="130">
        <v>3</v>
      </c>
      <c r="F11" s="192">
        <v>3</v>
      </c>
      <c r="G11" s="129">
        <v>3</v>
      </c>
      <c r="H11" s="45">
        <v>0</v>
      </c>
      <c r="I11" s="45">
        <v>0</v>
      </c>
      <c r="J11" s="45">
        <f t="shared" ref="J11:J14" si="14">IF(D11="þ",SUM(E11,G11:I11),SUM(E11,F11,H11,I11))</f>
        <v>6</v>
      </c>
      <c r="K11" s="46">
        <f t="shared" ca="1" si="10"/>
        <v>8</v>
      </c>
      <c r="L11" s="45">
        <f t="shared" ref="L11:L14" ca="1" si="15">SUM(J11:K11)</f>
        <v>14</v>
      </c>
      <c r="M11" s="68">
        <v>20</v>
      </c>
      <c r="N11" s="71" t="str">
        <f t="shared" ref="N11:N14" ca="1" si="16">IF(K11&gt;(M11-1),"þ","ý")</f>
        <v>ý</v>
      </c>
      <c r="O11" s="45"/>
    </row>
    <row r="12" spans="1:15" x14ac:dyDescent="0.3">
      <c r="A12" s="212" t="s">
        <v>141</v>
      </c>
      <c r="B12" s="211" t="s">
        <v>136</v>
      </c>
      <c r="C12" s="211" t="s">
        <v>143</v>
      </c>
      <c r="D12" s="131" t="s">
        <v>87</v>
      </c>
      <c r="E12" s="130">
        <v>3</v>
      </c>
      <c r="F12" s="192">
        <v>3</v>
      </c>
      <c r="G12" s="129">
        <v>3</v>
      </c>
      <c r="H12" s="45">
        <v>0</v>
      </c>
      <c r="I12" s="45">
        <v>0</v>
      </c>
      <c r="J12" s="45">
        <f t="shared" ref="J12" si="17">IF(D12="þ",SUM(E12,G12:I12),SUM(E12,F12,H12,I12))</f>
        <v>6</v>
      </c>
      <c r="K12" s="46">
        <f t="shared" ca="1" si="10"/>
        <v>4</v>
      </c>
      <c r="L12" s="45">
        <f t="shared" ref="L12" ca="1" si="18">SUM(J12:K12)</f>
        <v>10</v>
      </c>
      <c r="M12" s="68">
        <v>20</v>
      </c>
      <c r="N12" s="71" t="str">
        <f t="shared" ref="N12" ca="1" si="19">IF(K12&gt;(M12-1),"þ","ý")</f>
        <v>ý</v>
      </c>
      <c r="O12" s="45"/>
    </row>
    <row r="13" spans="1:15" x14ac:dyDescent="0.3">
      <c r="A13" s="212" t="s">
        <v>141</v>
      </c>
      <c r="B13" s="211" t="s">
        <v>142</v>
      </c>
      <c r="C13" s="211" t="s">
        <v>144</v>
      </c>
      <c r="D13" s="131" t="s">
        <v>87</v>
      </c>
      <c r="E13" s="130">
        <v>3</v>
      </c>
      <c r="F13" s="192">
        <v>-2</v>
      </c>
      <c r="G13" s="129">
        <v>3</v>
      </c>
      <c r="H13" s="45">
        <v>0</v>
      </c>
      <c r="I13" s="45">
        <v>0</v>
      </c>
      <c r="J13" s="45">
        <f t="shared" si="14"/>
        <v>1</v>
      </c>
      <c r="K13" s="46">
        <f t="shared" ca="1" si="10"/>
        <v>18</v>
      </c>
      <c r="L13" s="45">
        <f t="shared" ca="1" si="15"/>
        <v>19</v>
      </c>
      <c r="M13" s="68">
        <v>20</v>
      </c>
      <c r="N13" s="71" t="str">
        <f t="shared" ca="1" si="16"/>
        <v>ý</v>
      </c>
      <c r="O13" s="45"/>
    </row>
    <row r="14" spans="1:15" x14ac:dyDescent="0.3">
      <c r="A14" s="213" t="s">
        <v>141</v>
      </c>
      <c r="B14" s="47" t="s">
        <v>131</v>
      </c>
      <c r="C14" s="47" t="s">
        <v>131</v>
      </c>
      <c r="D14" s="128" t="s">
        <v>87</v>
      </c>
      <c r="E14" s="127">
        <v>3</v>
      </c>
      <c r="F14" s="181">
        <v>8</v>
      </c>
      <c r="G14" s="126">
        <v>3</v>
      </c>
      <c r="H14" s="47">
        <v>0</v>
      </c>
      <c r="I14" s="47">
        <v>0</v>
      </c>
      <c r="J14" s="47">
        <f t="shared" si="14"/>
        <v>11</v>
      </c>
      <c r="K14" s="48">
        <f t="shared" ca="1" si="10"/>
        <v>12</v>
      </c>
      <c r="L14" s="47">
        <f t="shared" ca="1" si="15"/>
        <v>23</v>
      </c>
      <c r="M14" s="69">
        <v>20</v>
      </c>
      <c r="N14" s="70" t="str">
        <f t="shared" ca="1" si="16"/>
        <v>ý</v>
      </c>
      <c r="O14" s="47"/>
    </row>
    <row r="15" spans="1:15" x14ac:dyDescent="0.3">
      <c r="A15" s="193" t="s">
        <v>151</v>
      </c>
      <c r="B15" s="95" t="s">
        <v>142</v>
      </c>
      <c r="C15" s="95" t="s">
        <v>152</v>
      </c>
      <c r="D15" s="185" t="s">
        <v>87</v>
      </c>
      <c r="E15" s="186">
        <v>1</v>
      </c>
      <c r="F15" s="187">
        <v>1</v>
      </c>
      <c r="G15" s="188">
        <v>2</v>
      </c>
      <c r="H15" s="95">
        <v>0</v>
      </c>
      <c r="I15" s="95">
        <v>0</v>
      </c>
      <c r="J15" s="95">
        <f t="shared" ref="J15:J17" si="20">IF(D15="þ",SUM(E15,G15:I15),SUM(E15,F15,H15,I15))</f>
        <v>2</v>
      </c>
      <c r="K15" s="96">
        <f t="shared" ref="K15:K35" ca="1" si="21">RANDBETWEEN(1,20)</f>
        <v>4</v>
      </c>
      <c r="L15" s="95">
        <f t="shared" ref="L15:L17" ca="1" si="22">SUM(J15:K15)</f>
        <v>6</v>
      </c>
      <c r="M15" s="184">
        <v>20</v>
      </c>
      <c r="N15" s="189" t="str">
        <f t="shared" ref="N15:N17" ca="1" si="23">IF(K15&gt;(M15-1),"þ","ý")</f>
        <v>ý</v>
      </c>
      <c r="O15" s="45"/>
    </row>
    <row r="16" spans="1:15" x14ac:dyDescent="0.3">
      <c r="A16" s="194" t="s">
        <v>151</v>
      </c>
      <c r="B16" s="45" t="s">
        <v>134</v>
      </c>
      <c r="C16" s="45" t="s">
        <v>153</v>
      </c>
      <c r="D16" s="131" t="s">
        <v>87</v>
      </c>
      <c r="E16" s="130">
        <v>1</v>
      </c>
      <c r="F16" s="192">
        <v>-1</v>
      </c>
      <c r="G16" s="129">
        <v>2</v>
      </c>
      <c r="H16" s="45">
        <v>0</v>
      </c>
      <c r="I16" s="45">
        <v>0</v>
      </c>
      <c r="J16" s="45">
        <f t="shared" si="20"/>
        <v>0</v>
      </c>
      <c r="K16" s="46">
        <f t="shared" ca="1" si="21"/>
        <v>1</v>
      </c>
      <c r="L16" s="45">
        <f t="shared" ca="1" si="22"/>
        <v>1</v>
      </c>
      <c r="M16" s="68">
        <v>20</v>
      </c>
      <c r="N16" s="71" t="str">
        <f t="shared" ca="1" si="23"/>
        <v>ý</v>
      </c>
      <c r="O16" s="45"/>
    </row>
    <row r="17" spans="1:15" x14ac:dyDescent="0.3">
      <c r="A17" s="195" t="s">
        <v>151</v>
      </c>
      <c r="B17" s="47" t="s">
        <v>136</v>
      </c>
      <c r="C17" s="47" t="s">
        <v>153</v>
      </c>
      <c r="D17" s="128" t="s">
        <v>87</v>
      </c>
      <c r="E17" s="127">
        <v>1</v>
      </c>
      <c r="F17" s="181">
        <v>-1</v>
      </c>
      <c r="G17" s="126">
        <v>2</v>
      </c>
      <c r="H17" s="47">
        <v>0</v>
      </c>
      <c r="I17" s="47">
        <v>0</v>
      </c>
      <c r="J17" s="47">
        <f t="shared" si="20"/>
        <v>0</v>
      </c>
      <c r="K17" s="48">
        <f t="shared" ca="1" si="21"/>
        <v>7</v>
      </c>
      <c r="L17" s="47">
        <f t="shared" ca="1" si="22"/>
        <v>7</v>
      </c>
      <c r="M17" s="69">
        <v>20</v>
      </c>
      <c r="N17" s="70" t="str">
        <f t="shared" ca="1" si="23"/>
        <v>ý</v>
      </c>
      <c r="O17" s="47"/>
    </row>
    <row r="18" spans="1:15" x14ac:dyDescent="0.3">
      <c r="A18" s="193" t="s">
        <v>162</v>
      </c>
      <c r="B18" s="95" t="s">
        <v>164</v>
      </c>
      <c r="C18" s="95" t="s">
        <v>182</v>
      </c>
      <c r="D18" s="185" t="s">
        <v>87</v>
      </c>
      <c r="E18" s="186">
        <v>9</v>
      </c>
      <c r="F18" s="187">
        <v>1</v>
      </c>
      <c r="G18" s="188">
        <v>0</v>
      </c>
      <c r="H18" s="95">
        <v>0</v>
      </c>
      <c r="I18" s="95">
        <v>0</v>
      </c>
      <c r="J18" s="95">
        <f t="shared" ref="J18:J19" si="24">IF(D18="þ",SUM(E18,G18:I18),SUM(E18,F18,H18,I18))</f>
        <v>10</v>
      </c>
      <c r="K18" s="96">
        <f t="shared" ca="1" si="21"/>
        <v>17</v>
      </c>
      <c r="L18" s="95">
        <f t="shared" ref="L18:L19" ca="1" si="25">SUM(J18:K18)</f>
        <v>27</v>
      </c>
      <c r="M18" s="184">
        <v>19</v>
      </c>
      <c r="N18" s="189" t="str">
        <f t="shared" ref="N18:N19" ca="1" si="26">IF(K18&gt;(M18-1),"þ","ý")</f>
        <v>ý</v>
      </c>
      <c r="O18" s="45"/>
    </row>
    <row r="19" spans="1:15" x14ac:dyDescent="0.3">
      <c r="A19" s="195" t="s">
        <v>162</v>
      </c>
      <c r="B19" s="47" t="s">
        <v>165</v>
      </c>
      <c r="C19" s="47" t="s">
        <v>182</v>
      </c>
      <c r="D19" s="128" t="s">
        <v>87</v>
      </c>
      <c r="E19" s="127">
        <v>9</v>
      </c>
      <c r="F19" s="181">
        <v>1</v>
      </c>
      <c r="G19" s="126">
        <v>0</v>
      </c>
      <c r="H19" s="47">
        <v>0</v>
      </c>
      <c r="I19" s="47">
        <v>0</v>
      </c>
      <c r="J19" s="47">
        <f t="shared" si="24"/>
        <v>10</v>
      </c>
      <c r="K19" s="48">
        <f t="shared" ca="1" si="21"/>
        <v>17</v>
      </c>
      <c r="L19" s="47">
        <f t="shared" ca="1" si="25"/>
        <v>27</v>
      </c>
      <c r="M19" s="69">
        <v>19</v>
      </c>
      <c r="N19" s="70" t="str">
        <f t="shared" ca="1" si="26"/>
        <v>ý</v>
      </c>
      <c r="O19" s="47"/>
    </row>
    <row r="20" spans="1:15" x14ac:dyDescent="0.3">
      <c r="A20" s="193" t="s">
        <v>166</v>
      </c>
      <c r="B20" s="95" t="s">
        <v>168</v>
      </c>
      <c r="C20" s="95" t="s">
        <v>170</v>
      </c>
      <c r="D20" s="185" t="s">
        <v>87</v>
      </c>
      <c r="E20" s="186">
        <v>16</v>
      </c>
      <c r="F20" s="187">
        <v>9</v>
      </c>
      <c r="G20" s="188">
        <v>1</v>
      </c>
      <c r="H20" s="95">
        <v>0</v>
      </c>
      <c r="I20" s="95">
        <v>0</v>
      </c>
      <c r="J20" s="95">
        <f t="shared" ref="J20:J21" si="27">IF(D20="þ",SUM(E20,G20:I20),SUM(E20,F20,H20,I20))</f>
        <v>25</v>
      </c>
      <c r="K20" s="96">
        <f t="shared" ca="1" si="21"/>
        <v>10</v>
      </c>
      <c r="L20" s="95">
        <f t="shared" ref="L20:L21" ca="1" si="28">SUM(J20:K20)</f>
        <v>35</v>
      </c>
      <c r="M20" s="184">
        <v>20</v>
      </c>
      <c r="N20" s="189" t="str">
        <f t="shared" ref="N20:N21" ca="1" si="29">IF(K20&gt;(M20-1),"þ","ý")</f>
        <v>ý</v>
      </c>
      <c r="O20" s="45" t="s">
        <v>173</v>
      </c>
    </row>
    <row r="21" spans="1:15" x14ac:dyDescent="0.3">
      <c r="A21" s="195" t="s">
        <v>166</v>
      </c>
      <c r="B21" s="47" t="s">
        <v>169</v>
      </c>
      <c r="C21" s="47" t="s">
        <v>170</v>
      </c>
      <c r="D21" s="128" t="s">
        <v>87</v>
      </c>
      <c r="E21" s="127">
        <v>16</v>
      </c>
      <c r="F21" s="181">
        <v>9</v>
      </c>
      <c r="G21" s="126">
        <v>1</v>
      </c>
      <c r="H21" s="47">
        <v>0</v>
      </c>
      <c r="I21" s="47">
        <v>0</v>
      </c>
      <c r="J21" s="47">
        <f t="shared" si="27"/>
        <v>25</v>
      </c>
      <c r="K21" s="48">
        <f t="shared" ca="1" si="21"/>
        <v>11</v>
      </c>
      <c r="L21" s="47">
        <f t="shared" ca="1" si="28"/>
        <v>36</v>
      </c>
      <c r="M21" s="69">
        <v>20</v>
      </c>
      <c r="N21" s="70" t="str">
        <f t="shared" ca="1" si="29"/>
        <v>ý</v>
      </c>
      <c r="O21" s="47" t="s">
        <v>173</v>
      </c>
    </row>
    <row r="22" spans="1:15" x14ac:dyDescent="0.3">
      <c r="A22" s="193" t="s">
        <v>174</v>
      </c>
      <c r="B22" s="95" t="s">
        <v>168</v>
      </c>
      <c r="C22" s="95" t="s">
        <v>175</v>
      </c>
      <c r="D22" s="185" t="s">
        <v>87</v>
      </c>
      <c r="E22" s="186">
        <v>11</v>
      </c>
      <c r="F22" s="187">
        <v>6</v>
      </c>
      <c r="G22" s="188">
        <v>-1</v>
      </c>
      <c r="H22" s="95">
        <v>0</v>
      </c>
      <c r="I22" s="95">
        <v>0</v>
      </c>
      <c r="J22" s="95">
        <f t="shared" ref="J22:J23" si="30">IF(D22="þ",SUM(E22,G22:I22),SUM(E22,F22,H22,I22))</f>
        <v>17</v>
      </c>
      <c r="K22" s="96">
        <f t="shared" ca="1" si="21"/>
        <v>19</v>
      </c>
      <c r="L22" s="95">
        <f t="shared" ref="L22:L23" ca="1" si="31">SUM(J22:K22)</f>
        <v>36</v>
      </c>
      <c r="M22" s="184">
        <v>20</v>
      </c>
      <c r="N22" s="189" t="str">
        <f t="shared" ref="N22:N23" ca="1" si="32">IF(K22&gt;(M22-1),"þ","ý")</f>
        <v>ý</v>
      </c>
      <c r="O22" s="45"/>
    </row>
    <row r="23" spans="1:15" x14ac:dyDescent="0.3">
      <c r="A23" s="195" t="s">
        <v>174</v>
      </c>
      <c r="B23" s="47" t="s">
        <v>169</v>
      </c>
      <c r="C23" s="47" t="s">
        <v>175</v>
      </c>
      <c r="D23" s="128" t="s">
        <v>87</v>
      </c>
      <c r="E23" s="127">
        <v>11</v>
      </c>
      <c r="F23" s="181">
        <v>6</v>
      </c>
      <c r="G23" s="126">
        <v>-1</v>
      </c>
      <c r="H23" s="47">
        <v>0</v>
      </c>
      <c r="I23" s="47">
        <v>0</v>
      </c>
      <c r="J23" s="47">
        <f t="shared" si="30"/>
        <v>17</v>
      </c>
      <c r="K23" s="48">
        <f t="shared" ca="1" si="21"/>
        <v>16</v>
      </c>
      <c r="L23" s="47">
        <f t="shared" ca="1" si="31"/>
        <v>33</v>
      </c>
      <c r="M23" s="69">
        <v>20</v>
      </c>
      <c r="N23" s="70" t="str">
        <f t="shared" ca="1" si="32"/>
        <v>ý</v>
      </c>
      <c r="O23" s="47"/>
    </row>
    <row r="24" spans="1:15" x14ac:dyDescent="0.3">
      <c r="A24" s="193" t="s">
        <v>195</v>
      </c>
      <c r="B24" s="95" t="s">
        <v>193</v>
      </c>
      <c r="C24" s="95" t="s">
        <v>175</v>
      </c>
      <c r="D24" s="185" t="s">
        <v>87</v>
      </c>
      <c r="E24" s="186">
        <v>11</v>
      </c>
      <c r="F24" s="187">
        <v>8</v>
      </c>
      <c r="G24" s="188">
        <v>3</v>
      </c>
      <c r="H24" s="95">
        <v>0</v>
      </c>
      <c r="I24" s="95">
        <v>0</v>
      </c>
      <c r="J24" s="95">
        <f t="shared" ref="J24:J25" si="33">IF(D24="þ",SUM(E24,G24:I24),SUM(E24,F24,H24,I24))</f>
        <v>19</v>
      </c>
      <c r="K24" s="96">
        <f t="shared" ca="1" si="21"/>
        <v>10</v>
      </c>
      <c r="L24" s="95">
        <f t="shared" ref="L24:L25" ca="1" si="34">SUM(J24:K24)</f>
        <v>29</v>
      </c>
      <c r="M24" s="184">
        <v>20</v>
      </c>
      <c r="N24" s="189" t="str">
        <f t="shared" ref="N24:N25" ca="1" si="35">IF(K24&gt;(M24-1),"þ","ý")</f>
        <v>ý</v>
      </c>
      <c r="O24" s="45"/>
    </row>
    <row r="25" spans="1:15" x14ac:dyDescent="0.3">
      <c r="A25" s="195" t="s">
        <v>195</v>
      </c>
      <c r="B25" s="47" t="s">
        <v>194</v>
      </c>
      <c r="C25" s="47" t="s">
        <v>175</v>
      </c>
      <c r="D25" s="128" t="s">
        <v>95</v>
      </c>
      <c r="E25" s="127">
        <v>11</v>
      </c>
      <c r="F25" s="181">
        <v>8</v>
      </c>
      <c r="G25" s="126">
        <v>3</v>
      </c>
      <c r="H25" s="47">
        <v>0</v>
      </c>
      <c r="I25" s="47">
        <v>0</v>
      </c>
      <c r="J25" s="47">
        <f t="shared" si="33"/>
        <v>14</v>
      </c>
      <c r="K25" s="48">
        <f t="shared" ca="1" si="21"/>
        <v>12</v>
      </c>
      <c r="L25" s="47">
        <f t="shared" ca="1" si="34"/>
        <v>26</v>
      </c>
      <c r="M25" s="69">
        <v>20</v>
      </c>
      <c r="N25" s="70" t="str">
        <f t="shared" ca="1" si="35"/>
        <v>ý</v>
      </c>
      <c r="O25" s="47"/>
    </row>
    <row r="26" spans="1:15" x14ac:dyDescent="0.3">
      <c r="A26" s="220" t="s">
        <v>186</v>
      </c>
      <c r="B26" s="211" t="s">
        <v>142</v>
      </c>
      <c r="C26" s="211" t="s">
        <v>187</v>
      </c>
      <c r="D26" s="131" t="s">
        <v>87</v>
      </c>
      <c r="E26" s="130">
        <v>11</v>
      </c>
      <c r="F26" s="192">
        <v>3</v>
      </c>
      <c r="G26" s="129">
        <v>0</v>
      </c>
      <c r="H26" s="45">
        <v>0</v>
      </c>
      <c r="I26" s="45">
        <v>0</v>
      </c>
      <c r="J26" s="45">
        <f t="shared" ref="J26:J31" si="36">IF(D26="þ",SUM(E26,G26:I26),SUM(E26,F26,H26,I26))</f>
        <v>14</v>
      </c>
      <c r="K26" s="46">
        <f t="shared" ca="1" si="21"/>
        <v>11</v>
      </c>
      <c r="L26" s="45">
        <f t="shared" ref="L26:L31" ca="1" si="37">SUM(J26:K26)</f>
        <v>25</v>
      </c>
      <c r="M26" s="68">
        <v>20</v>
      </c>
      <c r="N26" s="71" t="str">
        <f t="shared" ref="N26:N31" ca="1" si="38">IF(K26&gt;(M26-1),"þ","ý")</f>
        <v>ý</v>
      </c>
      <c r="O26" s="211" t="s">
        <v>191</v>
      </c>
    </row>
    <row r="27" spans="1:15" x14ac:dyDescent="0.3">
      <c r="A27" s="220" t="s">
        <v>186</v>
      </c>
      <c r="B27" s="211" t="s">
        <v>134</v>
      </c>
      <c r="C27" s="211" t="s">
        <v>188</v>
      </c>
      <c r="D27" s="131" t="s">
        <v>87</v>
      </c>
      <c r="E27" s="130">
        <v>11</v>
      </c>
      <c r="F27" s="192">
        <v>-2</v>
      </c>
      <c r="G27" s="129">
        <v>0</v>
      </c>
      <c r="H27" s="45">
        <v>0</v>
      </c>
      <c r="I27" s="45">
        <v>0</v>
      </c>
      <c r="J27" s="45">
        <f t="shared" si="36"/>
        <v>9</v>
      </c>
      <c r="K27" s="46">
        <f t="shared" ca="1" si="21"/>
        <v>1</v>
      </c>
      <c r="L27" s="45">
        <f t="shared" ca="1" si="37"/>
        <v>10</v>
      </c>
      <c r="M27" s="68">
        <v>20</v>
      </c>
      <c r="N27" s="71" t="str">
        <f t="shared" ca="1" si="38"/>
        <v>ý</v>
      </c>
      <c r="O27" s="45"/>
    </row>
    <row r="28" spans="1:15" x14ac:dyDescent="0.3">
      <c r="A28" s="220" t="s">
        <v>186</v>
      </c>
      <c r="B28" s="211" t="s">
        <v>136</v>
      </c>
      <c r="C28" s="211" t="s">
        <v>188</v>
      </c>
      <c r="D28" s="131" t="s">
        <v>87</v>
      </c>
      <c r="E28" s="130">
        <v>11</v>
      </c>
      <c r="F28" s="192">
        <v>-5</v>
      </c>
      <c r="G28" s="129">
        <v>0</v>
      </c>
      <c r="H28" s="45">
        <v>0</v>
      </c>
      <c r="I28" s="45">
        <v>0</v>
      </c>
      <c r="J28" s="45">
        <f t="shared" si="36"/>
        <v>6</v>
      </c>
      <c r="K28" s="46">
        <f t="shared" ca="1" si="21"/>
        <v>5</v>
      </c>
      <c r="L28" s="45">
        <f t="shared" ca="1" si="37"/>
        <v>11</v>
      </c>
      <c r="M28" s="68">
        <v>20</v>
      </c>
      <c r="N28" s="71" t="str">
        <f t="shared" ca="1" si="38"/>
        <v>ý</v>
      </c>
      <c r="O28" s="45"/>
    </row>
    <row r="29" spans="1:15" x14ac:dyDescent="0.3">
      <c r="A29" s="220" t="s">
        <v>186</v>
      </c>
      <c r="B29" s="211" t="s">
        <v>189</v>
      </c>
      <c r="C29" s="211" t="s">
        <v>190</v>
      </c>
      <c r="D29" s="131" t="s">
        <v>87</v>
      </c>
      <c r="E29" s="130">
        <v>11</v>
      </c>
      <c r="F29" s="192">
        <v>-5</v>
      </c>
      <c r="G29" s="129">
        <v>0</v>
      </c>
      <c r="H29" s="45">
        <v>0</v>
      </c>
      <c r="I29" s="45">
        <v>0</v>
      </c>
      <c r="J29" s="45">
        <f t="shared" ref="J29" si="39">IF(D29="þ",SUM(E29,G29:I29),SUM(E29,F29,H29,I29))</f>
        <v>6</v>
      </c>
      <c r="K29" s="46">
        <f t="shared" ca="1" si="21"/>
        <v>9</v>
      </c>
      <c r="L29" s="45">
        <f t="shared" ref="L29" ca="1" si="40">SUM(J29:K29)</f>
        <v>15</v>
      </c>
      <c r="M29" s="68">
        <v>20</v>
      </c>
      <c r="N29" s="71" t="str">
        <f t="shared" ref="N29" ca="1" si="41">IF(K29&gt;(M29-1),"þ","ý")</f>
        <v>ý</v>
      </c>
      <c r="O29" s="45"/>
    </row>
    <row r="30" spans="1:15" x14ac:dyDescent="0.3">
      <c r="A30" s="74" t="s">
        <v>186</v>
      </c>
      <c r="B30" s="47" t="s">
        <v>131</v>
      </c>
      <c r="C30" s="47" t="s">
        <v>131</v>
      </c>
      <c r="D30" s="128" t="s">
        <v>87</v>
      </c>
      <c r="E30" s="127">
        <v>11</v>
      </c>
      <c r="F30" s="181">
        <v>3</v>
      </c>
      <c r="G30" s="126">
        <v>0</v>
      </c>
      <c r="H30" s="47">
        <v>0</v>
      </c>
      <c r="I30" s="47">
        <v>0</v>
      </c>
      <c r="J30" s="47">
        <f t="shared" si="36"/>
        <v>14</v>
      </c>
      <c r="K30" s="48">
        <f t="shared" ca="1" si="21"/>
        <v>9</v>
      </c>
      <c r="L30" s="47">
        <f t="shared" ca="1" si="37"/>
        <v>23</v>
      </c>
      <c r="M30" s="69">
        <v>20</v>
      </c>
      <c r="N30" s="70" t="str">
        <f t="shared" ca="1" si="38"/>
        <v>ý</v>
      </c>
      <c r="O30" s="47"/>
    </row>
    <row r="31" spans="1:15" x14ac:dyDescent="0.3">
      <c r="A31" s="195" t="s">
        <v>196</v>
      </c>
      <c r="B31" s="47" t="s">
        <v>209</v>
      </c>
      <c r="C31" s="47" t="s">
        <v>210</v>
      </c>
      <c r="D31" s="128" t="s">
        <v>87</v>
      </c>
      <c r="E31" s="127">
        <v>14</v>
      </c>
      <c r="F31" s="181">
        <v>0</v>
      </c>
      <c r="G31" s="126">
        <v>0</v>
      </c>
      <c r="H31" s="47">
        <v>0</v>
      </c>
      <c r="I31" s="47">
        <v>0</v>
      </c>
      <c r="J31" s="47">
        <f t="shared" si="36"/>
        <v>14</v>
      </c>
      <c r="K31" s="48">
        <f t="shared" ca="1" si="21"/>
        <v>3</v>
      </c>
      <c r="L31" s="47">
        <f t="shared" ca="1" si="37"/>
        <v>17</v>
      </c>
      <c r="M31" s="69">
        <v>20</v>
      </c>
      <c r="N31" s="70" t="str">
        <f t="shared" ca="1" si="38"/>
        <v>ý</v>
      </c>
      <c r="O31" s="47"/>
    </row>
    <row r="32" spans="1:15" x14ac:dyDescent="0.3">
      <c r="A32" s="220" t="s">
        <v>213</v>
      </c>
      <c r="B32" s="45" t="s">
        <v>134</v>
      </c>
      <c r="C32" s="45" t="s">
        <v>211</v>
      </c>
      <c r="D32" s="131" t="s">
        <v>87</v>
      </c>
      <c r="E32" s="130">
        <v>9</v>
      </c>
      <c r="F32" s="192">
        <v>10</v>
      </c>
      <c r="G32" s="129">
        <v>0</v>
      </c>
      <c r="H32" s="45">
        <v>0</v>
      </c>
      <c r="I32" s="45">
        <v>0</v>
      </c>
      <c r="J32" s="45">
        <f t="shared" ref="J32:J35" si="42">IF(D32="þ",SUM(E32,G32:I32),SUM(E32,F32,H32,I32))</f>
        <v>19</v>
      </c>
      <c r="K32" s="46">
        <f t="shared" ca="1" si="21"/>
        <v>16</v>
      </c>
      <c r="L32" s="45">
        <f t="shared" ref="L32:L35" ca="1" si="43">SUM(J32:K32)</f>
        <v>35</v>
      </c>
      <c r="M32" s="68">
        <v>20</v>
      </c>
      <c r="N32" s="71" t="str">
        <f t="shared" ref="N32:N35" ca="1" si="44">IF(K32&gt;(M32-1),"þ","ý")</f>
        <v>ý</v>
      </c>
      <c r="O32" s="191"/>
    </row>
    <row r="33" spans="1:15" x14ac:dyDescent="0.3">
      <c r="A33" s="220" t="s">
        <v>213</v>
      </c>
      <c r="B33" s="45" t="s">
        <v>136</v>
      </c>
      <c r="C33" s="45" t="s">
        <v>211</v>
      </c>
      <c r="D33" s="131" t="s">
        <v>87</v>
      </c>
      <c r="E33" s="130">
        <v>9</v>
      </c>
      <c r="F33" s="192">
        <v>10</v>
      </c>
      <c r="G33" s="129">
        <v>0</v>
      </c>
      <c r="H33" s="45">
        <v>0</v>
      </c>
      <c r="I33" s="45">
        <v>0</v>
      </c>
      <c r="J33" s="45">
        <f t="shared" si="42"/>
        <v>19</v>
      </c>
      <c r="K33" s="46">
        <f t="shared" ca="1" si="21"/>
        <v>15</v>
      </c>
      <c r="L33" s="45">
        <f t="shared" ca="1" si="43"/>
        <v>34</v>
      </c>
      <c r="M33" s="68">
        <v>20</v>
      </c>
      <c r="N33" s="71" t="str">
        <f t="shared" ca="1" si="44"/>
        <v>ý</v>
      </c>
      <c r="O33" s="191"/>
    </row>
    <row r="34" spans="1:15" x14ac:dyDescent="0.3">
      <c r="A34" s="220" t="s">
        <v>213</v>
      </c>
      <c r="B34" s="45" t="s">
        <v>142</v>
      </c>
      <c r="C34" s="45" t="s">
        <v>212</v>
      </c>
      <c r="D34" s="131" t="s">
        <v>87</v>
      </c>
      <c r="E34" s="130">
        <v>3</v>
      </c>
      <c r="F34" s="192">
        <v>10</v>
      </c>
      <c r="G34" s="129">
        <v>0</v>
      </c>
      <c r="H34" s="45">
        <v>0</v>
      </c>
      <c r="I34" s="45">
        <v>0</v>
      </c>
      <c r="J34" s="45">
        <f t="shared" si="42"/>
        <v>13</v>
      </c>
      <c r="K34" s="46">
        <f t="shared" ca="1" si="21"/>
        <v>17</v>
      </c>
      <c r="L34" s="45">
        <f t="shared" ca="1" si="43"/>
        <v>30</v>
      </c>
      <c r="M34" s="68">
        <v>20</v>
      </c>
      <c r="N34" s="71" t="str">
        <f t="shared" ca="1" si="44"/>
        <v>ý</v>
      </c>
      <c r="O34" s="191"/>
    </row>
    <row r="35" spans="1:15" x14ac:dyDescent="0.3">
      <c r="A35" s="74" t="s">
        <v>213</v>
      </c>
      <c r="B35" s="47" t="s">
        <v>131</v>
      </c>
      <c r="C35" s="47" t="s">
        <v>131</v>
      </c>
      <c r="D35" s="128" t="s">
        <v>87</v>
      </c>
      <c r="E35" s="127">
        <v>9</v>
      </c>
      <c r="F35" s="181">
        <v>14</v>
      </c>
      <c r="G35" s="126">
        <v>0</v>
      </c>
      <c r="H35" s="47">
        <v>0</v>
      </c>
      <c r="I35" s="47">
        <v>0</v>
      </c>
      <c r="J35" s="47">
        <f t="shared" si="42"/>
        <v>23</v>
      </c>
      <c r="K35" s="48">
        <f t="shared" ca="1" si="21"/>
        <v>18</v>
      </c>
      <c r="L35" s="47">
        <f t="shared" ca="1" si="43"/>
        <v>41</v>
      </c>
      <c r="M35" s="69">
        <v>20</v>
      </c>
      <c r="N35" s="70" t="str">
        <f t="shared" ca="1" si="44"/>
        <v>ý</v>
      </c>
      <c r="O35" s="221"/>
    </row>
  </sheetData>
  <conditionalFormatting sqref="N2:N5">
    <cfRule type="cellIs" dxfId="130" priority="112" operator="equal">
      <formula>"þ"</formula>
    </cfRule>
  </conditionalFormatting>
  <conditionalFormatting sqref="D2:D4">
    <cfRule type="cellIs" dxfId="129" priority="111" operator="equal">
      <formula>"þ"</formula>
    </cfRule>
  </conditionalFormatting>
  <conditionalFormatting sqref="K2:K5 K18:K19">
    <cfRule type="cellIs" dxfId="128" priority="103" operator="greaterThanOrEqual">
      <formula>M2</formula>
    </cfRule>
  </conditionalFormatting>
  <conditionalFormatting sqref="D6">
    <cfRule type="cellIs" dxfId="127" priority="101" operator="equal">
      <formula>"þ"</formula>
    </cfRule>
  </conditionalFormatting>
  <conditionalFormatting sqref="N6">
    <cfRule type="cellIs" dxfId="126" priority="102" operator="equal">
      <formula>"þ"</formula>
    </cfRule>
  </conditionalFormatting>
  <conditionalFormatting sqref="K6">
    <cfRule type="cellIs" dxfId="125" priority="100" operator="greaterThanOrEqual">
      <formula>M6</formula>
    </cfRule>
  </conditionalFormatting>
  <conditionalFormatting sqref="N7:N8">
    <cfRule type="cellIs" dxfId="124" priority="90" operator="equal">
      <formula>"þ"</formula>
    </cfRule>
  </conditionalFormatting>
  <conditionalFormatting sqref="D10">
    <cfRule type="cellIs" dxfId="123" priority="87" operator="equal">
      <formula>"þ"</formula>
    </cfRule>
  </conditionalFormatting>
  <conditionalFormatting sqref="N10">
    <cfRule type="cellIs" dxfId="122" priority="88" operator="equal">
      <formula>"þ"</formula>
    </cfRule>
  </conditionalFormatting>
  <conditionalFormatting sqref="D7:D8">
    <cfRule type="cellIs" dxfId="121" priority="89" operator="equal">
      <formula>"þ"</formula>
    </cfRule>
  </conditionalFormatting>
  <conditionalFormatting sqref="N9">
    <cfRule type="cellIs" dxfId="120" priority="86" operator="equal">
      <formula>"þ"</formula>
    </cfRule>
  </conditionalFormatting>
  <conditionalFormatting sqref="D9">
    <cfRule type="cellIs" dxfId="119" priority="85" operator="equal">
      <formula>"þ"</formula>
    </cfRule>
  </conditionalFormatting>
  <conditionalFormatting sqref="K7:K10">
    <cfRule type="cellIs" dxfId="118" priority="84" operator="greaterThanOrEqual">
      <formula>M7</formula>
    </cfRule>
  </conditionalFormatting>
  <conditionalFormatting sqref="N11">
    <cfRule type="cellIs" dxfId="117" priority="83" operator="equal">
      <formula>"þ"</formula>
    </cfRule>
  </conditionalFormatting>
  <conditionalFormatting sqref="D14">
    <cfRule type="cellIs" dxfId="116" priority="80" operator="equal">
      <formula>"þ"</formula>
    </cfRule>
  </conditionalFormatting>
  <conditionalFormatting sqref="N14">
    <cfRule type="cellIs" dxfId="115" priority="81" operator="equal">
      <formula>"þ"</formula>
    </cfRule>
  </conditionalFormatting>
  <conditionalFormatting sqref="D11">
    <cfRule type="cellIs" dxfId="114" priority="82" operator="equal">
      <formula>"þ"</formula>
    </cfRule>
  </conditionalFormatting>
  <conditionalFormatting sqref="N13">
    <cfRule type="cellIs" dxfId="113" priority="79" operator="equal">
      <formula>"þ"</formula>
    </cfRule>
  </conditionalFormatting>
  <conditionalFormatting sqref="D13">
    <cfRule type="cellIs" dxfId="112" priority="78" operator="equal">
      <formula>"þ"</formula>
    </cfRule>
  </conditionalFormatting>
  <conditionalFormatting sqref="K11 K13:K14">
    <cfRule type="cellIs" dxfId="111" priority="77" operator="greaterThanOrEqual">
      <formula>M11</formula>
    </cfRule>
  </conditionalFormatting>
  <conditionalFormatting sqref="N12">
    <cfRule type="cellIs" dxfId="110" priority="76" operator="equal">
      <formula>"þ"</formula>
    </cfRule>
  </conditionalFormatting>
  <conditionalFormatting sqref="D12">
    <cfRule type="cellIs" dxfId="109" priority="75" operator="equal">
      <formula>"þ"</formula>
    </cfRule>
  </conditionalFormatting>
  <conditionalFormatting sqref="K12">
    <cfRule type="cellIs" dxfId="108" priority="74" operator="greaterThanOrEqual">
      <formula>M12</formula>
    </cfRule>
  </conditionalFormatting>
  <conditionalFormatting sqref="N15:N16">
    <cfRule type="cellIs" dxfId="107" priority="68" operator="equal">
      <formula>"þ"</formula>
    </cfRule>
  </conditionalFormatting>
  <conditionalFormatting sqref="D15:D16">
    <cfRule type="cellIs" dxfId="106" priority="67" operator="equal">
      <formula>"þ"</formula>
    </cfRule>
  </conditionalFormatting>
  <conditionalFormatting sqref="N17">
    <cfRule type="cellIs" dxfId="105" priority="66" operator="equal">
      <formula>"þ"</formula>
    </cfRule>
  </conditionalFormatting>
  <conditionalFormatting sqref="D17">
    <cfRule type="cellIs" dxfId="104" priority="65" operator="equal">
      <formula>"þ"</formula>
    </cfRule>
  </conditionalFormatting>
  <conditionalFormatting sqref="K15:K17">
    <cfRule type="cellIs" dxfId="103" priority="64" operator="greaterThanOrEqual">
      <formula>M15</formula>
    </cfRule>
  </conditionalFormatting>
  <conditionalFormatting sqref="D5">
    <cfRule type="cellIs" dxfId="102" priority="63" operator="equal">
      <formula>"þ"</formula>
    </cfRule>
  </conditionalFormatting>
  <conditionalFormatting sqref="N18">
    <cfRule type="cellIs" dxfId="101" priority="62" operator="equal">
      <formula>"þ"</formula>
    </cfRule>
  </conditionalFormatting>
  <conditionalFormatting sqref="D18">
    <cfRule type="cellIs" dxfId="100" priority="61" operator="equal">
      <formula>"þ"</formula>
    </cfRule>
  </conditionalFormatting>
  <conditionalFormatting sqref="N19">
    <cfRule type="cellIs" dxfId="99" priority="60" operator="equal">
      <formula>"þ"</formula>
    </cfRule>
  </conditionalFormatting>
  <conditionalFormatting sqref="D19">
    <cfRule type="cellIs" dxfId="98" priority="59" operator="equal">
      <formula>"þ"</formula>
    </cfRule>
  </conditionalFormatting>
  <conditionalFormatting sqref="K20:K21">
    <cfRule type="cellIs" dxfId="97" priority="57" operator="greaterThanOrEqual">
      <formula>M20</formula>
    </cfRule>
  </conditionalFormatting>
  <conditionalFormatting sqref="N20">
    <cfRule type="cellIs" dxfId="96" priority="56" operator="equal">
      <formula>"þ"</formula>
    </cfRule>
  </conditionalFormatting>
  <conditionalFormatting sqref="D20">
    <cfRule type="cellIs" dxfId="95" priority="55" operator="equal">
      <formula>"þ"</formula>
    </cfRule>
  </conditionalFormatting>
  <conditionalFormatting sqref="N21">
    <cfRule type="cellIs" dxfId="94" priority="54" operator="equal">
      <formula>"þ"</formula>
    </cfRule>
  </conditionalFormatting>
  <conditionalFormatting sqref="D21">
    <cfRule type="cellIs" dxfId="93" priority="53" operator="equal">
      <formula>"þ"</formula>
    </cfRule>
  </conditionalFormatting>
  <conditionalFormatting sqref="K22:K23">
    <cfRule type="cellIs" dxfId="92" priority="52" operator="greaterThanOrEqual">
      <formula>M22</formula>
    </cfRule>
  </conditionalFormatting>
  <conditionalFormatting sqref="N22">
    <cfRule type="cellIs" dxfId="91" priority="51" operator="equal">
      <formula>"þ"</formula>
    </cfRule>
  </conditionalFormatting>
  <conditionalFormatting sqref="D22">
    <cfRule type="cellIs" dxfId="90" priority="50" operator="equal">
      <formula>"þ"</formula>
    </cfRule>
  </conditionalFormatting>
  <conditionalFormatting sqref="N23">
    <cfRule type="cellIs" dxfId="89" priority="49" operator="equal">
      <formula>"þ"</formula>
    </cfRule>
  </conditionalFormatting>
  <conditionalFormatting sqref="D23">
    <cfRule type="cellIs" dxfId="88" priority="48" operator="equal">
      <formula>"þ"</formula>
    </cfRule>
  </conditionalFormatting>
  <conditionalFormatting sqref="N26">
    <cfRule type="cellIs" dxfId="87" priority="42" operator="equal">
      <formula>"þ"</formula>
    </cfRule>
  </conditionalFormatting>
  <conditionalFormatting sqref="D30">
    <cfRule type="cellIs" dxfId="86" priority="39" operator="equal">
      <formula>"þ"</formula>
    </cfRule>
  </conditionalFormatting>
  <conditionalFormatting sqref="N30">
    <cfRule type="cellIs" dxfId="85" priority="40" operator="equal">
      <formula>"þ"</formula>
    </cfRule>
  </conditionalFormatting>
  <conditionalFormatting sqref="D26">
    <cfRule type="cellIs" dxfId="84" priority="41" operator="equal">
      <formula>"þ"</formula>
    </cfRule>
  </conditionalFormatting>
  <conditionalFormatting sqref="N28">
    <cfRule type="cellIs" dxfId="83" priority="38" operator="equal">
      <formula>"þ"</formula>
    </cfRule>
  </conditionalFormatting>
  <conditionalFormatting sqref="D28">
    <cfRule type="cellIs" dxfId="82" priority="37" operator="equal">
      <formula>"þ"</formula>
    </cfRule>
  </conditionalFormatting>
  <conditionalFormatting sqref="K26 K28 K30">
    <cfRule type="cellIs" dxfId="81" priority="36" operator="greaterThanOrEqual">
      <formula>M26</formula>
    </cfRule>
  </conditionalFormatting>
  <conditionalFormatting sqref="N27">
    <cfRule type="cellIs" dxfId="80" priority="35" operator="equal">
      <formula>"þ"</formula>
    </cfRule>
  </conditionalFormatting>
  <conditionalFormatting sqref="D27">
    <cfRule type="cellIs" dxfId="79" priority="34" operator="equal">
      <formula>"þ"</formula>
    </cfRule>
  </conditionalFormatting>
  <conditionalFormatting sqref="K27">
    <cfRule type="cellIs" dxfId="78" priority="33" operator="greaterThanOrEqual">
      <formula>M27</formula>
    </cfRule>
  </conditionalFormatting>
  <conditionalFormatting sqref="N29">
    <cfRule type="cellIs" dxfId="77" priority="32" operator="equal">
      <formula>"þ"</formula>
    </cfRule>
  </conditionalFormatting>
  <conditionalFormatting sqref="D29">
    <cfRule type="cellIs" dxfId="76" priority="31" operator="equal">
      <formula>"þ"</formula>
    </cfRule>
  </conditionalFormatting>
  <conditionalFormatting sqref="K29">
    <cfRule type="cellIs" dxfId="75" priority="30" operator="greaterThanOrEqual">
      <formula>M29</formula>
    </cfRule>
  </conditionalFormatting>
  <conditionalFormatting sqref="K24:K25">
    <cfRule type="cellIs" dxfId="74" priority="29" operator="greaterThanOrEqual">
      <formula>M24</formula>
    </cfRule>
  </conditionalFormatting>
  <conditionalFormatting sqref="N24">
    <cfRule type="cellIs" dxfId="73" priority="28" operator="equal">
      <formula>"þ"</formula>
    </cfRule>
  </conditionalFormatting>
  <conditionalFormatting sqref="D24">
    <cfRule type="cellIs" dxfId="72" priority="27" operator="equal">
      <formula>"þ"</formula>
    </cfRule>
  </conditionalFormatting>
  <conditionalFormatting sqref="N25">
    <cfRule type="cellIs" dxfId="71" priority="26" operator="equal">
      <formula>"þ"</formula>
    </cfRule>
  </conditionalFormatting>
  <conditionalFormatting sqref="D25">
    <cfRule type="cellIs" dxfId="70" priority="25" operator="equal">
      <formula>"þ"</formula>
    </cfRule>
  </conditionalFormatting>
  <conditionalFormatting sqref="K31">
    <cfRule type="cellIs" dxfId="69" priority="19" operator="greaterThanOrEqual">
      <formula>M31</formula>
    </cfRule>
  </conditionalFormatting>
  <conditionalFormatting sqref="N31">
    <cfRule type="cellIs" dxfId="68" priority="18" operator="equal">
      <formula>"þ"</formula>
    </cfRule>
  </conditionalFormatting>
  <conditionalFormatting sqref="D31">
    <cfRule type="cellIs" dxfId="67" priority="17" operator="equal">
      <formula>"þ"</formula>
    </cfRule>
  </conditionalFormatting>
  <conditionalFormatting sqref="N32">
    <cfRule type="cellIs" dxfId="66" priority="11" operator="equal">
      <formula>"þ"</formula>
    </cfRule>
  </conditionalFormatting>
  <conditionalFormatting sqref="D32">
    <cfRule type="cellIs" dxfId="65" priority="10" operator="equal">
      <formula>"þ"</formula>
    </cfRule>
  </conditionalFormatting>
  <conditionalFormatting sqref="N34">
    <cfRule type="cellIs" dxfId="64" priority="9" operator="equal">
      <formula>"þ"</formula>
    </cfRule>
  </conditionalFormatting>
  <conditionalFormatting sqref="D34">
    <cfRule type="cellIs" dxfId="63" priority="8" operator="equal">
      <formula>"þ"</formula>
    </cfRule>
  </conditionalFormatting>
  <conditionalFormatting sqref="K32 K34">
    <cfRule type="cellIs" dxfId="62" priority="7" operator="greaterThanOrEqual">
      <formula>M32</formula>
    </cfRule>
  </conditionalFormatting>
  <conditionalFormatting sqref="N33">
    <cfRule type="cellIs" dxfId="61" priority="6" operator="equal">
      <formula>"þ"</formula>
    </cfRule>
  </conditionalFormatting>
  <conditionalFormatting sqref="D33">
    <cfRule type="cellIs" dxfId="60" priority="5" operator="equal">
      <formula>"þ"</formula>
    </cfRule>
  </conditionalFormatting>
  <conditionalFormatting sqref="K33">
    <cfRule type="cellIs" dxfId="59" priority="4" operator="greaterThanOrEqual">
      <formula>M33</formula>
    </cfRule>
  </conditionalFormatting>
  <conditionalFormatting sqref="D35">
    <cfRule type="cellIs" dxfId="58" priority="2" operator="equal">
      <formula>"þ"</formula>
    </cfRule>
  </conditionalFormatting>
  <conditionalFormatting sqref="N35">
    <cfRule type="cellIs" dxfId="57" priority="3" operator="equal">
      <formula>"þ"</formula>
    </cfRule>
  </conditionalFormatting>
  <conditionalFormatting sqref="K35">
    <cfRule type="cellIs" dxfId="56" priority="1" operator="greaterThanOrEqual">
      <formula>M35</formula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7"/>
  <sheetViews>
    <sheetView showGridLines="0" zoomScaleNormal="100" workbookViewId="0"/>
  </sheetViews>
  <sheetFormatPr defaultColWidth="4" defaultRowHeight="15.6" x14ac:dyDescent="0.3"/>
  <cols>
    <col min="1" max="1" width="17.796875" style="18" bestFit="1" customWidth="1"/>
    <col min="2" max="2" width="8.09765625" style="18" bestFit="1" customWidth="1"/>
    <col min="3" max="3" width="6.19921875" style="18" bestFit="1" customWidth="1"/>
    <col min="4" max="4" width="4.296875" style="18" bestFit="1" customWidth="1"/>
    <col min="5" max="5" width="5" style="18" bestFit="1" customWidth="1"/>
    <col min="6" max="6" width="4" style="18"/>
    <col min="7" max="7" width="15.69921875" style="18" bestFit="1" customWidth="1"/>
    <col min="8" max="8" width="8.09765625" style="18" bestFit="1" customWidth="1"/>
    <col min="9" max="9" width="6.19921875" style="18" bestFit="1" customWidth="1"/>
    <col min="10" max="10" width="4.296875" style="18" bestFit="1" customWidth="1"/>
    <col min="11" max="11" width="5" style="18" bestFit="1" customWidth="1"/>
    <col min="12" max="16384" width="4" style="18"/>
  </cols>
  <sheetData>
    <row r="1" spans="1:11" s="19" customFormat="1" x14ac:dyDescent="0.3">
      <c r="A1" s="93" t="s">
        <v>0</v>
      </c>
      <c r="B1" s="93" t="s">
        <v>66</v>
      </c>
      <c r="C1" s="93" t="s">
        <v>40</v>
      </c>
      <c r="D1" s="94" t="s">
        <v>3</v>
      </c>
      <c r="E1" s="93" t="s">
        <v>41</v>
      </c>
      <c r="G1" s="93" t="s">
        <v>0</v>
      </c>
      <c r="H1" s="93" t="s">
        <v>66</v>
      </c>
      <c r="I1" s="93" t="s">
        <v>40</v>
      </c>
      <c r="J1" s="94" t="s">
        <v>3</v>
      </c>
      <c r="K1" s="93" t="s">
        <v>41</v>
      </c>
    </row>
    <row r="2" spans="1:11" x14ac:dyDescent="0.3">
      <c r="A2" s="193" t="s">
        <v>151</v>
      </c>
      <c r="B2" s="5" t="s">
        <v>42</v>
      </c>
      <c r="C2" s="95">
        <v>0</v>
      </c>
      <c r="D2" s="96">
        <f t="shared" ref="D2:D7" ca="1" si="0">RANDBETWEEN(1,20)</f>
        <v>7</v>
      </c>
      <c r="E2" s="95">
        <f t="shared" ref="E2:E7" ca="1" si="1">D2+C2</f>
        <v>7</v>
      </c>
      <c r="G2" s="184" t="s">
        <v>150</v>
      </c>
      <c r="H2" s="5" t="s">
        <v>42</v>
      </c>
      <c r="I2" s="95">
        <v>14</v>
      </c>
      <c r="J2" s="96">
        <f t="shared" ref="J2:J12" ca="1" si="2">RANDBETWEEN(1,20)</f>
        <v>16</v>
      </c>
      <c r="K2" s="95">
        <f t="shared" ref="K2:K4" ca="1" si="3">J2+I2</f>
        <v>30</v>
      </c>
    </row>
    <row r="3" spans="1:11" x14ac:dyDescent="0.3">
      <c r="A3" s="194" t="s">
        <v>151</v>
      </c>
      <c r="B3" s="5" t="s">
        <v>43</v>
      </c>
      <c r="C3" s="45">
        <v>2</v>
      </c>
      <c r="D3" s="46">
        <f t="shared" ca="1" si="0"/>
        <v>18</v>
      </c>
      <c r="E3" s="45">
        <f t="shared" ca="1" si="1"/>
        <v>20</v>
      </c>
      <c r="G3" s="68" t="s">
        <v>150</v>
      </c>
      <c r="H3" s="5" t="s">
        <v>43</v>
      </c>
      <c r="I3" s="45">
        <v>4</v>
      </c>
      <c r="J3" s="46">
        <f t="shared" ca="1" si="2"/>
        <v>20</v>
      </c>
      <c r="K3" s="45">
        <f t="shared" ca="1" si="3"/>
        <v>24</v>
      </c>
    </row>
    <row r="4" spans="1:11" x14ac:dyDescent="0.3">
      <c r="A4" s="195" t="s">
        <v>151</v>
      </c>
      <c r="B4" s="97" t="s">
        <v>44</v>
      </c>
      <c r="C4" s="47">
        <v>5</v>
      </c>
      <c r="D4" s="48">
        <f t="shared" ca="1" si="0"/>
        <v>18</v>
      </c>
      <c r="E4" s="47">
        <f t="shared" ca="1" si="1"/>
        <v>23</v>
      </c>
      <c r="G4" s="69" t="s">
        <v>150</v>
      </c>
      <c r="H4" s="97" t="s">
        <v>44</v>
      </c>
      <c r="I4" s="47">
        <v>9</v>
      </c>
      <c r="J4" s="48">
        <f t="shared" ca="1" si="2"/>
        <v>7</v>
      </c>
      <c r="K4" s="47">
        <f t="shared" ca="1" si="3"/>
        <v>16</v>
      </c>
    </row>
    <row r="5" spans="1:11" x14ac:dyDescent="0.3">
      <c r="A5" s="193" t="s">
        <v>161</v>
      </c>
      <c r="B5" s="5" t="s">
        <v>42</v>
      </c>
      <c r="C5" s="95">
        <v>0</v>
      </c>
      <c r="D5" s="96">
        <f t="shared" ca="1" si="0"/>
        <v>18</v>
      </c>
      <c r="E5" s="95">
        <f t="shared" ca="1" si="1"/>
        <v>18</v>
      </c>
      <c r="G5" s="74" t="s">
        <v>70</v>
      </c>
      <c r="H5" s="98" t="s">
        <v>69</v>
      </c>
      <c r="I5" s="99">
        <v>0</v>
      </c>
      <c r="J5" s="48">
        <f t="shared" ca="1" si="2"/>
        <v>13</v>
      </c>
      <c r="K5" s="47">
        <f t="shared" ref="K5:K12" ca="1" si="4">J5+I5</f>
        <v>13</v>
      </c>
    </row>
    <row r="6" spans="1:11" x14ac:dyDescent="0.3">
      <c r="A6" s="194" t="s">
        <v>161</v>
      </c>
      <c r="B6" s="5" t="s">
        <v>43</v>
      </c>
      <c r="C6" s="45">
        <v>-1</v>
      </c>
      <c r="D6" s="46">
        <f t="shared" ca="1" si="0"/>
        <v>18</v>
      </c>
      <c r="E6" s="45">
        <f t="shared" ca="1" si="1"/>
        <v>17</v>
      </c>
      <c r="G6" s="74" t="s">
        <v>71</v>
      </c>
      <c r="H6" s="98" t="s">
        <v>69</v>
      </c>
      <c r="I6" s="99">
        <v>5</v>
      </c>
      <c r="J6" s="48">
        <f t="shared" ca="1" si="2"/>
        <v>7</v>
      </c>
      <c r="K6" s="47">
        <f t="shared" ca="1" si="4"/>
        <v>12</v>
      </c>
    </row>
    <row r="7" spans="1:11" x14ac:dyDescent="0.3">
      <c r="A7" s="195" t="s">
        <v>161</v>
      </c>
      <c r="B7" s="97" t="s">
        <v>44</v>
      </c>
      <c r="C7" s="47">
        <v>3</v>
      </c>
      <c r="D7" s="48">
        <f t="shared" ca="1" si="0"/>
        <v>1</v>
      </c>
      <c r="E7" s="47">
        <f t="shared" ca="1" si="1"/>
        <v>4</v>
      </c>
      <c r="G7" s="184" t="s">
        <v>115</v>
      </c>
      <c r="H7" s="5" t="s">
        <v>42</v>
      </c>
      <c r="I7" s="95">
        <v>11</v>
      </c>
      <c r="J7" s="96">
        <f t="shared" ca="1" si="2"/>
        <v>20</v>
      </c>
      <c r="K7" s="95">
        <f t="shared" ca="1" si="4"/>
        <v>31</v>
      </c>
    </row>
    <row r="8" spans="1:11" x14ac:dyDescent="0.3">
      <c r="A8" s="193" t="s">
        <v>162</v>
      </c>
      <c r="B8" s="5" t="s">
        <v>42</v>
      </c>
      <c r="C8" s="95">
        <v>4</v>
      </c>
      <c r="D8" s="96">
        <f t="shared" ref="D8:D17" ca="1" si="5">RANDBETWEEN(1,20)</f>
        <v>17</v>
      </c>
      <c r="E8" s="95">
        <f t="shared" ref="E8:E10" ca="1" si="6">D8+C8</f>
        <v>21</v>
      </c>
      <c r="G8" s="68" t="s">
        <v>115</v>
      </c>
      <c r="H8" s="5" t="s">
        <v>43</v>
      </c>
      <c r="I8" s="45">
        <v>4</v>
      </c>
      <c r="J8" s="46">
        <f t="shared" ca="1" si="2"/>
        <v>1</v>
      </c>
      <c r="K8" s="45">
        <f t="shared" ca="1" si="4"/>
        <v>5</v>
      </c>
    </row>
    <row r="9" spans="1:11" x14ac:dyDescent="0.3">
      <c r="A9" s="194" t="s">
        <v>162</v>
      </c>
      <c r="B9" s="5" t="s">
        <v>43</v>
      </c>
      <c r="C9" s="45">
        <v>4</v>
      </c>
      <c r="D9" s="46">
        <f t="shared" ca="1" si="5"/>
        <v>3</v>
      </c>
      <c r="E9" s="45">
        <f t="shared" ca="1" si="6"/>
        <v>7</v>
      </c>
      <c r="G9" s="69" t="s">
        <v>115</v>
      </c>
      <c r="H9" s="97" t="s">
        <v>44</v>
      </c>
      <c r="I9" s="47">
        <v>1</v>
      </c>
      <c r="J9" s="48">
        <f t="shared" ca="1" si="2"/>
        <v>13</v>
      </c>
      <c r="K9" s="47">
        <f t="shared" ca="1" si="4"/>
        <v>14</v>
      </c>
    </row>
    <row r="10" spans="1:11" x14ac:dyDescent="0.3">
      <c r="A10" s="195" t="s">
        <v>162</v>
      </c>
      <c r="B10" s="97" t="s">
        <v>44</v>
      </c>
      <c r="C10" s="47">
        <v>5</v>
      </c>
      <c r="D10" s="48">
        <f t="shared" ca="1" si="5"/>
        <v>17</v>
      </c>
      <c r="E10" s="47">
        <f t="shared" ca="1" si="6"/>
        <v>22</v>
      </c>
      <c r="G10" s="184" t="s">
        <v>147</v>
      </c>
      <c r="H10" s="5" t="s">
        <v>42</v>
      </c>
      <c r="I10" s="95">
        <v>8</v>
      </c>
      <c r="J10" s="96">
        <f t="shared" ca="1" si="2"/>
        <v>7</v>
      </c>
      <c r="K10" s="95">
        <f t="shared" ca="1" si="4"/>
        <v>15</v>
      </c>
    </row>
    <row r="11" spans="1:11" x14ac:dyDescent="0.3">
      <c r="A11" s="193" t="s">
        <v>166</v>
      </c>
      <c r="B11" s="5" t="s">
        <v>42</v>
      </c>
      <c r="C11" s="95">
        <v>7</v>
      </c>
      <c r="D11" s="96">
        <f t="shared" ca="1" si="5"/>
        <v>5</v>
      </c>
      <c r="E11" s="95">
        <f t="shared" ref="E11:E13" ca="1" si="7">D11+C11</f>
        <v>12</v>
      </c>
      <c r="G11" s="68" t="s">
        <v>147</v>
      </c>
      <c r="H11" s="5" t="s">
        <v>43</v>
      </c>
      <c r="I11" s="45">
        <v>8</v>
      </c>
      <c r="J11" s="46">
        <f t="shared" ca="1" si="2"/>
        <v>7</v>
      </c>
      <c r="K11" s="45">
        <f t="shared" ca="1" si="4"/>
        <v>15</v>
      </c>
    </row>
    <row r="12" spans="1:11" x14ac:dyDescent="0.3">
      <c r="A12" s="194" t="s">
        <v>166</v>
      </c>
      <c r="B12" s="5" t="s">
        <v>43</v>
      </c>
      <c r="C12" s="45">
        <v>8</v>
      </c>
      <c r="D12" s="46">
        <f t="shared" ca="1" si="5"/>
        <v>10</v>
      </c>
      <c r="E12" s="45">
        <f t="shared" ca="1" si="7"/>
        <v>18</v>
      </c>
      <c r="G12" s="69" t="s">
        <v>147</v>
      </c>
      <c r="H12" s="97" t="s">
        <v>44</v>
      </c>
      <c r="I12" s="47">
        <v>8</v>
      </c>
      <c r="J12" s="48">
        <f t="shared" ca="1" si="2"/>
        <v>2</v>
      </c>
      <c r="K12" s="47">
        <f t="shared" ca="1" si="4"/>
        <v>10</v>
      </c>
    </row>
    <row r="13" spans="1:11" x14ac:dyDescent="0.3">
      <c r="A13" s="195" t="s">
        <v>166</v>
      </c>
      <c r="B13" s="97" t="s">
        <v>44</v>
      </c>
      <c r="C13" s="47">
        <v>7</v>
      </c>
      <c r="D13" s="48">
        <f t="shared" ca="1" si="5"/>
        <v>14</v>
      </c>
      <c r="E13" s="47">
        <f t="shared" ca="1" si="7"/>
        <v>21</v>
      </c>
    </row>
    <row r="14" spans="1:11" x14ac:dyDescent="0.3">
      <c r="A14" s="193" t="s">
        <v>174</v>
      </c>
      <c r="B14" s="5" t="s">
        <v>42</v>
      </c>
      <c r="C14" s="95">
        <v>5</v>
      </c>
      <c r="D14" s="96">
        <f t="shared" ca="1" si="5"/>
        <v>6</v>
      </c>
      <c r="E14" s="95">
        <f t="shared" ref="E14:E16" ca="1" si="8">D14+C14</f>
        <v>11</v>
      </c>
    </row>
    <row r="15" spans="1:11" x14ac:dyDescent="0.3">
      <c r="A15" s="194" t="s">
        <v>174</v>
      </c>
      <c r="B15" s="5" t="s">
        <v>43</v>
      </c>
      <c r="C15" s="45">
        <v>4</v>
      </c>
      <c r="D15" s="46">
        <f t="shared" ca="1" si="5"/>
        <v>16</v>
      </c>
      <c r="E15" s="45">
        <f t="shared" ca="1" si="8"/>
        <v>20</v>
      </c>
    </row>
    <row r="16" spans="1:11" x14ac:dyDescent="0.3">
      <c r="A16" s="195" t="s">
        <v>174</v>
      </c>
      <c r="B16" s="97" t="s">
        <v>44</v>
      </c>
      <c r="C16" s="47">
        <v>5</v>
      </c>
      <c r="D16" s="48">
        <f t="shared" ca="1" si="5"/>
        <v>12</v>
      </c>
      <c r="E16" s="47">
        <f t="shared" ca="1" si="8"/>
        <v>17</v>
      </c>
    </row>
    <row r="17" spans="1:5" x14ac:dyDescent="0.3">
      <c r="A17" s="195" t="s">
        <v>214</v>
      </c>
      <c r="B17" s="97" t="s">
        <v>215</v>
      </c>
      <c r="C17" s="47">
        <v>6</v>
      </c>
      <c r="D17" s="48">
        <f t="shared" ca="1" si="5"/>
        <v>8</v>
      </c>
      <c r="E17" s="47">
        <f t="shared" ref="E17" ca="1" si="9">D17+C17</f>
        <v>14</v>
      </c>
    </row>
  </sheetData>
  <conditionalFormatting sqref="G5">
    <cfRule type="cellIs" dxfId="55" priority="33" operator="equal">
      <formula>"No"</formula>
    </cfRule>
    <cfRule type="cellIs" dxfId="54" priority="34" operator="equal">
      <formula>"Yes"</formula>
    </cfRule>
  </conditionalFormatting>
  <conditionalFormatting sqref="G5">
    <cfRule type="cellIs" dxfId="53" priority="39" operator="equal">
      <formula>"No"</formula>
    </cfRule>
    <cfRule type="cellIs" dxfId="52" priority="40" operator="equal">
      <formula>"Yes"</formula>
    </cfRule>
  </conditionalFormatting>
  <conditionalFormatting sqref="G5">
    <cfRule type="cellIs" dxfId="51" priority="37" operator="equal">
      <formula>"No"</formula>
    </cfRule>
    <cfRule type="cellIs" dxfId="50" priority="38" operator="equal">
      <formula>"Yes"</formula>
    </cfRule>
  </conditionalFormatting>
  <conditionalFormatting sqref="G5">
    <cfRule type="cellIs" dxfId="49" priority="35" operator="equal">
      <formula>"No"</formula>
    </cfRule>
    <cfRule type="cellIs" dxfId="48" priority="36" operator="equal">
      <formula>"Yes"</formula>
    </cfRule>
  </conditionalFormatting>
  <conditionalFormatting sqref="G6">
    <cfRule type="cellIs" dxfId="47" priority="25" operator="equal">
      <formula>"No"</formula>
    </cfRule>
    <cfRule type="cellIs" dxfId="46" priority="26" operator="equal">
      <formula>"Yes"</formula>
    </cfRule>
  </conditionalFormatting>
  <conditionalFormatting sqref="G6">
    <cfRule type="cellIs" dxfId="45" priority="31" operator="equal">
      <formula>"No"</formula>
    </cfRule>
    <cfRule type="cellIs" dxfId="44" priority="32" operator="equal">
      <formula>"Yes"</formula>
    </cfRule>
  </conditionalFormatting>
  <conditionalFormatting sqref="G6">
    <cfRule type="cellIs" dxfId="43" priority="29" operator="equal">
      <formula>"No"</formula>
    </cfRule>
    <cfRule type="cellIs" dxfId="42" priority="30" operator="equal">
      <formula>"Yes"</formula>
    </cfRule>
  </conditionalFormatting>
  <conditionalFormatting sqref="G6">
    <cfRule type="cellIs" dxfId="41" priority="27" operator="equal">
      <formula>"No"</formula>
    </cfRule>
    <cfRule type="cellIs" dxfId="40" priority="28" operator="equal">
      <formula>"Yes"</formula>
    </cfRule>
  </conditionalFormatting>
  <conditionalFormatting sqref="G6">
    <cfRule type="cellIs" dxfId="39" priority="17" operator="equal">
      <formula>"No"</formula>
    </cfRule>
    <cfRule type="cellIs" dxfId="38" priority="18" operator="equal">
      <formula>"Yes"</formula>
    </cfRule>
  </conditionalFormatting>
  <conditionalFormatting sqref="G6">
    <cfRule type="cellIs" dxfId="37" priority="23" operator="equal">
      <formula>"No"</formula>
    </cfRule>
    <cfRule type="cellIs" dxfId="36" priority="24" operator="equal">
      <formula>"Yes"</formula>
    </cfRule>
  </conditionalFormatting>
  <conditionalFormatting sqref="G6">
    <cfRule type="cellIs" dxfId="35" priority="21" operator="equal">
      <formula>"No"</formula>
    </cfRule>
    <cfRule type="cellIs" dxfId="34" priority="22" operator="equal">
      <formula>"Yes"</formula>
    </cfRule>
  </conditionalFormatting>
  <conditionalFormatting sqref="G6">
    <cfRule type="cellIs" dxfId="33" priority="19" operator="equal">
      <formula>"No"</formula>
    </cfRule>
    <cfRule type="cellIs" dxfId="32" priority="20" operator="equal">
      <formula>"Yes"</formula>
    </cfRule>
  </conditionalFormatting>
  <conditionalFormatting sqref="G6">
    <cfRule type="cellIs" dxfId="31" priority="9" operator="equal">
      <formula>"No"</formula>
    </cfRule>
    <cfRule type="cellIs" dxfId="30" priority="10" operator="equal">
      <formula>"Yes"</formula>
    </cfRule>
  </conditionalFormatting>
  <conditionalFormatting sqref="G6">
    <cfRule type="cellIs" dxfId="29" priority="15" operator="equal">
      <formula>"No"</formula>
    </cfRule>
    <cfRule type="cellIs" dxfId="28" priority="16" operator="equal">
      <formula>"Yes"</formula>
    </cfRule>
  </conditionalFormatting>
  <conditionalFormatting sqref="G6">
    <cfRule type="cellIs" dxfId="27" priority="13" operator="equal">
      <formula>"No"</formula>
    </cfRule>
    <cfRule type="cellIs" dxfId="26" priority="14" operator="equal">
      <formula>"Yes"</formula>
    </cfRule>
  </conditionalFormatting>
  <conditionalFormatting sqref="G6">
    <cfRule type="cellIs" dxfId="25" priority="11" operator="equal">
      <formula>"No"</formula>
    </cfRule>
    <cfRule type="cellIs" dxfId="24" priority="12" operator="equal">
      <formula>"Yes"</formula>
    </cfRule>
  </conditionalFormatting>
  <conditionalFormatting sqref="G5">
    <cfRule type="cellIs" dxfId="23" priority="1" operator="equal">
      <formula>"No"</formula>
    </cfRule>
    <cfRule type="cellIs" dxfId="22" priority="2" operator="equal">
      <formula>"Yes"</formula>
    </cfRule>
  </conditionalFormatting>
  <conditionalFormatting sqref="G5">
    <cfRule type="cellIs" dxfId="21" priority="7" operator="equal">
      <formula>"No"</formula>
    </cfRule>
    <cfRule type="cellIs" dxfId="20" priority="8" operator="equal">
      <formula>"Yes"</formula>
    </cfRule>
  </conditionalFormatting>
  <conditionalFormatting sqref="G5">
    <cfRule type="cellIs" dxfId="19" priority="5" operator="equal">
      <formula>"No"</formula>
    </cfRule>
    <cfRule type="cellIs" dxfId="18" priority="6" operator="equal">
      <formula>"Yes"</formula>
    </cfRule>
  </conditionalFormatting>
  <conditionalFormatting sqref="G5">
    <cfRule type="cellIs" dxfId="17" priority="3" operator="equal">
      <formula>"No"</formula>
    </cfRule>
    <cfRule type="cellIs" dxfId="16" priority="4" operator="equal">
      <formula>"Yes"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26"/>
  <sheetViews>
    <sheetView showGridLines="0" tabSelected="1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15.6" x14ac:dyDescent="0.3"/>
  <cols>
    <col min="1" max="1" width="18.69921875" style="1" bestFit="1" customWidth="1"/>
    <col min="2" max="2" width="5" style="1" bestFit="1" customWidth="1"/>
    <col min="3" max="3" width="5.8984375" style="1" bestFit="1" customWidth="1"/>
    <col min="4" max="4" width="3.69921875" style="1" bestFit="1" customWidth="1"/>
    <col min="5" max="5" width="6.09765625" style="1" bestFit="1" customWidth="1"/>
    <col min="6" max="6" width="9.796875" style="49" bestFit="1" customWidth="1"/>
    <col min="7" max="7" width="2.8984375" style="49" bestFit="1" customWidth="1"/>
    <col min="8" max="8" width="6.19921875" style="49" bestFit="1" customWidth="1"/>
    <col min="9" max="9" width="7.296875" style="49" bestFit="1" customWidth="1"/>
    <col min="10" max="10" width="4.5" style="49" bestFit="1" customWidth="1"/>
    <col min="11" max="11" width="5" style="49" bestFit="1" customWidth="1"/>
    <col min="12" max="12" width="4.69921875" style="49" bestFit="1" customWidth="1"/>
    <col min="13" max="13" width="7.5" style="49" bestFit="1" customWidth="1"/>
    <col min="14" max="14" width="5.3984375" style="49" bestFit="1" customWidth="1"/>
    <col min="15" max="15" width="4.796875" style="49" bestFit="1" customWidth="1"/>
    <col min="16" max="17" width="6.09765625" style="49" bestFit="1" customWidth="1"/>
    <col min="18" max="18" width="5" style="49" bestFit="1" customWidth="1"/>
    <col min="19" max="19" width="5.796875" style="49" bestFit="1" customWidth="1"/>
    <col min="20" max="20" width="6.69921875" style="49" bestFit="1" customWidth="1"/>
    <col min="21" max="21" width="9" style="49" bestFit="1" customWidth="1"/>
    <col min="22" max="22" width="7.796875" style="49" bestFit="1" customWidth="1"/>
    <col min="23" max="23" width="8.796875" style="49" bestFit="1" customWidth="1"/>
    <col min="24" max="24" width="5.69921875" style="49" bestFit="1" customWidth="1"/>
    <col min="25" max="25" width="7.3984375" style="49" bestFit="1" customWidth="1"/>
    <col min="26" max="26" width="4.3984375" style="49" bestFit="1" customWidth="1"/>
    <col min="27" max="27" width="6.69921875" style="49" hidden="1" customWidth="1"/>
    <col min="28" max="28" width="7.59765625" style="49" bestFit="1" customWidth="1"/>
    <col min="29" max="29" width="1.5" style="49" customWidth="1"/>
    <col min="30" max="30" width="10.59765625" style="49" customWidth="1"/>
    <col min="31" max="16384" width="9.69921875" style="49"/>
  </cols>
  <sheetData>
    <row r="1" spans="1:30" s="16" customFormat="1" ht="32.4" thickTop="1" thickBot="1" x14ac:dyDescent="0.35">
      <c r="A1" s="30" t="s">
        <v>0</v>
      </c>
      <c r="B1" s="50" t="s">
        <v>46</v>
      </c>
      <c r="C1" s="51" t="s">
        <v>45</v>
      </c>
      <c r="D1" s="52" t="s">
        <v>47</v>
      </c>
      <c r="E1" s="43" t="s">
        <v>68</v>
      </c>
      <c r="F1" s="41" t="s">
        <v>48</v>
      </c>
      <c r="G1" s="42"/>
      <c r="H1" s="29" t="s">
        <v>49</v>
      </c>
      <c r="I1" s="15" t="s">
        <v>50</v>
      </c>
      <c r="J1" s="17" t="s">
        <v>51</v>
      </c>
      <c r="K1" s="20" t="s">
        <v>52</v>
      </c>
      <c r="L1" s="21" t="s">
        <v>53</v>
      </c>
      <c r="M1" s="22" t="s">
        <v>54</v>
      </c>
      <c r="N1" s="24" t="s">
        <v>55</v>
      </c>
      <c r="O1" s="25" t="s">
        <v>76</v>
      </c>
      <c r="P1" s="53" t="s">
        <v>73</v>
      </c>
      <c r="Q1" s="26" t="s">
        <v>56</v>
      </c>
      <c r="R1" s="27" t="s">
        <v>57</v>
      </c>
      <c r="S1" s="28" t="s">
        <v>74</v>
      </c>
      <c r="T1" s="23" t="s">
        <v>77</v>
      </c>
      <c r="U1" s="31" t="s">
        <v>58</v>
      </c>
      <c r="V1" s="32" t="s">
        <v>59</v>
      </c>
      <c r="W1" s="35" t="s">
        <v>60</v>
      </c>
      <c r="X1" s="54" t="s">
        <v>75</v>
      </c>
      <c r="Y1" s="36" t="s">
        <v>61</v>
      </c>
      <c r="Z1" s="34" t="s">
        <v>62</v>
      </c>
      <c r="AA1" s="32" t="s">
        <v>63</v>
      </c>
      <c r="AB1" s="33" t="s">
        <v>64</v>
      </c>
      <c r="AD1" s="180" t="s">
        <v>112</v>
      </c>
    </row>
    <row r="2" spans="1:30" ht="16.2" thickTop="1" x14ac:dyDescent="0.3">
      <c r="A2" s="104" t="s">
        <v>70</v>
      </c>
      <c r="B2" s="100">
        <f>13</f>
        <v>13</v>
      </c>
      <c r="C2" s="156">
        <f>15+4</f>
        <v>19</v>
      </c>
      <c r="D2" s="157">
        <f>18+4</f>
        <v>22</v>
      </c>
      <c r="E2" s="106">
        <v>26</v>
      </c>
      <c r="F2" s="107" t="s">
        <v>65</v>
      </c>
      <c r="G2" s="108">
        <v>0</v>
      </c>
      <c r="H2" s="161">
        <v>99</v>
      </c>
      <c r="I2" s="110"/>
      <c r="J2" s="111"/>
      <c r="K2" s="154"/>
      <c r="L2" s="112"/>
      <c r="M2" s="113"/>
      <c r="N2" s="114"/>
      <c r="O2" s="115"/>
      <c r="P2" s="116"/>
      <c r="Q2" s="124"/>
      <c r="R2" s="117"/>
      <c r="S2" s="118"/>
      <c r="T2" s="119"/>
      <c r="U2" s="101"/>
      <c r="V2" s="102">
        <f t="shared" ref="V2:V26" si="0">SUM(H2:U2)</f>
        <v>99</v>
      </c>
      <c r="W2" s="120"/>
      <c r="X2" s="121">
        <v>24</v>
      </c>
      <c r="Y2" s="122">
        <v>68</v>
      </c>
      <c r="Z2" s="103">
        <v>102</v>
      </c>
      <c r="AA2" s="58">
        <f t="shared" ref="AA2:AA3" si="1">SUM(Y2:Z2)-(V2+W2)</f>
        <v>71</v>
      </c>
      <c r="AB2" s="153">
        <f t="shared" ref="AB2:AB3" si="2">SMALL(Z2:AA2,1)+X2</f>
        <v>95</v>
      </c>
      <c r="AD2" s="190"/>
    </row>
    <row r="3" spans="1:30" x14ac:dyDescent="0.3">
      <c r="A3" s="104" t="s">
        <v>123</v>
      </c>
      <c r="B3" s="100">
        <f>11</f>
        <v>11</v>
      </c>
      <c r="C3" s="123">
        <f>D3-1</f>
        <v>29</v>
      </c>
      <c r="D3" s="105">
        <f>30</f>
        <v>30</v>
      </c>
      <c r="E3" s="158">
        <v>26</v>
      </c>
      <c r="F3" s="159" t="s">
        <v>65</v>
      </c>
      <c r="G3" s="160">
        <v>0</v>
      </c>
      <c r="H3" s="161">
        <v>4</v>
      </c>
      <c r="I3" s="162"/>
      <c r="J3" s="111"/>
      <c r="K3" s="154"/>
      <c r="L3" s="112"/>
      <c r="M3" s="163"/>
      <c r="N3" s="164"/>
      <c r="O3" s="165"/>
      <c r="P3" s="166"/>
      <c r="Q3" s="124"/>
      <c r="R3" s="167"/>
      <c r="S3" s="168"/>
      <c r="T3" s="169"/>
      <c r="U3" s="101"/>
      <c r="V3" s="102">
        <f t="shared" si="0"/>
        <v>4</v>
      </c>
      <c r="W3" s="170"/>
      <c r="X3" s="171"/>
      <c r="Y3" s="172"/>
      <c r="Z3" s="103">
        <v>90</v>
      </c>
      <c r="AA3" s="58">
        <f t="shared" si="1"/>
        <v>86</v>
      </c>
      <c r="AB3" s="153">
        <f t="shared" si="2"/>
        <v>86</v>
      </c>
      <c r="AD3" s="190"/>
    </row>
    <row r="4" spans="1:30" x14ac:dyDescent="0.3">
      <c r="A4" s="104" t="s">
        <v>71</v>
      </c>
      <c r="B4" s="100">
        <f>11</f>
        <v>11</v>
      </c>
      <c r="C4" s="123">
        <f>D4-1</f>
        <v>35</v>
      </c>
      <c r="D4" s="105">
        <f>30+6</f>
        <v>36</v>
      </c>
      <c r="E4" s="158">
        <v>26</v>
      </c>
      <c r="F4" s="159" t="s">
        <v>65</v>
      </c>
      <c r="G4" s="160">
        <v>0</v>
      </c>
      <c r="H4" s="161"/>
      <c r="I4" s="162"/>
      <c r="J4" s="201" t="s">
        <v>114</v>
      </c>
      <c r="K4" s="154"/>
      <c r="L4" s="112"/>
      <c r="M4" s="163"/>
      <c r="N4" s="164"/>
      <c r="O4" s="165"/>
      <c r="P4" s="166"/>
      <c r="Q4" s="174" t="s">
        <v>109</v>
      </c>
      <c r="R4" s="167"/>
      <c r="S4" s="168"/>
      <c r="T4" s="169"/>
      <c r="U4" s="101"/>
      <c r="V4" s="102">
        <f t="shared" si="0"/>
        <v>0</v>
      </c>
      <c r="W4" s="170"/>
      <c r="X4" s="171"/>
      <c r="Y4" s="172"/>
      <c r="Z4" s="214">
        <f>162-10</f>
        <v>152</v>
      </c>
      <c r="AA4" s="58">
        <f t="shared" ref="AA4" si="3">SUM(Y4:Z4)-(V4+W4)</f>
        <v>152</v>
      </c>
      <c r="AB4" s="153">
        <f t="shared" ref="AB4" si="4">SMALL(Z4:AA4,1)+X4</f>
        <v>152</v>
      </c>
      <c r="AD4" s="190"/>
    </row>
    <row r="5" spans="1:30" x14ac:dyDescent="0.3">
      <c r="A5" s="104" t="s">
        <v>121</v>
      </c>
      <c r="B5" s="100">
        <v>11</v>
      </c>
      <c r="C5" s="123">
        <v>31</v>
      </c>
      <c r="D5" s="105">
        <v>31</v>
      </c>
      <c r="E5" s="158">
        <v>26</v>
      </c>
      <c r="F5" s="159" t="s">
        <v>65</v>
      </c>
      <c r="G5" s="160">
        <v>0</v>
      </c>
      <c r="H5" s="161">
        <v>54</v>
      </c>
      <c r="I5" s="162"/>
      <c r="J5" s="111"/>
      <c r="K5" s="154"/>
      <c r="L5" s="112"/>
      <c r="M5" s="163"/>
      <c r="N5" s="164"/>
      <c r="O5" s="165"/>
      <c r="P5" s="166"/>
      <c r="Q5" s="174"/>
      <c r="R5" s="204" t="s">
        <v>109</v>
      </c>
      <c r="S5" s="168"/>
      <c r="T5" s="169"/>
      <c r="U5" s="101"/>
      <c r="V5" s="102">
        <f t="shared" si="0"/>
        <v>54</v>
      </c>
      <c r="W5" s="170"/>
      <c r="X5" s="171"/>
      <c r="Y5" s="172">
        <v>28</v>
      </c>
      <c r="Z5" s="103">
        <v>89</v>
      </c>
      <c r="AA5" s="58">
        <f t="shared" ref="AA5:AA6" si="5">SUM(Y5:Z5)-(V5+W5)</f>
        <v>63</v>
      </c>
      <c r="AB5" s="153">
        <f t="shared" ref="AB5:AB6" si="6">SMALL(Z5:AA5,1)+X5</f>
        <v>63</v>
      </c>
      <c r="AD5" s="190"/>
    </row>
    <row r="6" spans="1:30" x14ac:dyDescent="0.3">
      <c r="A6" s="104" t="s">
        <v>124</v>
      </c>
      <c r="B6" s="100">
        <v>10</v>
      </c>
      <c r="C6" s="123">
        <f>24+4</f>
        <v>28</v>
      </c>
      <c r="D6" s="105">
        <f>24+4</f>
        <v>28</v>
      </c>
      <c r="E6" s="158">
        <v>26</v>
      </c>
      <c r="F6" s="159" t="s">
        <v>65</v>
      </c>
      <c r="G6" s="160">
        <v>0</v>
      </c>
      <c r="H6" s="161">
        <v>2</v>
      </c>
      <c r="I6" s="162"/>
      <c r="J6" s="111"/>
      <c r="K6" s="154"/>
      <c r="L6" s="112"/>
      <c r="M6" s="163"/>
      <c r="N6" s="164"/>
      <c r="O6" s="165"/>
      <c r="P6" s="166"/>
      <c r="Q6" s="174"/>
      <c r="R6" s="204" t="s">
        <v>109</v>
      </c>
      <c r="S6" s="168"/>
      <c r="T6" s="169"/>
      <c r="U6" s="101"/>
      <c r="V6" s="102">
        <f t="shared" si="0"/>
        <v>2</v>
      </c>
      <c r="W6" s="170"/>
      <c r="X6" s="171"/>
      <c r="Y6" s="172">
        <v>2</v>
      </c>
      <c r="Z6" s="103">
        <v>133</v>
      </c>
      <c r="AA6" s="58">
        <f t="shared" si="5"/>
        <v>133</v>
      </c>
      <c r="AB6" s="153">
        <f t="shared" si="6"/>
        <v>133</v>
      </c>
      <c r="AD6" s="190"/>
    </row>
    <row r="7" spans="1:30" x14ac:dyDescent="0.3">
      <c r="A7" s="175" t="s">
        <v>150</v>
      </c>
      <c r="B7" s="100">
        <v>8</v>
      </c>
      <c r="C7" s="123">
        <v>23</v>
      </c>
      <c r="D7" s="105">
        <v>23</v>
      </c>
      <c r="E7" s="106">
        <v>26</v>
      </c>
      <c r="F7" s="107" t="s">
        <v>65</v>
      </c>
      <c r="G7" s="108">
        <v>0</v>
      </c>
      <c r="H7" s="109">
        <v>82</v>
      </c>
      <c r="I7" s="110"/>
      <c r="J7" s="111"/>
      <c r="K7" s="217" t="s">
        <v>183</v>
      </c>
      <c r="L7" s="112">
        <v>14</v>
      </c>
      <c r="M7" s="113"/>
      <c r="N7" s="114"/>
      <c r="O7" s="165"/>
      <c r="P7" s="116"/>
      <c r="Q7" s="173" t="s">
        <v>109</v>
      </c>
      <c r="R7" s="117"/>
      <c r="S7" s="118"/>
      <c r="T7" s="119"/>
      <c r="U7" s="101"/>
      <c r="V7" s="102">
        <f t="shared" si="0"/>
        <v>96</v>
      </c>
      <c r="W7" s="120"/>
      <c r="X7" s="121"/>
      <c r="Y7" s="122">
        <v>25</v>
      </c>
      <c r="Z7" s="103">
        <v>142</v>
      </c>
      <c r="AA7" s="58">
        <f>SUM(Y7:Z7)-(V7+W7)</f>
        <v>71</v>
      </c>
      <c r="AB7" s="153">
        <f>SMALL(Z7:AA7,1)+X7</f>
        <v>71</v>
      </c>
      <c r="AD7" s="152"/>
    </row>
    <row r="8" spans="1:30" x14ac:dyDescent="0.3">
      <c r="A8" s="139" t="s">
        <v>116</v>
      </c>
      <c r="B8" s="100">
        <v>12</v>
      </c>
      <c r="C8" s="157">
        <f>16+4</f>
        <v>20</v>
      </c>
      <c r="D8" s="157">
        <f>17+4</f>
        <v>21</v>
      </c>
      <c r="E8" s="106">
        <v>0</v>
      </c>
      <c r="F8" s="107" t="s">
        <v>65</v>
      </c>
      <c r="G8" s="108">
        <v>0</v>
      </c>
      <c r="H8" s="109"/>
      <c r="I8" s="110"/>
      <c r="J8" s="111"/>
      <c r="K8" s="154"/>
      <c r="L8" s="112"/>
      <c r="M8" s="113"/>
      <c r="N8" s="114"/>
      <c r="O8" s="215" t="s">
        <v>109</v>
      </c>
      <c r="P8" s="116"/>
      <c r="Q8" s="173" t="s">
        <v>109</v>
      </c>
      <c r="R8" s="117"/>
      <c r="S8" s="118"/>
      <c r="T8" s="119"/>
      <c r="U8" s="101"/>
      <c r="V8" s="102">
        <f t="shared" si="0"/>
        <v>0</v>
      </c>
      <c r="W8" s="120"/>
      <c r="X8" s="121"/>
      <c r="Y8" s="122"/>
      <c r="Z8" s="202">
        <f>48+30</f>
        <v>78</v>
      </c>
      <c r="AA8" s="58">
        <f>SUM(Y8:Z8)-(V8+W8)</f>
        <v>78</v>
      </c>
      <c r="AB8" s="153">
        <f>SMALL(Z8:AA8,1)+X8</f>
        <v>78</v>
      </c>
      <c r="AD8" s="152"/>
    </row>
    <row r="9" spans="1:30" x14ac:dyDescent="0.3">
      <c r="A9" s="139" t="s">
        <v>151</v>
      </c>
      <c r="B9" s="100">
        <v>12</v>
      </c>
      <c r="C9" s="123">
        <v>12</v>
      </c>
      <c r="D9" s="105">
        <v>14</v>
      </c>
      <c r="E9" s="106">
        <v>0</v>
      </c>
      <c r="F9" s="107" t="s">
        <v>65</v>
      </c>
      <c r="G9" s="108">
        <v>0</v>
      </c>
      <c r="H9" s="109"/>
      <c r="I9" s="110"/>
      <c r="J9" s="111"/>
      <c r="K9" s="154"/>
      <c r="L9" s="112"/>
      <c r="M9" s="113"/>
      <c r="N9" s="114"/>
      <c r="O9" s="215" t="s">
        <v>109</v>
      </c>
      <c r="P9" s="116"/>
      <c r="Q9" s="173" t="s">
        <v>109</v>
      </c>
      <c r="R9" s="117"/>
      <c r="S9" s="118"/>
      <c r="T9" s="119"/>
      <c r="U9" s="101"/>
      <c r="V9" s="102">
        <f t="shared" si="0"/>
        <v>0</v>
      </c>
      <c r="W9" s="120"/>
      <c r="X9" s="121"/>
      <c r="Y9" s="122"/>
      <c r="Z9" s="103">
        <v>13</v>
      </c>
      <c r="AA9" s="58">
        <f t="shared" ref="AA9" si="7">SUM(Y9:Z9)-(V9+W9)</f>
        <v>13</v>
      </c>
      <c r="AB9" s="153">
        <f>SMALL(Z9:AA9,1)+X9</f>
        <v>13</v>
      </c>
      <c r="AD9" s="152"/>
    </row>
    <row r="10" spans="1:30" x14ac:dyDescent="0.3">
      <c r="A10" s="139" t="s">
        <v>127</v>
      </c>
      <c r="B10" s="157">
        <f>14+1+4</f>
        <v>19</v>
      </c>
      <c r="C10" s="157">
        <f>14+1+4+6</f>
        <v>25</v>
      </c>
      <c r="D10" s="157">
        <f>17+1+4+6</f>
        <v>28</v>
      </c>
      <c r="E10" s="106">
        <v>0</v>
      </c>
      <c r="F10" s="107" t="s">
        <v>65</v>
      </c>
      <c r="G10" s="108">
        <v>0</v>
      </c>
      <c r="H10" s="109">
        <v>83</v>
      </c>
      <c r="I10" s="110"/>
      <c r="J10" s="111"/>
      <c r="K10" s="154"/>
      <c r="L10" s="112"/>
      <c r="M10" s="113"/>
      <c r="N10" s="114"/>
      <c r="O10" s="215" t="s">
        <v>109</v>
      </c>
      <c r="P10" s="116"/>
      <c r="Q10" s="173" t="s">
        <v>109</v>
      </c>
      <c r="R10" s="117"/>
      <c r="S10" s="118">
        <v>60</v>
      </c>
      <c r="T10" s="119"/>
      <c r="U10" s="101"/>
      <c r="V10" s="102">
        <f t="shared" si="0"/>
        <v>143</v>
      </c>
      <c r="W10" s="120"/>
      <c r="X10" s="121"/>
      <c r="Y10" s="122"/>
      <c r="Z10" s="202">
        <f>76+30</f>
        <v>106</v>
      </c>
      <c r="AA10" s="58">
        <f t="shared" ref="AA10" si="8">SUM(Y10:Z10)-(V10+W10)</f>
        <v>-37</v>
      </c>
      <c r="AB10" s="153">
        <f t="shared" ref="AB10" si="9">SMALL(Z10:AA10,1)+X10</f>
        <v>-37</v>
      </c>
      <c r="AD10" s="152"/>
    </row>
    <row r="11" spans="1:30" x14ac:dyDescent="0.3">
      <c r="A11" s="139" t="s">
        <v>161</v>
      </c>
      <c r="B11" s="100">
        <v>10</v>
      </c>
      <c r="C11" s="123">
        <v>11</v>
      </c>
      <c r="D11" s="105">
        <v>11</v>
      </c>
      <c r="E11" s="106">
        <v>0</v>
      </c>
      <c r="F11" s="107" t="s">
        <v>139</v>
      </c>
      <c r="G11" s="108">
        <v>5</v>
      </c>
      <c r="H11" s="109">
        <v>14</v>
      </c>
      <c r="I11" s="110"/>
      <c r="J11" s="111"/>
      <c r="K11" s="154"/>
      <c r="L11" s="112"/>
      <c r="M11" s="113"/>
      <c r="N11" s="114"/>
      <c r="O11" s="215" t="s">
        <v>109</v>
      </c>
      <c r="P11" s="116">
        <v>5</v>
      </c>
      <c r="Q11" s="174"/>
      <c r="R11" s="117"/>
      <c r="S11" s="118"/>
      <c r="T11" s="119"/>
      <c r="U11" s="101"/>
      <c r="V11" s="102">
        <f t="shared" si="0"/>
        <v>19</v>
      </c>
      <c r="W11" s="120"/>
      <c r="X11" s="121"/>
      <c r="Y11" s="122"/>
      <c r="Z11" s="103">
        <v>11</v>
      </c>
      <c r="AA11" s="58">
        <f t="shared" ref="AA11" si="10">SUM(Y11:Z11)-(V11+W11)</f>
        <v>-8</v>
      </c>
      <c r="AB11" s="153">
        <f t="shared" ref="AB11" si="11">SMALL(Z11:AA11,1)+X11</f>
        <v>-8</v>
      </c>
      <c r="AD11" s="152"/>
    </row>
    <row r="12" spans="1:30" x14ac:dyDescent="0.3">
      <c r="A12" s="139" t="s">
        <v>162</v>
      </c>
      <c r="B12" s="100">
        <v>10</v>
      </c>
      <c r="C12" s="123">
        <v>15</v>
      </c>
      <c r="D12" s="105">
        <v>15</v>
      </c>
      <c r="E12" s="106">
        <v>0</v>
      </c>
      <c r="F12" s="107" t="s">
        <v>65</v>
      </c>
      <c r="G12" s="108">
        <v>0</v>
      </c>
      <c r="H12" s="109">
        <v>90</v>
      </c>
      <c r="I12" s="110"/>
      <c r="J12" s="111"/>
      <c r="K12" s="154"/>
      <c r="L12" s="112">
        <v>23</v>
      </c>
      <c r="M12" s="113"/>
      <c r="N12" s="114"/>
      <c r="O12" s="165"/>
      <c r="P12" s="166"/>
      <c r="Q12" s="174"/>
      <c r="R12" s="117"/>
      <c r="S12" s="118"/>
      <c r="T12" s="119"/>
      <c r="U12" s="101"/>
      <c r="V12" s="102">
        <f t="shared" si="0"/>
        <v>113</v>
      </c>
      <c r="W12" s="120"/>
      <c r="X12" s="121"/>
      <c r="Y12" s="122"/>
      <c r="Z12" s="103">
        <v>66</v>
      </c>
      <c r="AA12" s="58">
        <f t="shared" ref="AA12" si="12">SUM(Y12:Z12)-(V12+W12)</f>
        <v>-47</v>
      </c>
      <c r="AB12" s="153">
        <f t="shared" ref="AB12" si="13">SMALL(Z12:AA12,1)+X12</f>
        <v>-47</v>
      </c>
      <c r="AD12" s="152"/>
    </row>
    <row r="13" spans="1:30" x14ac:dyDescent="0.3">
      <c r="A13" s="219" t="s">
        <v>166</v>
      </c>
      <c r="B13" s="100">
        <v>10</v>
      </c>
      <c r="C13" s="123">
        <v>25</v>
      </c>
      <c r="D13" s="105">
        <v>26</v>
      </c>
      <c r="E13" s="106" t="s">
        <v>172</v>
      </c>
      <c r="F13" s="107" t="s">
        <v>171</v>
      </c>
      <c r="G13" s="108" t="s">
        <v>172</v>
      </c>
      <c r="H13" s="109">
        <v>192</v>
      </c>
      <c r="I13" s="110"/>
      <c r="J13" s="111"/>
      <c r="K13" s="154"/>
      <c r="L13" s="218" t="s">
        <v>109</v>
      </c>
      <c r="M13" s="113"/>
      <c r="N13" s="114"/>
      <c r="O13" s="165"/>
      <c r="P13" s="166"/>
      <c r="Q13" s="174"/>
      <c r="R13" s="117"/>
      <c r="S13" s="118"/>
      <c r="T13" s="119"/>
      <c r="U13" s="101"/>
      <c r="V13" s="102">
        <f t="shared" si="0"/>
        <v>192</v>
      </c>
      <c r="W13" s="120"/>
      <c r="X13" s="121"/>
      <c r="Y13" s="122"/>
      <c r="Z13" s="103">
        <v>151</v>
      </c>
      <c r="AA13" s="58">
        <f t="shared" ref="AA13" si="14">SUM(Y13:Z13)-(V13+W13)</f>
        <v>-41</v>
      </c>
      <c r="AB13" s="153">
        <f t="shared" ref="AB13" si="15">SMALL(Z13:AA13,1)+X13</f>
        <v>-41</v>
      </c>
      <c r="AD13" s="152"/>
    </row>
    <row r="14" spans="1:30" x14ac:dyDescent="0.3">
      <c r="A14" s="139" t="s">
        <v>174</v>
      </c>
      <c r="B14" s="100">
        <v>8</v>
      </c>
      <c r="C14" s="123">
        <v>21</v>
      </c>
      <c r="D14" s="105">
        <v>21</v>
      </c>
      <c r="E14" s="106" t="s">
        <v>172</v>
      </c>
      <c r="F14" s="107" t="s">
        <v>171</v>
      </c>
      <c r="G14" s="108" t="s">
        <v>172</v>
      </c>
      <c r="H14" s="109">
        <v>160</v>
      </c>
      <c r="I14" s="110"/>
      <c r="J14" s="111">
        <v>2</v>
      </c>
      <c r="K14" s="154"/>
      <c r="L14" s="112">
        <v>36</v>
      </c>
      <c r="M14" s="113">
        <v>2</v>
      </c>
      <c r="N14" s="114"/>
      <c r="O14" s="165"/>
      <c r="P14" s="166"/>
      <c r="Q14" s="174"/>
      <c r="R14" s="117"/>
      <c r="S14" s="118"/>
      <c r="T14" s="119"/>
      <c r="U14" s="101"/>
      <c r="V14" s="102">
        <f t="shared" si="0"/>
        <v>200</v>
      </c>
      <c r="W14" s="120"/>
      <c r="X14" s="121"/>
      <c r="Y14" s="122"/>
      <c r="Z14" s="103">
        <v>112</v>
      </c>
      <c r="AA14" s="58">
        <f t="shared" ref="AA14" si="16">SUM(Y14:Z14)-(V14+W14)</f>
        <v>-88</v>
      </c>
      <c r="AB14" s="153">
        <f t="shared" ref="AB14" si="17">SMALL(Z14:AA14,1)+X14</f>
        <v>-88</v>
      </c>
      <c r="AD14" s="152"/>
    </row>
    <row r="15" spans="1:30" x14ac:dyDescent="0.3">
      <c r="A15" s="139" t="s">
        <v>197</v>
      </c>
      <c r="B15" s="100">
        <v>10</v>
      </c>
      <c r="C15" s="123">
        <v>25</v>
      </c>
      <c r="D15" s="105">
        <v>25</v>
      </c>
      <c r="E15" s="106">
        <v>0</v>
      </c>
      <c r="F15" s="107" t="s">
        <v>65</v>
      </c>
      <c r="G15" s="108">
        <v>0</v>
      </c>
      <c r="H15" s="109"/>
      <c r="I15" s="110"/>
      <c r="J15" s="111"/>
      <c r="K15" s="154"/>
      <c r="L15" s="112"/>
      <c r="M15" s="113"/>
      <c r="N15" s="114"/>
      <c r="O15" s="165"/>
      <c r="P15" s="166"/>
      <c r="Q15" s="174"/>
      <c r="R15" s="117"/>
      <c r="S15" s="118"/>
      <c r="T15" s="119">
        <v>41</v>
      </c>
      <c r="U15" s="101"/>
      <c r="V15" s="102">
        <f t="shared" si="0"/>
        <v>41</v>
      </c>
      <c r="W15" s="120"/>
      <c r="X15" s="121"/>
      <c r="Y15" s="122"/>
      <c r="Z15" s="103">
        <v>28</v>
      </c>
      <c r="AA15" s="58">
        <f t="shared" ref="AA15" si="18">SUM(Y15:Z15)-(V15+W15)</f>
        <v>-13</v>
      </c>
      <c r="AB15" s="153">
        <f t="shared" ref="AB15" si="19">SMALL(Z15:AA15,1)+X15</f>
        <v>-13</v>
      </c>
      <c r="AD15" s="152"/>
    </row>
    <row r="16" spans="1:30" x14ac:dyDescent="0.3">
      <c r="A16" s="139" t="s">
        <v>198</v>
      </c>
      <c r="B16" s="100">
        <v>10</v>
      </c>
      <c r="C16" s="123">
        <v>25</v>
      </c>
      <c r="D16" s="105">
        <v>25</v>
      </c>
      <c r="E16" s="106">
        <v>0</v>
      </c>
      <c r="F16" s="107" t="s">
        <v>65</v>
      </c>
      <c r="G16" s="108">
        <v>0</v>
      </c>
      <c r="H16" s="109">
        <v>32</v>
      </c>
      <c r="I16" s="110"/>
      <c r="J16" s="111"/>
      <c r="K16" s="154"/>
      <c r="L16" s="112"/>
      <c r="M16" s="113"/>
      <c r="N16" s="114"/>
      <c r="O16" s="165"/>
      <c r="P16" s="166"/>
      <c r="Q16" s="174"/>
      <c r="R16" s="117"/>
      <c r="S16" s="118"/>
      <c r="T16" s="119"/>
      <c r="U16" s="101"/>
      <c r="V16" s="102">
        <f t="shared" si="0"/>
        <v>32</v>
      </c>
      <c r="W16" s="120"/>
      <c r="X16" s="121"/>
      <c r="Y16" s="122"/>
      <c r="Z16" s="103">
        <v>28</v>
      </c>
      <c r="AA16" s="58">
        <f t="shared" ref="AA16:AA26" si="20">SUM(Y16:Z16)-(V16+W16)</f>
        <v>-4</v>
      </c>
      <c r="AB16" s="153">
        <f t="shared" ref="AB16:AB26" si="21">SMALL(Z16:AA16,1)+X16</f>
        <v>-4</v>
      </c>
      <c r="AD16" s="152"/>
    </row>
    <row r="17" spans="1:30" x14ac:dyDescent="0.3">
      <c r="A17" s="139" t="s">
        <v>199</v>
      </c>
      <c r="B17" s="100">
        <v>10</v>
      </c>
      <c r="C17" s="123">
        <v>25</v>
      </c>
      <c r="D17" s="105">
        <v>25</v>
      </c>
      <c r="E17" s="106">
        <v>0</v>
      </c>
      <c r="F17" s="107" t="s">
        <v>65</v>
      </c>
      <c r="G17" s="108">
        <v>0</v>
      </c>
      <c r="H17" s="109">
        <v>55</v>
      </c>
      <c r="I17" s="110"/>
      <c r="J17" s="111"/>
      <c r="K17" s="154"/>
      <c r="L17" s="112"/>
      <c r="M17" s="113"/>
      <c r="N17" s="114"/>
      <c r="O17" s="165"/>
      <c r="P17" s="166"/>
      <c r="Q17" s="174"/>
      <c r="R17" s="117"/>
      <c r="S17" s="118"/>
      <c r="T17" s="119"/>
      <c r="U17" s="101"/>
      <c r="V17" s="102">
        <f t="shared" si="0"/>
        <v>55</v>
      </c>
      <c r="W17" s="120"/>
      <c r="X17" s="121"/>
      <c r="Y17" s="122"/>
      <c r="Z17" s="103">
        <v>28</v>
      </c>
      <c r="AA17" s="58">
        <f t="shared" si="20"/>
        <v>-27</v>
      </c>
      <c r="AB17" s="153">
        <f t="shared" si="21"/>
        <v>-27</v>
      </c>
      <c r="AD17" s="152"/>
    </row>
    <row r="18" spans="1:30" x14ac:dyDescent="0.3">
      <c r="A18" s="139" t="s">
        <v>200</v>
      </c>
      <c r="B18" s="100">
        <v>10</v>
      </c>
      <c r="C18" s="123">
        <v>25</v>
      </c>
      <c r="D18" s="105">
        <v>25</v>
      </c>
      <c r="E18" s="106">
        <v>0</v>
      </c>
      <c r="F18" s="107" t="s">
        <v>65</v>
      </c>
      <c r="G18" s="108">
        <v>0</v>
      </c>
      <c r="H18" s="109">
        <v>48</v>
      </c>
      <c r="I18" s="110"/>
      <c r="J18" s="111"/>
      <c r="K18" s="154"/>
      <c r="L18" s="112"/>
      <c r="M18" s="113"/>
      <c r="N18" s="114"/>
      <c r="O18" s="165"/>
      <c r="P18" s="166"/>
      <c r="Q18" s="174"/>
      <c r="R18" s="117"/>
      <c r="S18" s="118"/>
      <c r="T18" s="119"/>
      <c r="U18" s="101"/>
      <c r="V18" s="102">
        <f t="shared" si="0"/>
        <v>48</v>
      </c>
      <c r="W18" s="120"/>
      <c r="X18" s="121"/>
      <c r="Y18" s="122"/>
      <c r="Z18" s="103">
        <v>28</v>
      </c>
      <c r="AA18" s="58">
        <f t="shared" si="20"/>
        <v>-20</v>
      </c>
      <c r="AB18" s="153">
        <f t="shared" si="21"/>
        <v>-20</v>
      </c>
      <c r="AD18" s="152"/>
    </row>
    <row r="19" spans="1:30" x14ac:dyDescent="0.3">
      <c r="A19" s="139" t="s">
        <v>201</v>
      </c>
      <c r="B19" s="100">
        <v>10</v>
      </c>
      <c r="C19" s="123">
        <v>25</v>
      </c>
      <c r="D19" s="105">
        <v>25</v>
      </c>
      <c r="E19" s="106">
        <v>0</v>
      </c>
      <c r="F19" s="107" t="s">
        <v>65</v>
      </c>
      <c r="G19" s="108">
        <v>0</v>
      </c>
      <c r="H19" s="109">
        <v>33</v>
      </c>
      <c r="I19" s="110"/>
      <c r="J19" s="111">
        <v>1</v>
      </c>
      <c r="K19" s="154"/>
      <c r="L19" s="112"/>
      <c r="M19" s="113">
        <v>1</v>
      </c>
      <c r="N19" s="114"/>
      <c r="O19" s="165"/>
      <c r="P19" s="166"/>
      <c r="Q19" s="174"/>
      <c r="R19" s="117"/>
      <c r="S19" s="118"/>
      <c r="T19" s="119"/>
      <c r="U19" s="101"/>
      <c r="V19" s="102">
        <f t="shared" si="0"/>
        <v>35</v>
      </c>
      <c r="W19" s="120"/>
      <c r="X19" s="121"/>
      <c r="Y19" s="122"/>
      <c r="Z19" s="103">
        <v>28</v>
      </c>
      <c r="AA19" s="58">
        <f t="shared" si="20"/>
        <v>-7</v>
      </c>
      <c r="AB19" s="153">
        <f t="shared" si="21"/>
        <v>-7</v>
      </c>
      <c r="AD19" s="152"/>
    </row>
    <row r="20" spans="1:30" x14ac:dyDescent="0.3">
      <c r="A20" s="139" t="s">
        <v>202</v>
      </c>
      <c r="B20" s="100">
        <v>10</v>
      </c>
      <c r="C20" s="123">
        <v>25</v>
      </c>
      <c r="D20" s="105">
        <v>25</v>
      </c>
      <c r="E20" s="106">
        <v>0</v>
      </c>
      <c r="F20" s="107" t="s">
        <v>65</v>
      </c>
      <c r="G20" s="108">
        <v>0</v>
      </c>
      <c r="H20" s="109">
        <v>33</v>
      </c>
      <c r="I20" s="110"/>
      <c r="J20" s="111"/>
      <c r="K20" s="154"/>
      <c r="L20" s="112"/>
      <c r="M20" s="113"/>
      <c r="N20" s="114"/>
      <c r="O20" s="165"/>
      <c r="P20" s="166"/>
      <c r="Q20" s="174"/>
      <c r="R20" s="117"/>
      <c r="S20" s="118"/>
      <c r="T20" s="119"/>
      <c r="U20" s="101"/>
      <c r="V20" s="102">
        <f t="shared" si="0"/>
        <v>33</v>
      </c>
      <c r="W20" s="120"/>
      <c r="X20" s="121"/>
      <c r="Y20" s="122"/>
      <c r="Z20" s="103">
        <v>28</v>
      </c>
      <c r="AA20" s="58">
        <f t="shared" si="20"/>
        <v>-5</v>
      </c>
      <c r="AB20" s="153">
        <f t="shared" si="21"/>
        <v>-5</v>
      </c>
      <c r="AD20" s="152"/>
    </row>
    <row r="21" spans="1:30" x14ac:dyDescent="0.3">
      <c r="A21" s="139" t="s">
        <v>203</v>
      </c>
      <c r="B21" s="100">
        <v>10</v>
      </c>
      <c r="C21" s="123">
        <v>25</v>
      </c>
      <c r="D21" s="105">
        <v>25</v>
      </c>
      <c r="E21" s="106">
        <v>0</v>
      </c>
      <c r="F21" s="107" t="s">
        <v>65</v>
      </c>
      <c r="G21" s="108">
        <v>0</v>
      </c>
      <c r="H21" s="109">
        <v>39</v>
      </c>
      <c r="I21" s="110"/>
      <c r="J21" s="111">
        <v>1</v>
      </c>
      <c r="K21" s="154"/>
      <c r="L21" s="112"/>
      <c r="M21" s="113">
        <v>1</v>
      </c>
      <c r="N21" s="114"/>
      <c r="O21" s="165"/>
      <c r="P21" s="166"/>
      <c r="Q21" s="174"/>
      <c r="R21" s="117"/>
      <c r="S21" s="118"/>
      <c r="T21" s="119"/>
      <c r="U21" s="101"/>
      <c r="V21" s="102">
        <f t="shared" si="0"/>
        <v>41</v>
      </c>
      <c r="W21" s="120"/>
      <c r="X21" s="121"/>
      <c r="Y21" s="122"/>
      <c r="Z21" s="103">
        <v>28</v>
      </c>
      <c r="AA21" s="58">
        <f t="shared" si="20"/>
        <v>-13</v>
      </c>
      <c r="AB21" s="153">
        <f t="shared" si="21"/>
        <v>-13</v>
      </c>
      <c r="AD21" s="152"/>
    </row>
    <row r="22" spans="1:30" x14ac:dyDescent="0.3">
      <c r="A22" s="139" t="s">
        <v>204</v>
      </c>
      <c r="B22" s="100">
        <v>10</v>
      </c>
      <c r="C22" s="123">
        <v>25</v>
      </c>
      <c r="D22" s="105">
        <v>25</v>
      </c>
      <c r="E22" s="106">
        <v>0</v>
      </c>
      <c r="F22" s="107" t="s">
        <v>65</v>
      </c>
      <c r="G22" s="108">
        <v>0</v>
      </c>
      <c r="H22" s="109">
        <v>31</v>
      </c>
      <c r="I22" s="110"/>
      <c r="J22" s="111">
        <v>1</v>
      </c>
      <c r="K22" s="154"/>
      <c r="L22" s="112"/>
      <c r="M22" s="113">
        <v>1</v>
      </c>
      <c r="N22" s="114"/>
      <c r="O22" s="165"/>
      <c r="P22" s="166"/>
      <c r="Q22" s="174"/>
      <c r="R22" s="117"/>
      <c r="S22" s="118"/>
      <c r="T22" s="119"/>
      <c r="U22" s="101"/>
      <c r="V22" s="102">
        <f t="shared" si="0"/>
        <v>33</v>
      </c>
      <c r="W22" s="120"/>
      <c r="X22" s="121"/>
      <c r="Y22" s="122"/>
      <c r="Z22" s="103">
        <v>28</v>
      </c>
      <c r="AA22" s="58">
        <f t="shared" si="20"/>
        <v>-5</v>
      </c>
      <c r="AB22" s="153">
        <f t="shared" si="21"/>
        <v>-5</v>
      </c>
      <c r="AD22" s="152"/>
    </row>
    <row r="23" spans="1:30" x14ac:dyDescent="0.3">
      <c r="A23" s="139" t="s">
        <v>205</v>
      </c>
      <c r="B23" s="100">
        <v>10</v>
      </c>
      <c r="C23" s="123">
        <v>25</v>
      </c>
      <c r="D23" s="105">
        <v>25</v>
      </c>
      <c r="E23" s="106">
        <v>0</v>
      </c>
      <c r="F23" s="107" t="s">
        <v>65</v>
      </c>
      <c r="G23" s="108">
        <v>0</v>
      </c>
      <c r="H23" s="109">
        <v>37</v>
      </c>
      <c r="I23" s="110"/>
      <c r="J23" s="111">
        <v>1</v>
      </c>
      <c r="K23" s="154"/>
      <c r="L23" s="112"/>
      <c r="M23" s="113">
        <v>1</v>
      </c>
      <c r="N23" s="114"/>
      <c r="O23" s="165"/>
      <c r="P23" s="166"/>
      <c r="Q23" s="174"/>
      <c r="R23" s="117"/>
      <c r="S23" s="118"/>
      <c r="T23" s="119"/>
      <c r="U23" s="101"/>
      <c r="V23" s="102">
        <f t="shared" si="0"/>
        <v>39</v>
      </c>
      <c r="W23" s="120"/>
      <c r="X23" s="121"/>
      <c r="Y23" s="122"/>
      <c r="Z23" s="103">
        <v>28</v>
      </c>
      <c r="AA23" s="58">
        <f t="shared" si="20"/>
        <v>-11</v>
      </c>
      <c r="AB23" s="153">
        <f t="shared" si="21"/>
        <v>-11</v>
      </c>
      <c r="AD23" s="152"/>
    </row>
    <row r="24" spans="1:30" x14ac:dyDescent="0.3">
      <c r="A24" s="139" t="s">
        <v>206</v>
      </c>
      <c r="B24" s="100">
        <v>10</v>
      </c>
      <c r="C24" s="123">
        <v>25</v>
      </c>
      <c r="D24" s="105">
        <v>25</v>
      </c>
      <c r="E24" s="106">
        <v>0</v>
      </c>
      <c r="F24" s="107" t="s">
        <v>65</v>
      </c>
      <c r="G24" s="108">
        <v>0</v>
      </c>
      <c r="H24" s="109">
        <v>57</v>
      </c>
      <c r="I24" s="110"/>
      <c r="J24" s="111"/>
      <c r="K24" s="154"/>
      <c r="L24" s="112"/>
      <c r="M24" s="113"/>
      <c r="N24" s="114"/>
      <c r="O24" s="165"/>
      <c r="P24" s="166"/>
      <c r="Q24" s="174"/>
      <c r="R24" s="117"/>
      <c r="S24" s="118"/>
      <c r="T24" s="119"/>
      <c r="U24" s="101"/>
      <c r="V24" s="102">
        <f t="shared" si="0"/>
        <v>57</v>
      </c>
      <c r="W24" s="120"/>
      <c r="X24" s="121"/>
      <c r="Y24" s="122"/>
      <c r="Z24" s="103">
        <v>28</v>
      </c>
      <c r="AA24" s="58">
        <f t="shared" si="20"/>
        <v>-29</v>
      </c>
      <c r="AB24" s="153">
        <f t="shared" si="21"/>
        <v>-29</v>
      </c>
      <c r="AD24" s="152"/>
    </row>
    <row r="25" spans="1:30" x14ac:dyDescent="0.3">
      <c r="A25" s="139" t="s">
        <v>207</v>
      </c>
      <c r="B25" s="100">
        <v>10</v>
      </c>
      <c r="C25" s="123">
        <v>25</v>
      </c>
      <c r="D25" s="105">
        <v>25</v>
      </c>
      <c r="E25" s="106">
        <v>0</v>
      </c>
      <c r="F25" s="107" t="s">
        <v>65</v>
      </c>
      <c r="G25" s="108">
        <v>0</v>
      </c>
      <c r="H25" s="109">
        <v>45</v>
      </c>
      <c r="I25" s="110"/>
      <c r="J25" s="111"/>
      <c r="K25" s="154"/>
      <c r="L25" s="112"/>
      <c r="M25" s="113"/>
      <c r="N25" s="114"/>
      <c r="O25" s="165"/>
      <c r="P25" s="166"/>
      <c r="Q25" s="174"/>
      <c r="R25" s="117"/>
      <c r="S25" s="118"/>
      <c r="T25" s="119"/>
      <c r="U25" s="101"/>
      <c r="V25" s="102">
        <f t="shared" si="0"/>
        <v>45</v>
      </c>
      <c r="W25" s="120"/>
      <c r="X25" s="121"/>
      <c r="Y25" s="122"/>
      <c r="Z25" s="103">
        <v>28</v>
      </c>
      <c r="AA25" s="58">
        <f t="shared" si="20"/>
        <v>-17</v>
      </c>
      <c r="AB25" s="153">
        <f t="shared" si="21"/>
        <v>-17</v>
      </c>
      <c r="AD25" s="152"/>
    </row>
    <row r="26" spans="1:30" x14ac:dyDescent="0.3">
      <c r="A26" s="139" t="s">
        <v>208</v>
      </c>
      <c r="B26" s="100">
        <v>10</v>
      </c>
      <c r="C26" s="123">
        <v>25</v>
      </c>
      <c r="D26" s="105">
        <v>25</v>
      </c>
      <c r="E26" s="106">
        <v>0</v>
      </c>
      <c r="F26" s="107" t="s">
        <v>65</v>
      </c>
      <c r="G26" s="108">
        <v>0</v>
      </c>
      <c r="H26" s="109">
        <v>49</v>
      </c>
      <c r="I26" s="110"/>
      <c r="J26" s="111">
        <v>1</v>
      </c>
      <c r="K26" s="154"/>
      <c r="L26" s="112"/>
      <c r="M26" s="113">
        <v>1</v>
      </c>
      <c r="N26" s="114"/>
      <c r="O26" s="165"/>
      <c r="P26" s="166"/>
      <c r="Q26" s="174"/>
      <c r="R26" s="117"/>
      <c r="S26" s="118"/>
      <c r="T26" s="119"/>
      <c r="U26" s="101"/>
      <c r="V26" s="102">
        <f t="shared" si="0"/>
        <v>51</v>
      </c>
      <c r="W26" s="120"/>
      <c r="X26" s="121"/>
      <c r="Y26" s="122"/>
      <c r="Z26" s="103">
        <v>28</v>
      </c>
      <c r="AA26" s="58">
        <f t="shared" si="20"/>
        <v>-23</v>
      </c>
      <c r="AB26" s="153">
        <f t="shared" si="21"/>
        <v>-23</v>
      </c>
      <c r="AD26" s="152"/>
    </row>
  </sheetData>
  <conditionalFormatting sqref="AB2:AB6 AB8:AB10">
    <cfRule type="cellIs" dxfId="15" priority="193" stopIfTrue="1" operator="lessThan">
      <formula>0.5</formula>
    </cfRule>
    <cfRule type="cellIs" dxfId="14" priority="194" operator="lessThan">
      <formula>0.5*Z2</formula>
    </cfRule>
  </conditionalFormatting>
  <conditionalFormatting sqref="AB11">
    <cfRule type="cellIs" dxfId="13" priority="19" stopIfTrue="1" operator="lessThan">
      <formula>0.5</formula>
    </cfRule>
    <cfRule type="cellIs" dxfId="12" priority="20" operator="lessThan">
      <formula>0.5*Z11</formula>
    </cfRule>
  </conditionalFormatting>
  <conditionalFormatting sqref="AB12">
    <cfRule type="cellIs" dxfId="11" priority="17" stopIfTrue="1" operator="lessThan">
      <formula>0.5</formula>
    </cfRule>
    <cfRule type="cellIs" dxfId="10" priority="18" operator="lessThan">
      <formula>0.5*Z12</formula>
    </cfRule>
  </conditionalFormatting>
  <conditionalFormatting sqref="AB7">
    <cfRule type="cellIs" dxfId="9" priority="11" stopIfTrue="1" operator="lessThan">
      <formula>0.5</formula>
    </cfRule>
    <cfRule type="cellIs" dxfId="8" priority="12" operator="lessThan">
      <formula>0.5*Z7</formula>
    </cfRule>
  </conditionalFormatting>
  <conditionalFormatting sqref="AB13">
    <cfRule type="cellIs" dxfId="7" priority="9" stopIfTrue="1" operator="lessThan">
      <formula>0.5</formula>
    </cfRule>
    <cfRule type="cellIs" dxfId="6" priority="10" operator="lessThan">
      <formula>0.5*Z13</formula>
    </cfRule>
  </conditionalFormatting>
  <conditionalFormatting sqref="AB14">
    <cfRule type="cellIs" dxfId="5" priority="7" stopIfTrue="1" operator="lessThan">
      <formula>0.5</formula>
    </cfRule>
    <cfRule type="cellIs" dxfId="4" priority="8" operator="lessThan">
      <formula>0.5*Z14</formula>
    </cfRule>
  </conditionalFormatting>
  <conditionalFormatting sqref="AB15">
    <cfRule type="cellIs" dxfId="3" priority="3" stopIfTrue="1" operator="lessThan">
      <formula>0.5</formula>
    </cfRule>
    <cfRule type="cellIs" dxfId="2" priority="4" operator="lessThan">
      <formula>0.5*Z15</formula>
    </cfRule>
  </conditionalFormatting>
  <conditionalFormatting sqref="AB16:AB26">
    <cfRule type="cellIs" dxfId="1" priority="1" stopIfTrue="1" operator="lessThan">
      <formula>0.5</formula>
    </cfRule>
    <cfRule type="cellIs" dxfId="0" priority="2" operator="lessThan">
      <formula>0.5*Z16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13</v>
      </c>
      <c r="C2" s="7">
        <f ca="1">RANDBETWEEN(1,3)</f>
        <v>1</v>
      </c>
      <c r="D2" s="7">
        <f ca="1">RANDBETWEEN(1,3)+RANDBETWEEN(1,3)</f>
        <v>3</v>
      </c>
      <c r="E2" s="7">
        <f ca="1">RANDBETWEEN(1,3)+RANDBETWEEN(1,3)+RANDBETWEEN(1,3)</f>
        <v>9</v>
      </c>
      <c r="F2" s="7">
        <f ca="1">RANDBETWEEN(1,3)+RANDBETWEEN(1,3)+RANDBETWEEN(1,3)+RANDBETWEEN(1,3)</f>
        <v>11</v>
      </c>
      <c r="G2" s="7">
        <f ca="1">RANDBETWEEN(1,3)+RANDBETWEEN(1,3)+RANDBETWEEN(1,3)+RANDBETWEEN(1,3)+RANDBETWEEN(1,3)</f>
        <v>9</v>
      </c>
      <c r="H2" s="8">
        <f ca="1">RANDBETWEEN(1,3)+RANDBETWEEN(1,3)+RANDBETWEEN(1,3)+RANDBETWEEN(1,3)+RANDBETWEEN(1,3)+RANDBETWEEN(1,3)</f>
        <v>14</v>
      </c>
      <c r="L2" s="1"/>
      <c r="M2" s="1"/>
      <c r="N2" s="1"/>
      <c r="O2" s="1"/>
      <c r="P2" s="1"/>
    </row>
    <row r="3" spans="1:16" x14ac:dyDescent="0.3">
      <c r="B3" s="9" t="s">
        <v>14</v>
      </c>
      <c r="C3" s="10">
        <f ca="1">RANDBETWEEN(1,4)</f>
        <v>2</v>
      </c>
      <c r="D3" s="10">
        <f ca="1">RANDBETWEEN(1,4)+RANDBETWEEN(1,4)</f>
        <v>4</v>
      </c>
      <c r="E3" s="10">
        <f ca="1">RANDBETWEEN(1,4)+RANDBETWEEN(1,4)+RANDBETWEEN(1,4)</f>
        <v>7</v>
      </c>
      <c r="F3" s="10">
        <f ca="1">RANDBETWEEN(1,4)+RANDBETWEEN(1,4)+RANDBETWEEN(1,4)+RANDBETWEEN(1,4)</f>
        <v>12</v>
      </c>
      <c r="G3" s="10">
        <f ca="1">RANDBETWEEN(1,4)+RANDBETWEEN(1,4)+RANDBETWEEN(1,4)+RANDBETWEEN(1,4)+RANDBETWEEN(1,4)</f>
        <v>13</v>
      </c>
      <c r="H3" s="11">
        <f ca="1">RANDBETWEEN(1,4)+RANDBETWEEN(1,4)+RANDBETWEEN(1,4)+RANDBETWEEN(1,4)+RANDBETWEEN(1,4)+RANDBETWEEN(1,4)</f>
        <v>15</v>
      </c>
      <c r="L3" s="1"/>
      <c r="M3" s="1"/>
      <c r="N3" s="1"/>
      <c r="O3" s="1"/>
      <c r="P3" s="1"/>
    </row>
    <row r="4" spans="1:16" x14ac:dyDescent="0.3">
      <c r="B4" s="9" t="s">
        <v>15</v>
      </c>
      <c r="C4" s="10">
        <f ca="1">RANDBETWEEN(1,6)</f>
        <v>1</v>
      </c>
      <c r="D4" s="10">
        <f ca="1">RANDBETWEEN(1,6)+RANDBETWEEN(1,6)</f>
        <v>8</v>
      </c>
      <c r="E4" s="10">
        <f ca="1">RANDBETWEEN(1,6)+RANDBETWEEN(1,6)+RANDBETWEEN(1,6)</f>
        <v>12</v>
      </c>
      <c r="F4" s="10">
        <f ca="1">RANDBETWEEN(1,6)+RANDBETWEEN(1,6)+RANDBETWEEN(1,6)+RANDBETWEEN(1,6)</f>
        <v>9</v>
      </c>
      <c r="G4" s="10">
        <f ca="1">RANDBETWEEN(1,6)+RANDBETWEEN(1,6)+RANDBETWEEN(1,6)+RANDBETWEEN(1,6)+RANDBETWEEN(1,6)</f>
        <v>18</v>
      </c>
      <c r="H4" s="11">
        <f ca="1">RANDBETWEEN(1,6)+RANDBETWEEN(1,6)+RANDBETWEEN(1,6)+RANDBETWEEN(1,6)+RANDBETWEEN(1,6)+RANDBETWEEN(1,6)</f>
        <v>18</v>
      </c>
      <c r="L4" s="1"/>
      <c r="M4" s="1"/>
      <c r="N4" s="1"/>
      <c r="O4" s="1"/>
      <c r="P4" s="1"/>
    </row>
    <row r="5" spans="1:16" x14ac:dyDescent="0.3">
      <c r="B5" s="9" t="s">
        <v>16</v>
      </c>
      <c r="C5" s="10">
        <f ca="1">RANDBETWEEN(1,8)</f>
        <v>4</v>
      </c>
      <c r="D5" s="10">
        <f ca="1">RANDBETWEEN(1,8)+RANDBETWEEN(1,8)</f>
        <v>10</v>
      </c>
      <c r="E5" s="10">
        <f ca="1">RANDBETWEEN(1,8)+RANDBETWEEN(1,8)+RANDBETWEEN(1,8)</f>
        <v>12</v>
      </c>
      <c r="F5" s="10">
        <f ca="1">RANDBETWEEN(1,8)+RANDBETWEEN(1,8)+RANDBETWEEN(1,8)+RANDBETWEEN(1,8)</f>
        <v>21</v>
      </c>
      <c r="G5" s="10">
        <f ca="1">RANDBETWEEN(1,8)+RANDBETWEEN(1,8)+RANDBETWEEN(1,8)+RANDBETWEEN(1,8)+RANDBETWEEN(1,8)</f>
        <v>22</v>
      </c>
      <c r="H5" s="11">
        <f ca="1">RANDBETWEEN(1,8)+RANDBETWEEN(1,8)+RANDBETWEEN(1,8)+RANDBETWEEN(1,8)+RANDBETWEEN(1,8)+RANDBETWEEN(1,8)</f>
        <v>35</v>
      </c>
      <c r="L5" s="1"/>
      <c r="M5" s="1"/>
      <c r="N5" s="1"/>
      <c r="O5" s="1"/>
      <c r="P5" s="1"/>
    </row>
    <row r="6" spans="1:16" x14ac:dyDescent="0.3">
      <c r="B6" s="9" t="s">
        <v>17</v>
      </c>
      <c r="C6" s="10">
        <f ca="1">RANDBETWEEN(1,10)</f>
        <v>1</v>
      </c>
      <c r="D6" s="10">
        <f ca="1">RANDBETWEEN(1,10)+RANDBETWEEN(1,10)</f>
        <v>6</v>
      </c>
      <c r="E6" s="10">
        <f ca="1">RANDBETWEEN(1,10)+RANDBETWEEN(1,10)+RANDBETWEEN(1,10)</f>
        <v>12</v>
      </c>
      <c r="F6" s="10">
        <f ca="1">RANDBETWEEN(1,10)+RANDBETWEEN(1,10)+RANDBETWEEN(1,10)+RANDBETWEEN(1,10)</f>
        <v>15</v>
      </c>
      <c r="G6" s="10">
        <f ca="1">RANDBETWEEN(1,10)+RANDBETWEEN(1,10)+RANDBETWEEN(1,10)+RANDBETWEEN(1,10)+RANDBETWEEN(1,10)</f>
        <v>34</v>
      </c>
      <c r="H6" s="11">
        <f ca="1">RANDBETWEEN(1,10)+RANDBETWEEN(1,10)+RANDBETWEEN(1,10)+RANDBETWEEN(1,10)+RANDBETWEEN(1,10)+RANDBETWEEN(1,10)</f>
        <v>31</v>
      </c>
      <c r="L6" s="1"/>
      <c r="M6" s="1"/>
      <c r="N6" s="1"/>
      <c r="O6" s="1"/>
      <c r="P6" s="1"/>
    </row>
    <row r="7" spans="1:16" x14ac:dyDescent="0.3">
      <c r="B7" s="9" t="s">
        <v>18</v>
      </c>
      <c r="C7" s="10">
        <f ca="1">RANDBETWEEN(1,12)</f>
        <v>2</v>
      </c>
      <c r="D7" s="10">
        <f ca="1">RANDBETWEEN(1,12)+RANDBETWEEN(1,12)</f>
        <v>20</v>
      </c>
      <c r="E7" s="10">
        <f ca="1">RANDBETWEEN(1,12)+RANDBETWEEN(1,12)+RANDBETWEEN(1,12)</f>
        <v>25</v>
      </c>
      <c r="F7" s="10">
        <f ca="1">RANDBETWEEN(1,12)+RANDBETWEEN(1,12)+RANDBETWEEN(1,12)+RANDBETWEEN(1,12)</f>
        <v>27</v>
      </c>
      <c r="G7" s="10">
        <f ca="1">RANDBETWEEN(1,12)+RANDBETWEEN(1,12)+RANDBETWEEN(1,12)+RANDBETWEEN(1,12)+RANDBETWEEN(1,12)</f>
        <v>31</v>
      </c>
      <c r="H7" s="11">
        <f ca="1">RANDBETWEEN(1,12)+RANDBETWEEN(1,12)+RANDBETWEEN(1,12)+RANDBETWEEN(1,12)+RANDBETWEEN(1,12)+RANDBETWEEN(1,12)</f>
        <v>37</v>
      </c>
      <c r="L7" s="1"/>
      <c r="M7" s="1"/>
      <c r="N7" s="1"/>
      <c r="O7" s="1"/>
      <c r="P7" s="1"/>
    </row>
    <row r="8" spans="1:16" x14ac:dyDescent="0.3">
      <c r="B8" s="9" t="s">
        <v>19</v>
      </c>
      <c r="C8" s="10">
        <f ca="1">RANDBETWEEN(1,20)</f>
        <v>14</v>
      </c>
      <c r="D8" s="10">
        <f ca="1">RANDBETWEEN(1,20)+RANDBETWEEN(1,20)</f>
        <v>19</v>
      </c>
      <c r="E8" s="10">
        <f ca="1">RANDBETWEEN(1,20)+RANDBETWEEN(1,20)+RANDBETWEEN(1,20)</f>
        <v>53</v>
      </c>
      <c r="F8" s="10">
        <f ca="1">RANDBETWEEN(1,20)+RANDBETWEEN(1,20)+RANDBETWEEN(1,20)+RANDBETWEEN(1,20)</f>
        <v>55</v>
      </c>
      <c r="G8" s="10">
        <f ca="1">RANDBETWEEN(1,20)+RANDBETWEEN(1,20)+RANDBETWEEN(1,20)+RANDBETWEEN(1,20)+RANDBETWEEN(1,20)</f>
        <v>37</v>
      </c>
      <c r="H8" s="11">
        <f ca="1">RANDBETWEEN(1,20)+RANDBETWEEN(1,20)+RANDBETWEEN(1,20)+RANDBETWEEN(1,20)+RANDBETWEEN(1,20)+RANDBETWEEN(1,20)</f>
        <v>50</v>
      </c>
      <c r="L8" s="1"/>
      <c r="M8" s="1"/>
      <c r="N8" s="1"/>
      <c r="O8" s="1"/>
      <c r="P8" s="1"/>
    </row>
    <row r="9" spans="1:16" ht="16.2" thickBot="1" x14ac:dyDescent="0.35">
      <c r="B9" s="12" t="s">
        <v>20</v>
      </c>
      <c r="C9" s="13">
        <f ca="1">RANDBETWEEN(1,100)</f>
        <v>95</v>
      </c>
      <c r="D9" s="13">
        <f ca="1">RANDBETWEEN(1,100)+RANDBETWEEN(1,100)</f>
        <v>177</v>
      </c>
      <c r="E9" s="13">
        <f ca="1">RANDBETWEEN(1,100)+RANDBETWEEN(1,100)+RANDBETWEEN(1,100)</f>
        <v>97</v>
      </c>
      <c r="F9" s="13">
        <f ca="1">RANDBETWEEN(1,100)+RANDBETWEEN(1,100)+RANDBETWEEN(1,100)+RANDBETWEEN(1,100)</f>
        <v>188</v>
      </c>
      <c r="G9" s="13">
        <f ca="1">RANDBETWEEN(1,100)+RANDBETWEEN(1,100)+RANDBETWEEN(1,100)+RANDBETWEEN(1,100)+RANDBETWEEN(1,100)</f>
        <v>325</v>
      </c>
      <c r="H9" s="14">
        <f ca="1">RANDBETWEEN(1,100)+RANDBETWEEN(1,100)+RANDBETWEEN(1,100)+RANDBETWEEN(1,100)+RANDBETWEEN(1,100)+RANDBETWEEN(1,100)</f>
        <v>166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22" x14ac:dyDescent="0.3">
      <c r="A17" s="1"/>
      <c r="C17" s="1"/>
      <c r="D17" s="1"/>
      <c r="E17" s="1"/>
      <c r="F17" s="1"/>
    </row>
    <row r="18" spans="1:22" x14ac:dyDescent="0.3">
      <c r="A18" s="1"/>
      <c r="C18" s="1"/>
      <c r="D18" s="1"/>
      <c r="E18" s="1"/>
      <c r="F18" s="1"/>
    </row>
    <row r="19" spans="1:22" x14ac:dyDescent="0.3">
      <c r="A19" s="1"/>
      <c r="C19" s="1"/>
      <c r="D19" s="1"/>
      <c r="E19" s="1"/>
      <c r="F19" s="1"/>
    </row>
    <row r="20" spans="1:22" x14ac:dyDescent="0.3">
      <c r="A20" s="1"/>
      <c r="C20" s="1"/>
      <c r="D20" s="1"/>
      <c r="E20" s="1"/>
      <c r="F20" s="1"/>
    </row>
    <row r="21" spans="1:22" x14ac:dyDescent="0.3">
      <c r="A21" s="1"/>
      <c r="C21" s="1"/>
      <c r="D21" s="1"/>
      <c r="E21" s="1"/>
      <c r="F21" s="1"/>
    </row>
    <row r="22" spans="1:22" x14ac:dyDescent="0.3">
      <c r="A22" s="1"/>
      <c r="C22" s="1"/>
      <c r="D22" s="1"/>
      <c r="E22" s="1"/>
      <c r="F22" s="1"/>
    </row>
    <row r="23" spans="1:22" x14ac:dyDescent="0.3">
      <c r="A23" s="1"/>
      <c r="C23" s="1"/>
      <c r="D23" s="1"/>
      <c r="E23" s="1"/>
      <c r="F23" s="1"/>
    </row>
    <row r="24" spans="1:22" x14ac:dyDescent="0.3">
      <c r="A24" s="1"/>
      <c r="C24" s="1"/>
      <c r="D24" s="1"/>
      <c r="E24" s="1"/>
      <c r="F24" s="1"/>
    </row>
    <row r="25" spans="1:22" x14ac:dyDescent="0.3">
      <c r="A25" s="1"/>
      <c r="C25" s="1"/>
      <c r="D25" s="1"/>
      <c r="E25" s="1"/>
      <c r="F25" s="1"/>
    </row>
    <row r="26" spans="1:22" x14ac:dyDescent="0.3">
      <c r="A26" s="1"/>
      <c r="C26" s="1"/>
      <c r="D26" s="1"/>
      <c r="E26" s="1"/>
      <c r="F26" s="1"/>
    </row>
    <row r="27" spans="1:22" x14ac:dyDescent="0.3">
      <c r="A27" s="1"/>
      <c r="C27" s="1"/>
      <c r="D27" s="1"/>
      <c r="E27" s="1"/>
      <c r="F27" s="1"/>
      <c r="T27" s="55"/>
      <c r="U27" s="55"/>
      <c r="V27" s="55"/>
    </row>
    <row r="28" spans="1:22" x14ac:dyDescent="0.3">
      <c r="A28" s="1"/>
      <c r="C28" s="1"/>
      <c r="D28" s="1"/>
      <c r="E28" s="1"/>
      <c r="F28" s="1"/>
      <c r="T28" s="55"/>
      <c r="U28" s="55"/>
      <c r="V28" s="55"/>
    </row>
    <row r="29" spans="1:22" x14ac:dyDescent="0.3">
      <c r="A29" s="1"/>
      <c r="C29" s="1"/>
      <c r="D29" s="1"/>
      <c r="E29" s="1"/>
      <c r="F29" s="1"/>
      <c r="Q29" s="55"/>
      <c r="R29" s="55"/>
      <c r="S29" s="55"/>
      <c r="T29" s="55"/>
      <c r="U29" s="55"/>
      <c r="V29" s="55"/>
    </row>
    <row r="30" spans="1:22" x14ac:dyDescent="0.3">
      <c r="A30" s="1"/>
      <c r="C30" s="1"/>
      <c r="D30" s="1"/>
      <c r="E30" s="1"/>
      <c r="F30" s="1"/>
    </row>
    <row r="31" spans="1:22" x14ac:dyDescent="0.3">
      <c r="C31" s="1"/>
      <c r="D31" s="1"/>
      <c r="E31" s="1"/>
      <c r="F31" s="1"/>
      <c r="G31" s="1"/>
    </row>
    <row r="32" spans="1:22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2019-06-03T13:59:34Z</cp:lastPrinted>
  <dcterms:created xsi:type="dcterms:W3CDTF">2014-01-30T16:13:23Z</dcterms:created>
  <dcterms:modified xsi:type="dcterms:W3CDTF">2020-12-06T07:15:43Z</dcterms:modified>
</cp:coreProperties>
</file>