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E2" i="2" l="1"/>
  <c r="D2" i="1" l="1"/>
  <c r="D3" i="1"/>
  <c r="D4" i="1"/>
  <c r="D5" i="1"/>
  <c r="D6" i="1"/>
  <c r="D7" i="1"/>
  <c r="E7" i="1" s="1"/>
  <c r="D8" i="1"/>
  <c r="E8" i="1" s="1"/>
  <c r="D9" i="1"/>
  <c r="D10" i="1"/>
  <c r="E10" i="1" s="1"/>
  <c r="D11" i="1"/>
  <c r="E11" i="1" s="1"/>
  <c r="D13" i="1"/>
  <c r="D14" i="1"/>
  <c r="D15" i="1"/>
  <c r="D16" i="1"/>
  <c r="D17" i="1"/>
  <c r="D18" i="1"/>
  <c r="D19" i="1"/>
  <c r="D20" i="1"/>
  <c r="D21" i="1"/>
  <c r="E9" i="1"/>
  <c r="E6" i="1"/>
  <c r="D27" i="3" l="1"/>
  <c r="E27" i="3" s="1"/>
  <c r="D26" i="3" l="1"/>
  <c r="E26" i="3" s="1"/>
  <c r="D25" i="3" l="1"/>
  <c r="E25" i="3" s="1"/>
  <c r="D24" i="3" l="1"/>
  <c r="E24" i="3" s="1"/>
  <c r="U46" i="5" l="1"/>
  <c r="Y46" i="5" s="1"/>
  <c r="Z46" i="5" s="1"/>
  <c r="U45" i="5" l="1"/>
  <c r="Y45" i="5" s="1"/>
  <c r="Z45" i="5" s="1"/>
  <c r="H11" i="2" l="1"/>
  <c r="I11" i="2" s="1"/>
  <c r="H10" i="2"/>
  <c r="I10" i="2" s="1"/>
  <c r="D44" i="5" l="1"/>
  <c r="C44" i="5"/>
  <c r="B44" i="5"/>
  <c r="H39" i="2" l="1"/>
  <c r="I39" i="2" s="1"/>
  <c r="E20" i="1"/>
  <c r="H38" i="2"/>
  <c r="I38" i="2" s="1"/>
  <c r="J52" i="3"/>
  <c r="K52" i="3" s="1"/>
  <c r="J51" i="3"/>
  <c r="K51" i="3" s="1"/>
  <c r="J50" i="3"/>
  <c r="K50" i="3" s="1"/>
  <c r="U44" i="5"/>
  <c r="Y44" i="5" s="1"/>
  <c r="Z44" i="5" s="1"/>
  <c r="U16" i="5" l="1"/>
  <c r="Y16" i="5" s="1"/>
  <c r="Z16" i="5" s="1"/>
  <c r="U43" i="5" l="1"/>
  <c r="Y43" i="5" s="1"/>
  <c r="Z43" i="5" s="1"/>
  <c r="U42" i="5"/>
  <c r="Y42" i="5" s="1"/>
  <c r="Z42" i="5" s="1"/>
  <c r="J49" i="3" l="1"/>
  <c r="K49" i="3" s="1"/>
  <c r="J48" i="3"/>
  <c r="K48" i="3" s="1"/>
  <c r="J47" i="3"/>
  <c r="K47" i="3" s="1"/>
  <c r="E14" i="1"/>
  <c r="U41" i="5"/>
  <c r="Y41" i="5" s="1"/>
  <c r="Z41" i="5" s="1"/>
  <c r="U14" i="5" l="1"/>
  <c r="Y14" i="5" s="1"/>
  <c r="Z14" i="5" s="1"/>
  <c r="D23" i="3"/>
  <c r="E23" i="3" s="1"/>
  <c r="D22" i="3"/>
  <c r="E22" i="3" s="1"/>
  <c r="D21" i="3"/>
  <c r="E21" i="3" s="1"/>
  <c r="H9" i="2"/>
  <c r="I9" i="2" s="1"/>
  <c r="D15" i="5" l="1"/>
  <c r="C15" i="5"/>
  <c r="B15" i="5"/>
  <c r="D39" i="5" l="1"/>
  <c r="C39" i="5"/>
  <c r="B39" i="5"/>
  <c r="D40" i="5"/>
  <c r="C40" i="5"/>
  <c r="B40" i="5"/>
  <c r="H37" i="2" l="1"/>
  <c r="I37" i="2" s="1"/>
  <c r="D9" i="5" l="1"/>
  <c r="B9" i="5"/>
  <c r="X2" i="5" l="1"/>
  <c r="X3" i="5" l="1"/>
  <c r="X4" i="5" l="1"/>
  <c r="H36" i="2" l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8" i="2"/>
  <c r="H7" i="2"/>
  <c r="H6" i="2"/>
  <c r="H5" i="2"/>
  <c r="H4" i="2"/>
  <c r="H3" i="2"/>
  <c r="H2" i="2"/>
  <c r="D20" i="3" l="1"/>
  <c r="E20" i="3" s="1"/>
  <c r="D19" i="3"/>
  <c r="E19" i="3" s="1"/>
  <c r="D18" i="3"/>
  <c r="E18" i="3" s="1"/>
  <c r="I8" i="2"/>
  <c r="U13" i="5"/>
  <c r="Y13" i="5" s="1"/>
  <c r="Z13" i="5" s="1"/>
  <c r="E19" i="1" l="1"/>
  <c r="D23" i="1"/>
  <c r="U23" i="5" l="1"/>
  <c r="Y23" i="5" s="1"/>
  <c r="Z23" i="5" s="1"/>
  <c r="U40" i="5" l="1"/>
  <c r="Y40" i="5" s="1"/>
  <c r="Z40" i="5" s="1"/>
  <c r="J46" i="3"/>
  <c r="K46" i="3" s="1"/>
  <c r="J45" i="3"/>
  <c r="K45" i="3" s="1"/>
  <c r="J44" i="3"/>
  <c r="K44" i="3" s="1"/>
  <c r="I36" i="2"/>
  <c r="I35" i="2"/>
  <c r="E13" i="1" l="1"/>
  <c r="I34" i="2"/>
  <c r="J43" i="3"/>
  <c r="K43" i="3" s="1"/>
  <c r="J42" i="3"/>
  <c r="K42" i="3" s="1"/>
  <c r="J41" i="3"/>
  <c r="K41" i="3" s="1"/>
  <c r="U39" i="5"/>
  <c r="Y39" i="5" s="1"/>
  <c r="Z39" i="5" s="1"/>
  <c r="U38" i="5" l="1"/>
  <c r="Y38" i="5" s="1"/>
  <c r="Z38" i="5" s="1"/>
  <c r="U12" i="5" l="1"/>
  <c r="Y12" i="5" s="1"/>
  <c r="Z12" i="5" s="1"/>
  <c r="D17" i="3" l="1"/>
  <c r="E17" i="3" s="1"/>
  <c r="D16" i="3"/>
  <c r="E16" i="3" s="1"/>
  <c r="D15" i="3"/>
  <c r="E15" i="3" s="1"/>
  <c r="U29" i="5" l="1"/>
  <c r="Y29" i="5" s="1"/>
  <c r="Z29" i="5" s="1"/>
  <c r="D14" i="3" l="1"/>
  <c r="E14" i="3" s="1"/>
  <c r="I33" i="2" l="1"/>
  <c r="J40" i="3"/>
  <c r="K40" i="3" s="1"/>
  <c r="J39" i="3"/>
  <c r="K39" i="3" s="1"/>
  <c r="J38" i="3"/>
  <c r="K38" i="3" s="1"/>
  <c r="U37" i="5"/>
  <c r="Y37" i="5" s="1"/>
  <c r="Z37" i="5" s="1"/>
  <c r="I32" i="2" l="1"/>
  <c r="I31" i="2"/>
  <c r="I30" i="2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Y28" i="5"/>
  <c r="Z28" i="5" s="1"/>
  <c r="U28" i="5"/>
  <c r="U27" i="5"/>
  <c r="Y27" i="5" s="1"/>
  <c r="Z27" i="5" s="1"/>
  <c r="U26" i="5"/>
  <c r="Y26" i="5" s="1"/>
  <c r="Z26" i="5" s="1"/>
  <c r="I20" i="2" l="1"/>
  <c r="U36" i="5" l="1"/>
  <c r="Y36" i="5" s="1"/>
  <c r="Z36" i="5" s="1"/>
  <c r="X33" i="5" l="1"/>
  <c r="D33" i="5"/>
  <c r="C33" i="5"/>
  <c r="B33" i="5"/>
  <c r="E21" i="1" l="1"/>
  <c r="I29" i="2"/>
  <c r="J37" i="3"/>
  <c r="K37" i="3" s="1"/>
  <c r="J36" i="3"/>
  <c r="K36" i="3" s="1"/>
  <c r="J35" i="3"/>
  <c r="K35" i="3" s="1"/>
  <c r="U35" i="5"/>
  <c r="Y35" i="5" s="1"/>
  <c r="Z35" i="5" s="1"/>
  <c r="U34" i="5"/>
  <c r="Y34" i="5" s="1"/>
  <c r="Z34" i="5" s="1"/>
  <c r="C9" i="5" l="1"/>
  <c r="I27" i="2" l="1"/>
  <c r="U33" i="5"/>
  <c r="Y33" i="5" s="1"/>
  <c r="Z33" i="5" s="1"/>
  <c r="U32" i="5"/>
  <c r="Y32" i="5" s="1"/>
  <c r="Z32" i="5" s="1"/>
  <c r="U31" i="5"/>
  <c r="Y31" i="5" s="1"/>
  <c r="Z31" i="5" s="1"/>
  <c r="U30" i="5"/>
  <c r="Y30" i="5" s="1"/>
  <c r="Z30" i="5" s="1"/>
  <c r="I25" i="2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I28" i="2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I26" i="2"/>
  <c r="I24" i="2"/>
  <c r="I23" i="2"/>
  <c r="I18" i="2"/>
  <c r="I22" i="2" l="1"/>
  <c r="J16" i="3"/>
  <c r="K16" i="3" s="1"/>
  <c r="J15" i="3"/>
  <c r="K15" i="3" s="1"/>
  <c r="J14" i="3"/>
  <c r="K14" i="3" s="1"/>
  <c r="E16" i="1"/>
  <c r="E18" i="1"/>
  <c r="U25" i="5"/>
  <c r="Y25" i="5" s="1"/>
  <c r="Z25" i="5" s="1"/>
  <c r="U24" i="5"/>
  <c r="Y24" i="5" s="1"/>
  <c r="Z24" i="5" s="1"/>
  <c r="U22" i="5"/>
  <c r="I21" i="2" l="1"/>
  <c r="J13" i="3" l="1"/>
  <c r="K13" i="3" s="1"/>
  <c r="J12" i="3"/>
  <c r="K12" i="3" s="1"/>
  <c r="J11" i="3"/>
  <c r="K11" i="3" s="1"/>
  <c r="Y22" i="5"/>
  <c r="Z22" i="5" s="1"/>
  <c r="X9" i="5" l="1"/>
  <c r="X15" i="5" l="1"/>
  <c r="X10" i="5"/>
  <c r="X8" i="5"/>
  <c r="X6" i="5"/>
  <c r="X5" i="5"/>
  <c r="D4" i="5" l="1"/>
  <c r="B4" i="5"/>
  <c r="C4" i="5" l="1"/>
  <c r="J10" i="3" l="1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U21" i="5"/>
  <c r="Y21" i="5" s="1"/>
  <c r="Z21" i="5" s="1"/>
  <c r="I7" i="2" l="1"/>
  <c r="D13" i="3"/>
  <c r="E13" i="3" s="1"/>
  <c r="D12" i="3"/>
  <c r="E12" i="3" s="1"/>
  <c r="D11" i="3"/>
  <c r="E11" i="3" s="1"/>
  <c r="U11" i="5"/>
  <c r="Y11" i="5" s="1"/>
  <c r="Z11" i="5" s="1"/>
  <c r="I19" i="2" l="1"/>
  <c r="E17" i="1" l="1"/>
  <c r="I15" i="2"/>
  <c r="I17" i="2"/>
  <c r="I16" i="2"/>
  <c r="U20" i="5" l="1"/>
  <c r="Y20" i="5" s="1"/>
  <c r="Z20" i="5" s="1"/>
  <c r="U19" i="5"/>
  <c r="Y19" i="5" s="1"/>
  <c r="Z19" i="5" s="1"/>
  <c r="U18" i="5"/>
  <c r="Y18" i="5" s="1"/>
  <c r="Z18" i="5" s="1"/>
  <c r="U17" i="5"/>
  <c r="Y17" i="5" s="1"/>
  <c r="Z17" i="5" s="1"/>
  <c r="E4" i="1" l="1"/>
  <c r="U10" i="5" l="1"/>
  <c r="Y10" i="5" s="1"/>
  <c r="Z10" i="5" s="1"/>
  <c r="I5" i="2"/>
  <c r="I4" i="2"/>
  <c r="U9" i="5" l="1"/>
  <c r="Y9" i="5" s="1"/>
  <c r="Z9" i="5" s="1"/>
  <c r="I14" i="2" l="1"/>
  <c r="E15" i="1" l="1"/>
  <c r="E3" i="1" l="1"/>
  <c r="E5" i="1"/>
  <c r="E2" i="1"/>
  <c r="U15" i="5" l="1"/>
  <c r="Y15" i="5" s="1"/>
  <c r="Z15" i="5" s="1"/>
  <c r="U8" i="5"/>
  <c r="U7" i="5"/>
  <c r="U6" i="5"/>
  <c r="U5" i="5"/>
  <c r="U4" i="5"/>
  <c r="U3" i="5"/>
  <c r="U2" i="5"/>
  <c r="I12" i="1" l="1"/>
  <c r="I11" i="1"/>
  <c r="I10" i="1"/>
  <c r="I13" i="1" l="1"/>
  <c r="N18" i="1"/>
  <c r="I14" i="1" l="1"/>
  <c r="N17" i="1" s="1"/>
  <c r="N16" i="1"/>
  <c r="M12" i="1" l="1"/>
  <c r="M11" i="1"/>
  <c r="M10" i="1"/>
  <c r="M13" i="1" l="1"/>
  <c r="M14" i="1" s="1"/>
  <c r="N20" i="1"/>
  <c r="I6" i="2"/>
  <c r="I3" i="2"/>
  <c r="I2" i="2"/>
  <c r="D5" i="3"/>
  <c r="E5" i="3" s="1"/>
  <c r="D6" i="3"/>
  <c r="E6" i="3" s="1"/>
  <c r="D7" i="3"/>
  <c r="E7" i="3" s="1"/>
  <c r="D10" i="3"/>
  <c r="E10" i="3" s="1"/>
  <c r="D9" i="3"/>
  <c r="E9" i="3" s="1"/>
  <c r="D8" i="3"/>
  <c r="E8" i="3" s="1"/>
  <c r="D4" i="3"/>
  <c r="D3" i="3"/>
  <c r="E3" i="3" s="1"/>
  <c r="D2" i="3"/>
  <c r="Y8" i="5"/>
  <c r="Z8" i="5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E4" i="3" l="1"/>
  <c r="E2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aid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aid +1</t>
        </r>
      </text>
    </comment>
    <comment ref="E4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4" authorId="0">
      <text>
        <r>
          <rPr>
            <i/>
            <sz val="12"/>
            <color theme="1"/>
            <rFont val="Times New Roman"/>
            <family val="1"/>
          </rPr>
          <t>aid +1</t>
        </r>
      </text>
    </comment>
    <comment ref="E5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5" authorId="0">
      <text>
        <r>
          <rPr>
            <i/>
            <sz val="12"/>
            <color theme="1"/>
            <rFont val="Times New Roman"/>
            <family val="1"/>
          </rPr>
          <t>aid +1</t>
        </r>
      </text>
    </comment>
    <comment ref="G6" authorId="0">
      <text>
        <r>
          <rPr>
            <i/>
            <sz val="12"/>
            <color theme="1"/>
            <rFont val="Times New Roman"/>
            <family val="1"/>
          </rPr>
          <t>aid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X2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X3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X4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X5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X6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X7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X8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B9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X9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X10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X15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X33" authorId="0">
      <text>
        <r>
          <rPr>
            <i/>
            <sz val="12"/>
            <color theme="1"/>
            <rFont val="Times New Roman"/>
            <family val="1"/>
          </rPr>
          <t>bear’s endurance +9</t>
        </r>
      </text>
    </comment>
    <comment ref="B39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C39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D39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B40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C40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D40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B44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C44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  <comment ref="D44" authorId="0">
      <text>
        <r>
          <rPr>
            <i/>
            <sz val="12"/>
            <color theme="1"/>
            <rFont val="Times New Roman"/>
            <family val="1"/>
          </rPr>
          <t>Dark Knowledge (tactics) -1
Bless (PCs) -1</t>
        </r>
      </text>
    </comment>
  </commentList>
</comments>
</file>

<file path=xl/sharedStrings.xml><?xml version="1.0" encoding="utf-8"?>
<sst xmlns="http://schemas.openxmlformats.org/spreadsheetml/2006/main" count="524" uniqueCount="217">
  <si>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</si>
  <si>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</si>
  <si>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</si>
  <si>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</si>
  <si>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</si>
  <si>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</si>
  <si>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</si>
  <si>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</si>
  <si>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</si>
  <si>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</si>
  <si>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</si>
  <si>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</si>
  <si>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</si>
  <si>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</si>
  <si>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</si>
  <si>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</si>
  <si>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</si>
  <si>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</si>
  <si>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</si>
  <si>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</si>
  <si>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</si>
  <si>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</si>
  <si>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</si>
  <si>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</si>
  <si>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</si>
  <si>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</si>
  <si>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</si>
  <si>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</si>
  <si>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</si>
  <si>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</si>
  <si>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</si>
  <si>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</si>
  <si>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</si>
  <si>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</si>
  <si>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</si>
  <si>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</si>
  <si>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</si>
  <si>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</si>
  <si>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</si>
  <si>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</si>
  <si>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</si>
  <si>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</si>
  <si>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</si>
  <si>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</si>
  <si>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</si>
  <si>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</si>
  <si>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</si>
  <si>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</si>
  <si>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</si>
  <si>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</si>
  <si>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</si>
  <si>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</si>
  <si>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</si>
  <si>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</si>
  <si>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</si>
  <si>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</si>
  <si>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</si>
  <si>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</si>
  <si>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</si>
  <si>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</si>
  <si>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</si>
  <si>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</si>
  <si>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</si>
  <si>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</si>
  <si>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</si>
  <si>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</si>
  <si>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</si>
  <si>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</si>
  <si>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</si>
  <si>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</si>
  <si>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</si>
  <si>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</si>
  <si>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</si>
  <si>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</si>
  <si>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</si>
  <si>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</si>
  <si>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Brandilor</t>
  </si>
  <si>
    <t>Dani</t>
  </si>
  <si>
    <t>Allisa</t>
  </si>
  <si>
    <t>Zond</t>
  </si>
  <si>
    <t>Kedrik</t>
  </si>
  <si>
    <t>druid</t>
  </si>
  <si>
    <t>monk-fighter</t>
  </si>
  <si>
    <t>warlock</t>
  </si>
  <si>
    <t>archivist</t>
  </si>
  <si>
    <t>warlock-rogue</t>
  </si>
  <si>
    <t>fighter</t>
  </si>
  <si>
    <t>cold iron</t>
  </si>
  <si>
    <t>Resist A.C.E.F.</t>
  </si>
  <si>
    <t>Save vs.</t>
  </si>
  <si>
    <t>Rook</t>
  </si>
  <si>
    <t>bite</t>
  </si>
  <si>
    <t>Resist C</t>
  </si>
  <si>
    <t>Fisticuffs</t>
  </si>
  <si>
    <t>MW hvy xbow</t>
  </si>
  <si>
    <t>J’Rae Fisticuffs</t>
  </si>
  <si>
    <t>cleric-rogue-inquis.</t>
  </si>
  <si>
    <t>Fang</t>
  </si>
  <si>
    <t>Rusty</t>
  </si>
  <si>
    <t>1d4+2</t>
  </si>
  <si>
    <t>1d6+1</t>
  </si>
  <si>
    <t>1d4+1</t>
  </si>
  <si>
    <t>Details</t>
  </si>
  <si>
    <t>Kobold Grenadier</t>
  </si>
  <si>
    <t>MM I</t>
  </si>
  <si>
    <t>kobold slinger 2</t>
  </si>
  <si>
    <t>kobold slinger 3</t>
  </si>
  <si>
    <t>kobold slinger 5</t>
  </si>
  <si>
    <t>kobold grenadier</t>
  </si>
  <si>
    <t>kobold slinger</t>
  </si>
  <si>
    <t>1d3+1</t>
  </si>
  <si>
    <t>varies</t>
  </si>
  <si>
    <t>kobolds</t>
  </si>
  <si>
    <t>San-ji</t>
  </si>
  <si>
    <t>dire wolf</t>
  </si>
  <si>
    <t>spear</t>
  </si>
  <si>
    <t>sling</t>
  </si>
  <si>
    <t>short sword</t>
  </si>
  <si>
    <t>thrown weapon</t>
  </si>
  <si>
    <t>falchion +1</t>
  </si>
  <si>
    <t>4 Kobold Slingers</t>
  </si>
  <si>
    <t>human skeleton</t>
  </si>
  <si>
    <t>bludgeon</t>
  </si>
  <si>
    <t>slashing</t>
  </si>
  <si>
    <t>M spore servant</t>
  </si>
  <si>
    <t>S spore servant</t>
  </si>
  <si>
    <t>M skeleton</t>
  </si>
  <si>
    <t>1d6-1</t>
  </si>
  <si>
    <t>spore servants</t>
  </si>
  <si>
    <t>preemptive</t>
  </si>
  <si>
    <t>Wormguts</t>
  </si>
  <si>
    <t>myconid circle leader</t>
  </si>
  <si>
    <t>myconid knight</t>
  </si>
  <si>
    <t>myconid guard</t>
  </si>
  <si>
    <t>2 slams</t>
  </si>
  <si>
    <t>spores (touch)</t>
  </si>
  <si>
    <t>1d6+2</t>
  </si>
  <si>
    <t>1d8+2</t>
  </si>
  <si>
    <t>MW heavy mace</t>
  </si>
  <si>
    <t>myconids</t>
  </si>
  <si>
    <t>1d8+3</t>
  </si>
  <si>
    <t>DC 14</t>
  </si>
  <si>
    <t>DC 15</t>
  </si>
  <si>
    <t>undead minions</t>
  </si>
  <si>
    <t>MM I &amp; II</t>
  </si>
  <si>
    <t>Myconids</t>
  </si>
  <si>
    <t>MM II</t>
  </si>
  <si>
    <t>quarterstaff +1</t>
  </si>
  <si>
    <t>M monstrous centipede</t>
  </si>
  <si>
    <t>M monstrous centipede 1</t>
  </si>
  <si>
    <t>M monstrous centipede 2</t>
  </si>
  <si>
    <t>1d6-1 + poison (DC 10, 1d3 Dex)</t>
  </si>
  <si>
    <t>1d10; 19-20/x2; 120’</t>
  </si>
  <si>
    <t>2d4+3+1; 18-20</t>
  </si>
  <si>
    <t>centipedes</t>
  </si>
  <si>
    <t>M monstrous centipede 3</t>
  </si>
  <si>
    <t>S skeleton</t>
  </si>
  <si>
    <t>myconid worker</t>
  </si>
  <si>
    <t>myconid worker 1</t>
  </si>
  <si>
    <t>myconid worker 2</t>
  </si>
  <si>
    <t>myconid elder 1</t>
  </si>
  <si>
    <t>myconid elder 2</t>
  </si>
  <si>
    <t>myconid elder</t>
  </si>
  <si>
    <t>slam</t>
  </si>
  <si>
    <t>spores (rg.tch.)</t>
  </si>
  <si>
    <t>1d4</t>
  </si>
  <si>
    <t>MM II 154</t>
  </si>
  <si>
    <t>javelin</t>
  </si>
  <si>
    <t>ghoul</t>
  </si>
  <si>
    <t>undead</t>
  </si>
  <si>
    <t>1d6+1+paraylysis</t>
  </si>
  <si>
    <t>Int</t>
  </si>
  <si>
    <t>wolf</t>
  </si>
  <si>
    <t>wolf 1</t>
  </si>
  <si>
    <t>wolf 2</t>
  </si>
  <si>
    <t>ghoul 1</t>
  </si>
  <si>
    <t>ghoul 2</t>
  </si>
  <si>
    <t>Teeth of Fire</t>
  </si>
  <si>
    <t>V</t>
  </si>
  <si>
    <t>Bite</t>
  </si>
  <si>
    <t>1d8 + 4 + 1d6 fire + taint</t>
  </si>
  <si>
    <t>Teeth of Fire is a taint elemental with a Fire descriptor &amp; template</t>
  </si>
  <si>
    <t>Chief Defiant</t>
  </si>
  <si>
    <t>--</t>
  </si>
  <si>
    <t>2d10 + 10 + taint</t>
  </si>
  <si>
    <t>2 Slams</t>
  </si>
  <si>
    <t>2d12 + 6 + taint</t>
  </si>
  <si>
    <t>dwarven skeleton 1</t>
  </si>
  <si>
    <t>dwarven skeleton 2</t>
  </si>
  <si>
    <t>40’</t>
  </si>
  <si>
    <t>thoqqua</t>
  </si>
  <si>
    <t>1d6+3+2d6 fire</t>
  </si>
  <si>
    <t>Chief Defiant has incorporated one-third of Teeth of Fire’s essence</t>
  </si>
  <si>
    <t>Teeth of Fire (Small)</t>
  </si>
  <si>
    <t>1d4 + 1 + 1d6 fire + taint</t>
  </si>
  <si>
    <t>M earth elemental</t>
  </si>
  <si>
    <t>1d8+7</t>
  </si>
  <si>
    <t>M earth elem.</t>
  </si>
  <si>
    <t>centipede swarm</t>
  </si>
  <si>
    <t>Centipede Swarm 1</t>
  </si>
  <si>
    <t>Centipede Swarm 3</t>
  </si>
  <si>
    <t>Centipede Swarm 2</t>
  </si>
  <si>
    <t>Slam</t>
  </si>
  <si>
    <t>Grapple</t>
  </si>
  <si>
    <t>2d8+5+taint</t>
  </si>
  <si>
    <t>Claw</t>
  </si>
  <si>
    <t>Sleek Demise</t>
  </si>
  <si>
    <t>ape (Allisa)</t>
  </si>
  <si>
    <t>2 claws</t>
  </si>
  <si>
    <t>1d6+5</t>
  </si>
  <si>
    <t>giant green slime 1</t>
  </si>
  <si>
    <t>Gnömmunch skeleton</t>
  </si>
  <si>
    <t>S. Motv.</t>
  </si>
  <si>
    <t>Jump</t>
  </si>
  <si>
    <t>Sleek Demise is a taint-water elemental hybrid</t>
  </si>
  <si>
    <t>ephemeral swarm</t>
  </si>
  <si>
    <t>Heroes of Horror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</si>
</sst>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i/>
      <sz val="12"/>
      <color theme="1"/>
      <name val="Times New Roman"/>
      <family val="1"/>
    </font>
    <font>
      <b/>
      <i/>
      <sz val="12"/>
      <color theme="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14" fillId="15" borderId="8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14" fillId="25" borderId="8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2" fillId="20" borderId="15" xfId="0" applyFont="1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07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00FF00"/>
      <color rgb="FF0000FF"/>
      <color rgb="FFFF66FF"/>
      <color rgb="FFFF99FF"/>
      <color rgb="FFFFCCFF"/>
      <color rgb="FFFF3399"/>
      <color rgb="FF00FFFF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16</c:v>
                </c:pt>
                <c:pt idx="3">
                  <c:v>20</c:v>
                </c:pt>
                <c:pt idx="4">
                  <c:v>22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7</c:v>
                </c:pt>
                <c:pt idx="3">
                  <c:v>31</c:v>
                </c:pt>
                <c:pt idx="4">
                  <c:v>33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32</c:v>
                </c:pt>
                <c:pt idx="4">
                  <c:v>28</c:v>
                </c:pt>
                <c:pt idx="5">
                  <c:v>40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28</c:v>
                </c:pt>
                <c:pt idx="2">
                  <c:v>34</c:v>
                </c:pt>
                <c:pt idx="3">
                  <c:v>49</c:v>
                </c:pt>
                <c:pt idx="4">
                  <c:v>46</c:v>
                </c:pt>
                <c:pt idx="5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1536"/>
        <c:axId val="45603072"/>
        <c:axId val="45193856"/>
      </c:area3DChart>
      <c:catAx>
        <c:axId val="45601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5603072"/>
        <c:crosses val="autoZero"/>
        <c:auto val="1"/>
        <c:lblAlgn val="ctr"/>
        <c:lblOffset val="100"/>
        <c:noMultiLvlLbl val="0"/>
      </c:catAx>
      <c:valAx>
        <c:axId val="4560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5601536"/>
        <c:crosses val="autoZero"/>
        <c:crossBetween val="midCat"/>
      </c:valAx>
      <c:serAx>
        <c:axId val="4519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56030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7</c:v>
                </c:pt>
                <c:pt idx="6">
                  <c:v>28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16</c:v>
                </c:pt>
                <c:pt idx="4">
                  <c:v>7</c:v>
                </c:pt>
                <c:pt idx="5">
                  <c:v>17</c:v>
                </c:pt>
                <c:pt idx="6">
                  <c:v>34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20</c:v>
                </c:pt>
                <c:pt idx="4">
                  <c:v>31</c:v>
                </c:pt>
                <c:pt idx="5">
                  <c:v>32</c:v>
                </c:pt>
                <c:pt idx="6">
                  <c:v>49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15</c:v>
                </c:pt>
                <c:pt idx="3">
                  <c:v>22</c:v>
                </c:pt>
                <c:pt idx="4">
                  <c:v>33</c:v>
                </c:pt>
                <c:pt idx="5">
                  <c:v>28</c:v>
                </c:pt>
                <c:pt idx="6">
                  <c:v>46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30</c:v>
                </c:pt>
                <c:pt idx="4">
                  <c:v>40</c:v>
                </c:pt>
                <c:pt idx="5">
                  <c:v>40</c:v>
                </c:pt>
                <c:pt idx="6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40928"/>
        <c:axId val="89355008"/>
        <c:axId val="45611200"/>
      </c:area3DChart>
      <c:catAx>
        <c:axId val="8934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355008"/>
        <c:crosses val="autoZero"/>
        <c:auto val="1"/>
        <c:lblAlgn val="ctr"/>
        <c:lblOffset val="100"/>
        <c:noMultiLvlLbl val="0"/>
      </c:catAx>
      <c:valAx>
        <c:axId val="8935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340928"/>
        <c:crosses val="autoZero"/>
        <c:crossBetween val="midCat"/>
      </c:valAx>
      <c:serAx>
        <c:axId val="45611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93550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16</c:v>
                </c:pt>
                <c:pt idx="3">
                  <c:v>20</c:v>
                </c:pt>
                <c:pt idx="4">
                  <c:v>22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7</c:v>
                </c:pt>
                <c:pt idx="3">
                  <c:v>31</c:v>
                </c:pt>
                <c:pt idx="4">
                  <c:v>33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32</c:v>
                </c:pt>
                <c:pt idx="4">
                  <c:v>28</c:v>
                </c:pt>
                <c:pt idx="5">
                  <c:v>40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28</c:v>
                </c:pt>
                <c:pt idx="2">
                  <c:v>34</c:v>
                </c:pt>
                <c:pt idx="3">
                  <c:v>49</c:v>
                </c:pt>
                <c:pt idx="4">
                  <c:v>46</c:v>
                </c:pt>
                <c:pt idx="5">
                  <c:v>95</c:v>
                </c:pt>
              </c:numCache>
            </c:numRef>
          </c:val>
        </c:ser>
        <c:bandFmts/>
        <c:axId val="101255424"/>
        <c:axId val="101269504"/>
        <c:axId val="89352384"/>
      </c:surface3DChart>
      <c:catAx>
        <c:axId val="10125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269504"/>
        <c:crosses val="autoZero"/>
        <c:auto val="1"/>
        <c:lblAlgn val="ctr"/>
        <c:lblOffset val="100"/>
        <c:noMultiLvlLbl val="0"/>
      </c:catAx>
      <c:valAx>
        <c:axId val="10126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255424"/>
        <c:crosses val="autoZero"/>
        <c:crossBetween val="midCat"/>
      </c:valAx>
      <c:serAx>
        <c:axId val="8935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2695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workbookViewId="0">
      <selection activeCell="L2" sqref="L2:N14"/>
    </sheetView>
  </sheetViews>
  <sheetFormatPr defaultRowHeight="15.75" x14ac:dyDescent="0.25"/>
  <cols>
    <col min="1" max="1" width="15.375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875" bestFit="1" customWidth="1"/>
    <col min="13" max="13" width="4.75" bestFit="1" customWidth="1"/>
    <col min="14" max="14" width="15.75" bestFit="1" customWidth="1"/>
  </cols>
  <sheetData>
    <row r="1" spans="1:14" s="118" customFormat="1" ht="32.25" thickBot="1" x14ac:dyDescent="0.3">
      <c r="A1" s="116" t="s">
        <v>0</v>
      </c>
      <c r="B1" s="116" t="s">
        <v>1</v>
      </c>
      <c r="C1" s="116" t="s">
        <v>2</v>
      </c>
      <c r="D1" s="117" t="s">
        <v>3</v>
      </c>
      <c r="E1" s="116" t="s">
        <v>4</v>
      </c>
      <c r="F1" s="116" t="s">
        <v>5</v>
      </c>
      <c r="H1" s="119" t="s">
        <v>21</v>
      </c>
      <c r="I1" s="119"/>
      <c r="J1" s="119"/>
      <c r="K1" s="119"/>
      <c r="L1" s="119" t="s">
        <v>22</v>
      </c>
      <c r="M1" s="119"/>
      <c r="N1" s="119"/>
    </row>
    <row r="2" spans="1:14" ht="17.25" thickTop="1" thickBot="1" x14ac:dyDescent="0.3">
      <c r="A2" s="100" t="s">
        <v>75</v>
      </c>
      <c r="B2" s="100">
        <v>1</v>
      </c>
      <c r="C2" s="82">
        <v>5</v>
      </c>
      <c r="D2" s="148">
        <f t="shared" ref="D2:D10" ca="1" si="0">RANDBETWEEN(1,20)</f>
        <v>6</v>
      </c>
      <c r="E2" s="82">
        <f t="shared" ref="E2:E11" ca="1" si="1">SUM(C2:D2)</f>
        <v>11</v>
      </c>
      <c r="F2" s="82" t="s">
        <v>74</v>
      </c>
      <c r="H2" s="94" t="s">
        <v>0</v>
      </c>
      <c r="I2" s="95" t="s">
        <v>23</v>
      </c>
      <c r="J2" s="96" t="s">
        <v>24</v>
      </c>
      <c r="L2" s="106" t="s">
        <v>0</v>
      </c>
      <c r="M2" s="107" t="s">
        <v>23</v>
      </c>
      <c r="N2" s="108" t="s">
        <v>102</v>
      </c>
    </row>
    <row r="3" spans="1:14" x14ac:dyDescent="0.25">
      <c r="A3" s="81" t="s">
        <v>93</v>
      </c>
      <c r="B3" s="81">
        <v>1</v>
      </c>
      <c r="C3" s="82">
        <v>3</v>
      </c>
      <c r="D3" s="148">
        <f t="shared" ca="1" si="0"/>
        <v>8</v>
      </c>
      <c r="E3" s="82">
        <f t="shared" ca="1" si="1"/>
        <v>11</v>
      </c>
      <c r="F3" s="82" t="s">
        <v>6</v>
      </c>
      <c r="H3" s="97" t="s">
        <v>78</v>
      </c>
      <c r="I3" s="98">
        <v>6</v>
      </c>
      <c r="J3" s="99" t="s">
        <v>81</v>
      </c>
      <c r="L3" s="109" t="s">
        <v>145</v>
      </c>
      <c r="M3" s="110">
        <v>7</v>
      </c>
      <c r="N3" s="111" t="s">
        <v>146</v>
      </c>
    </row>
    <row r="4" spans="1:14" x14ac:dyDescent="0.25">
      <c r="A4" s="81" t="s">
        <v>113</v>
      </c>
      <c r="B4" s="81">
        <v>1</v>
      </c>
      <c r="C4" s="82">
        <v>1</v>
      </c>
      <c r="D4" s="148">
        <f t="shared" ca="1" si="0"/>
        <v>13</v>
      </c>
      <c r="E4" s="82">
        <f t="shared" ca="1" si="1"/>
        <v>14</v>
      </c>
      <c r="F4" s="82" t="s">
        <v>6</v>
      </c>
      <c r="H4" s="97" t="s">
        <v>76</v>
      </c>
      <c r="I4" s="100">
        <v>6</v>
      </c>
      <c r="J4" s="99" t="s">
        <v>82</v>
      </c>
      <c r="L4" s="109" t="s">
        <v>182</v>
      </c>
      <c r="M4" s="83">
        <v>8</v>
      </c>
      <c r="N4" s="111" t="s">
        <v>216</v>
      </c>
    </row>
    <row r="5" spans="1:14" x14ac:dyDescent="0.25">
      <c r="A5" s="100" t="s">
        <v>79</v>
      </c>
      <c r="B5" s="100">
        <v>1</v>
      </c>
      <c r="C5" s="82">
        <v>2</v>
      </c>
      <c r="D5" s="148">
        <f ca="1">RANDBETWEEN(1,20)</f>
        <v>9</v>
      </c>
      <c r="E5" s="82">
        <f t="shared" ca="1" si="1"/>
        <v>11</v>
      </c>
      <c r="F5" s="82" t="s">
        <v>6</v>
      </c>
      <c r="H5" s="97" t="s">
        <v>90</v>
      </c>
      <c r="I5" s="100">
        <v>6</v>
      </c>
      <c r="J5" s="99" t="s">
        <v>96</v>
      </c>
      <c r="L5" s="109" t="s">
        <v>177</v>
      </c>
      <c r="M5" s="83">
        <v>7</v>
      </c>
      <c r="N5" s="111" t="s">
        <v>216</v>
      </c>
    </row>
    <row r="6" spans="1:14" x14ac:dyDescent="0.25">
      <c r="A6" s="100" t="s">
        <v>78</v>
      </c>
      <c r="B6" s="100">
        <v>1</v>
      </c>
      <c r="C6" s="82">
        <v>1</v>
      </c>
      <c r="D6" s="148">
        <f ca="1">RANDBETWEEN(1,20)</f>
        <v>1</v>
      </c>
      <c r="E6" s="82">
        <f t="shared" ca="1" si="1"/>
        <v>2</v>
      </c>
      <c r="F6" s="82" t="s">
        <v>6</v>
      </c>
      <c r="H6" s="97" t="s">
        <v>77</v>
      </c>
      <c r="I6" s="100">
        <v>5</v>
      </c>
      <c r="J6" s="99" t="s">
        <v>83</v>
      </c>
      <c r="L6" s="109" t="s">
        <v>206</v>
      </c>
      <c r="M6" s="83">
        <v>7</v>
      </c>
      <c r="N6" s="111" t="s">
        <v>216</v>
      </c>
    </row>
    <row r="7" spans="1:14" x14ac:dyDescent="0.25">
      <c r="A7" s="100" t="s">
        <v>77</v>
      </c>
      <c r="B7" s="100">
        <v>1</v>
      </c>
      <c r="C7" s="82">
        <v>3</v>
      </c>
      <c r="D7" s="148">
        <f ca="1">RANDBETWEEN(1,20)</f>
        <v>15</v>
      </c>
      <c r="E7" s="82">
        <f t="shared" ca="1" si="1"/>
        <v>18</v>
      </c>
      <c r="F7" s="82" t="s">
        <v>6</v>
      </c>
      <c r="H7" s="97" t="s">
        <v>80</v>
      </c>
      <c r="I7" s="100">
        <v>6</v>
      </c>
      <c r="J7" s="99" t="s">
        <v>84</v>
      </c>
      <c r="L7" s="109" t="s">
        <v>103</v>
      </c>
      <c r="M7" s="83">
        <v>3</v>
      </c>
      <c r="N7" s="111" t="s">
        <v>104</v>
      </c>
    </row>
    <row r="8" spans="1:14" x14ac:dyDescent="0.25">
      <c r="A8" s="100" t="s">
        <v>76</v>
      </c>
      <c r="B8" s="100">
        <v>1</v>
      </c>
      <c r="C8" s="82">
        <v>3</v>
      </c>
      <c r="D8" s="148">
        <f t="shared" ca="1" si="0"/>
        <v>5</v>
      </c>
      <c r="E8" s="82">
        <f t="shared" ca="1" si="1"/>
        <v>8</v>
      </c>
      <c r="F8" s="82" t="s">
        <v>6</v>
      </c>
      <c r="H8" s="97" t="s">
        <v>75</v>
      </c>
      <c r="I8" s="100">
        <v>6</v>
      </c>
      <c r="J8" s="99" t="s">
        <v>85</v>
      </c>
      <c r="L8" s="109" t="s">
        <v>120</v>
      </c>
      <c r="M8" s="83">
        <v>5</v>
      </c>
      <c r="N8" s="111" t="s">
        <v>104</v>
      </c>
    </row>
    <row r="9" spans="1:14" ht="16.5" thickBot="1" x14ac:dyDescent="0.3">
      <c r="A9" s="100" t="s">
        <v>90</v>
      </c>
      <c r="B9" s="100">
        <v>1</v>
      </c>
      <c r="C9" s="82">
        <v>3</v>
      </c>
      <c r="D9" s="148">
        <f t="shared" ca="1" si="0"/>
        <v>3</v>
      </c>
      <c r="E9" s="82">
        <f t="shared" ca="1" si="1"/>
        <v>6</v>
      </c>
      <c r="F9" s="82" t="s">
        <v>6</v>
      </c>
      <c r="H9" s="97" t="s">
        <v>79</v>
      </c>
      <c r="I9" s="101">
        <v>5</v>
      </c>
      <c r="J9" s="99" t="s">
        <v>86</v>
      </c>
      <c r="L9" s="109" t="s">
        <v>143</v>
      </c>
      <c r="M9" s="83">
        <v>4</v>
      </c>
      <c r="N9" s="111" t="s">
        <v>144</v>
      </c>
    </row>
    <row r="10" spans="1:14" x14ac:dyDescent="0.25">
      <c r="A10" s="100" t="s">
        <v>80</v>
      </c>
      <c r="B10" s="100">
        <v>1</v>
      </c>
      <c r="C10" s="82">
        <v>1</v>
      </c>
      <c r="D10" s="148">
        <f t="shared" ca="1" si="0"/>
        <v>19</v>
      </c>
      <c r="E10" s="82">
        <f t="shared" ca="1" si="1"/>
        <v>20</v>
      </c>
      <c r="F10" s="82" t="s">
        <v>74</v>
      </c>
      <c r="H10" s="142" t="s">
        <v>25</v>
      </c>
      <c r="I10" s="102">
        <f>AVERAGE(I3:I9)</f>
        <v>5.7142857142857144</v>
      </c>
      <c r="J10" s="103"/>
      <c r="L10" s="145" t="s">
        <v>25</v>
      </c>
      <c r="M10" s="160">
        <f>AVERAGE(M2:M9)</f>
        <v>5.8571428571428568</v>
      </c>
      <c r="N10" s="112"/>
    </row>
    <row r="11" spans="1:14" x14ac:dyDescent="0.25">
      <c r="A11" s="83" t="s">
        <v>215</v>
      </c>
      <c r="B11" s="83">
        <v>2</v>
      </c>
      <c r="C11" s="82">
        <v>4</v>
      </c>
      <c r="D11" s="148">
        <f ca="1">RANDBETWEEN(1,20)</f>
        <v>5</v>
      </c>
      <c r="E11" s="82">
        <f t="shared" ca="1" si="1"/>
        <v>9</v>
      </c>
      <c r="F11" s="82" t="s">
        <v>6</v>
      </c>
      <c r="H11" s="143" t="s">
        <v>26</v>
      </c>
      <c r="I11" s="104">
        <f>SUM(I3:I9)</f>
        <v>40</v>
      </c>
      <c r="J11" s="99"/>
      <c r="L11" s="146" t="s">
        <v>26</v>
      </c>
      <c r="M11" s="113">
        <f>SUM(M2:M9)</f>
        <v>41</v>
      </c>
      <c r="N11" s="111"/>
    </row>
    <row r="12" spans="1:14" x14ac:dyDescent="0.25">
      <c r="H12" s="143" t="s">
        <v>27</v>
      </c>
      <c r="I12" s="104">
        <f>COUNT(I3:I9)</f>
        <v>7</v>
      </c>
      <c r="J12" s="99"/>
      <c r="L12" s="146" t="s">
        <v>27</v>
      </c>
      <c r="M12" s="113">
        <f>COUNT(M2:M9)</f>
        <v>7</v>
      </c>
      <c r="N12" s="111"/>
    </row>
    <row r="13" spans="1:14" x14ac:dyDescent="0.25">
      <c r="A13" s="83" t="s">
        <v>177</v>
      </c>
      <c r="B13" s="83">
        <v>2</v>
      </c>
      <c r="C13" s="82">
        <v>2</v>
      </c>
      <c r="D13" s="148">
        <f t="shared" ref="D13:D21" ca="1" si="2">RANDBETWEEN(1,20)</f>
        <v>4</v>
      </c>
      <c r="E13" s="82">
        <f t="shared" ref="E13:E21" ca="1" si="3">SUM(C13:D13)</f>
        <v>6</v>
      </c>
      <c r="F13" s="82" t="s">
        <v>6</v>
      </c>
      <c r="H13" s="143" t="s">
        <v>29</v>
      </c>
      <c r="I13" s="137">
        <f>I11/4</f>
        <v>10</v>
      </c>
      <c r="J13" s="99" t="s">
        <v>30</v>
      </c>
      <c r="L13" s="146" t="s">
        <v>29</v>
      </c>
      <c r="M13" s="135">
        <f>M11/4</f>
        <v>10.25</v>
      </c>
      <c r="N13" s="111" t="s">
        <v>30</v>
      </c>
    </row>
    <row r="14" spans="1:14" ht="16.5" thickBot="1" x14ac:dyDescent="0.3">
      <c r="A14" s="83" t="s">
        <v>198</v>
      </c>
      <c r="B14" s="83">
        <v>2</v>
      </c>
      <c r="C14" s="82">
        <v>4</v>
      </c>
      <c r="D14" s="148">
        <f t="shared" ca="1" si="2"/>
        <v>7</v>
      </c>
      <c r="E14" s="82">
        <f t="shared" ca="1" si="3"/>
        <v>11</v>
      </c>
      <c r="F14" s="82" t="s">
        <v>6</v>
      </c>
      <c r="H14" s="144" t="s">
        <v>31</v>
      </c>
      <c r="I14" s="138">
        <f>I13*2</f>
        <v>20</v>
      </c>
      <c r="J14" s="105" t="s">
        <v>32</v>
      </c>
      <c r="L14" s="147" t="s">
        <v>31</v>
      </c>
      <c r="M14" s="136">
        <f>M13*2</f>
        <v>20.5</v>
      </c>
      <c r="N14" s="114" t="s">
        <v>32</v>
      </c>
    </row>
    <row r="15" spans="1:14" ht="16.5" thickTop="1" x14ac:dyDescent="0.25">
      <c r="A15" s="83" t="s">
        <v>112</v>
      </c>
      <c r="B15" s="83">
        <v>2</v>
      </c>
      <c r="C15" s="82">
        <v>1</v>
      </c>
      <c r="D15" s="148">
        <f t="shared" ca="1" si="2"/>
        <v>17</v>
      </c>
      <c r="E15" s="82">
        <f t="shared" ca="1" si="3"/>
        <v>18</v>
      </c>
      <c r="F15" s="82" t="s">
        <v>6</v>
      </c>
    </row>
    <row r="16" spans="1:14" x14ac:dyDescent="0.25">
      <c r="A16" s="83" t="s">
        <v>139</v>
      </c>
      <c r="B16" s="83">
        <v>2</v>
      </c>
      <c r="C16" s="82">
        <v>1</v>
      </c>
      <c r="D16" s="148">
        <f t="shared" ca="1" si="2"/>
        <v>7</v>
      </c>
      <c r="E16" s="82">
        <f t="shared" ca="1" si="3"/>
        <v>8</v>
      </c>
      <c r="F16" s="82" t="s">
        <v>74</v>
      </c>
      <c r="M16" s="93" t="s">
        <v>33</v>
      </c>
      <c r="N16" s="140">
        <f>I13</f>
        <v>10</v>
      </c>
    </row>
    <row r="17" spans="1:14" x14ac:dyDescent="0.25">
      <c r="A17" s="83" t="s">
        <v>169</v>
      </c>
      <c r="B17" s="83">
        <v>2</v>
      </c>
      <c r="C17" s="82">
        <v>5</v>
      </c>
      <c r="D17" s="148">
        <f t="shared" ca="1" si="2"/>
        <v>7</v>
      </c>
      <c r="E17" s="82">
        <f t="shared" ca="1" si="3"/>
        <v>12</v>
      </c>
      <c r="F17" s="82" t="s">
        <v>6</v>
      </c>
      <c r="M17" s="93" t="s">
        <v>34</v>
      </c>
      <c r="N17" s="140">
        <f>I14</f>
        <v>20</v>
      </c>
    </row>
    <row r="18" spans="1:14" x14ac:dyDescent="0.25">
      <c r="A18" s="83" t="s">
        <v>182</v>
      </c>
      <c r="B18" s="83">
        <v>2</v>
      </c>
      <c r="C18" s="82">
        <v>4</v>
      </c>
      <c r="D18" s="148">
        <f t="shared" ca="1" si="2"/>
        <v>4</v>
      </c>
      <c r="E18" s="82">
        <f t="shared" ca="1" si="3"/>
        <v>8</v>
      </c>
      <c r="F18" s="82" t="s">
        <v>189</v>
      </c>
      <c r="M18" s="93" t="s">
        <v>35</v>
      </c>
      <c r="N18" s="140">
        <f>I11</f>
        <v>40</v>
      </c>
    </row>
    <row r="19" spans="1:14" x14ac:dyDescent="0.25">
      <c r="A19" s="83" t="s">
        <v>128</v>
      </c>
      <c r="B19" s="83">
        <v>2</v>
      </c>
      <c r="C19" s="82">
        <v>-1</v>
      </c>
      <c r="D19" s="148">
        <f t="shared" ca="1" si="2"/>
        <v>20</v>
      </c>
      <c r="E19" s="82">
        <f t="shared" ca="1" si="3"/>
        <v>19</v>
      </c>
      <c r="F19" s="82" t="s">
        <v>6</v>
      </c>
    </row>
    <row r="20" spans="1:14" x14ac:dyDescent="0.25">
      <c r="A20" s="83" t="s">
        <v>206</v>
      </c>
      <c r="B20" s="83">
        <v>2</v>
      </c>
      <c r="C20" s="82">
        <v>2</v>
      </c>
      <c r="D20" s="148">
        <f t="shared" ca="1" si="2"/>
        <v>12</v>
      </c>
      <c r="E20" s="82">
        <f t="shared" ca="1" si="3"/>
        <v>14</v>
      </c>
      <c r="F20" s="82" t="s">
        <v>6</v>
      </c>
      <c r="M20" s="15" t="s">
        <v>36</v>
      </c>
      <c r="N20" s="139">
        <f>M11</f>
        <v>41</v>
      </c>
    </row>
    <row r="21" spans="1:14" x14ac:dyDescent="0.25">
      <c r="A21" s="83" t="s">
        <v>154</v>
      </c>
      <c r="B21" s="83">
        <v>2</v>
      </c>
      <c r="C21" s="82">
        <v>2</v>
      </c>
      <c r="D21" s="148">
        <f t="shared" ca="1" si="2"/>
        <v>16</v>
      </c>
      <c r="E21" s="82">
        <f t="shared" ca="1" si="3"/>
        <v>18</v>
      </c>
      <c r="F21" s="82" t="s">
        <v>74</v>
      </c>
    </row>
    <row r="23" spans="1:14" x14ac:dyDescent="0.25">
      <c r="D23" s="148">
        <f t="shared" ref="D23" ca="1" si="4">RANDBETWEEN(1,20)</f>
        <v>6</v>
      </c>
    </row>
    <row r="24" spans="1:14" x14ac:dyDescent="0.25">
      <c r="D24" s="172"/>
    </row>
    <row r="25" spans="1:14" x14ac:dyDescent="0.25">
      <c r="A25" t="s">
        <v>181</v>
      </c>
    </row>
    <row r="26" spans="1:14" x14ac:dyDescent="0.25">
      <c r="A26" t="s">
        <v>192</v>
      </c>
    </row>
    <row r="27" spans="1:14" x14ac:dyDescent="0.25">
      <c r="A27" t="s">
        <v>214</v>
      </c>
    </row>
  </sheetData>
  <sortState ref="A2:F20">
    <sortCondition descending="1" ref="E2:E19"/>
    <sortCondition descending="1" ref="C2:C19"/>
  </sortState>
  <conditionalFormatting sqref="N20">
    <cfRule type="cellIs" dxfId="206" priority="1" operator="greaterThan">
      <formula>$N$18</formula>
    </cfRule>
    <cfRule type="cellIs" dxfId="205" priority="2" operator="between">
      <formula>$N$17</formula>
      <formula>$N$16+$N$17</formula>
    </cfRule>
    <cfRule type="cellIs" dxfId="204" priority="3" operator="between">
      <formula>$N$16+$N$17</formula>
      <formula>$N$18</formula>
    </cfRule>
    <cfRule type="cellIs" dxfId="203" priority="5" operator="between">
      <formula>$N$16</formula>
      <formula>$N$17</formula>
    </cfRule>
    <cfRule type="cellIs" dxfId="202" priority="6" operator="lessThan">
      <formula>$N$16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showGridLines="0" workbookViewId="0"/>
  </sheetViews>
  <sheetFormatPr defaultRowHeight="15.75" x14ac:dyDescent="0.25"/>
  <cols>
    <col min="1" max="1" width="18.875" style="21" bestFit="1" customWidth="1"/>
    <col min="2" max="2" width="13.875" style="21" bestFit="1" customWidth="1"/>
    <col min="3" max="3" width="27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5" t="s">
        <v>0</v>
      </c>
      <c r="B1" s="88" t="s">
        <v>37</v>
      </c>
      <c r="C1" s="88" t="s">
        <v>38</v>
      </c>
      <c r="D1" s="90" t="s">
        <v>39</v>
      </c>
      <c r="E1" s="88" t="s">
        <v>40</v>
      </c>
      <c r="F1" s="88" t="s">
        <v>41</v>
      </c>
      <c r="G1" s="88" t="s">
        <v>42</v>
      </c>
      <c r="H1" s="92" t="s">
        <v>43</v>
      </c>
      <c r="I1" s="89" t="s">
        <v>28</v>
      </c>
    </row>
    <row r="2" spans="1:9" x14ac:dyDescent="0.25">
      <c r="A2" s="81" t="s">
        <v>93</v>
      </c>
      <c r="B2" s="82" t="s">
        <v>119</v>
      </c>
      <c r="C2" s="82" t="s">
        <v>153</v>
      </c>
      <c r="D2" s="91">
        <v>7</v>
      </c>
      <c r="E2" s="83">
        <f>2-3</f>
        <v>-1</v>
      </c>
      <c r="F2" s="82">
        <v>1</v>
      </c>
      <c r="G2" s="161">
        <v>1</v>
      </c>
      <c r="H2" s="148">
        <f t="shared" ref="H2:H11" ca="1" si="0">RANDBETWEEN(1,20)</f>
        <v>1</v>
      </c>
      <c r="I2" s="82">
        <f t="shared" ref="I2:I6" ca="1" si="1">SUM(D2:H2)</f>
        <v>9</v>
      </c>
    </row>
    <row r="3" spans="1:9" x14ac:dyDescent="0.25">
      <c r="A3" s="81" t="s">
        <v>93</v>
      </c>
      <c r="B3" s="82" t="s">
        <v>94</v>
      </c>
      <c r="C3" s="82" t="s">
        <v>152</v>
      </c>
      <c r="D3" s="91">
        <v>7</v>
      </c>
      <c r="E3" s="82">
        <v>-1</v>
      </c>
      <c r="F3" s="82">
        <v>1</v>
      </c>
      <c r="G3" s="161">
        <v>1</v>
      </c>
      <c r="H3" s="148">
        <f t="shared" ca="1" si="0"/>
        <v>18</v>
      </c>
      <c r="I3" s="82">
        <f t="shared" ca="1" si="1"/>
        <v>26</v>
      </c>
    </row>
    <row r="4" spans="1:9" x14ac:dyDescent="0.25">
      <c r="A4" s="81" t="s">
        <v>97</v>
      </c>
      <c r="B4" s="82" t="s">
        <v>208</v>
      </c>
      <c r="C4" s="82" t="s">
        <v>99</v>
      </c>
      <c r="D4" s="91">
        <v>4</v>
      </c>
      <c r="E4" s="161">
        <v>1</v>
      </c>
      <c r="F4" s="161">
        <v>0</v>
      </c>
      <c r="G4" s="161">
        <v>1</v>
      </c>
      <c r="H4" s="148">
        <f t="shared" ca="1" si="0"/>
        <v>1</v>
      </c>
      <c r="I4" s="82">
        <f t="shared" ref="I4" ca="1" si="2">SUM(D4:H4)</f>
        <v>7</v>
      </c>
    </row>
    <row r="5" spans="1:9" x14ac:dyDescent="0.25">
      <c r="A5" s="81" t="s">
        <v>97</v>
      </c>
      <c r="B5" s="82" t="s">
        <v>91</v>
      </c>
      <c r="C5" s="82" t="s">
        <v>100</v>
      </c>
      <c r="D5" s="91">
        <v>-1</v>
      </c>
      <c r="E5" s="161">
        <v>1</v>
      </c>
      <c r="F5" s="161">
        <v>0</v>
      </c>
      <c r="G5" s="161">
        <v>1</v>
      </c>
      <c r="H5" s="148">
        <f t="shared" ca="1" si="0"/>
        <v>11</v>
      </c>
      <c r="I5" s="82">
        <f t="shared" ref="I5" ca="1" si="3">SUM(D5:H5)</f>
        <v>12</v>
      </c>
    </row>
    <row r="6" spans="1:9" x14ac:dyDescent="0.25">
      <c r="A6" s="81" t="s">
        <v>98</v>
      </c>
      <c r="B6" s="82" t="s">
        <v>91</v>
      </c>
      <c r="C6" s="82" t="s">
        <v>101</v>
      </c>
      <c r="D6" s="91">
        <v>2</v>
      </c>
      <c r="E6" s="82">
        <v>0</v>
      </c>
      <c r="F6" s="82">
        <v>0</v>
      </c>
      <c r="G6" s="161">
        <v>1</v>
      </c>
      <c r="H6" s="148">
        <f t="shared" ca="1" si="0"/>
        <v>19</v>
      </c>
      <c r="I6" s="82">
        <f t="shared" ca="1" si="1"/>
        <v>22</v>
      </c>
    </row>
    <row r="7" spans="1:9" x14ac:dyDescent="0.25">
      <c r="A7" s="81" t="s">
        <v>172</v>
      </c>
      <c r="B7" s="82" t="s">
        <v>91</v>
      </c>
      <c r="C7" s="82" t="s">
        <v>100</v>
      </c>
      <c r="D7" s="91">
        <v>3</v>
      </c>
      <c r="E7" s="82">
        <v>0</v>
      </c>
      <c r="F7" s="82">
        <v>0</v>
      </c>
      <c r="G7" s="82">
        <v>0</v>
      </c>
      <c r="H7" s="148">
        <f t="shared" ca="1" si="0"/>
        <v>17</v>
      </c>
      <c r="I7" s="82">
        <f t="shared" ref="I7" ca="1" si="4">SUM(D7:H7)</f>
        <v>20</v>
      </c>
    </row>
    <row r="8" spans="1:9" x14ac:dyDescent="0.25">
      <c r="A8" s="81" t="s">
        <v>190</v>
      </c>
      <c r="B8" s="82" t="s">
        <v>163</v>
      </c>
      <c r="C8" s="82" t="s">
        <v>191</v>
      </c>
      <c r="D8" s="91">
        <v>2</v>
      </c>
      <c r="E8" s="82">
        <v>2</v>
      </c>
      <c r="F8" s="82">
        <v>0</v>
      </c>
      <c r="G8" s="82">
        <v>0</v>
      </c>
      <c r="H8" s="148">
        <f t="shared" ca="1" si="0"/>
        <v>15</v>
      </c>
      <c r="I8" s="82">
        <f t="shared" ref="I8" ca="1" si="5">SUM(D8:H8)</f>
        <v>19</v>
      </c>
    </row>
    <row r="9" spans="1:9" x14ac:dyDescent="0.25">
      <c r="A9" s="81" t="s">
        <v>195</v>
      </c>
      <c r="B9" s="82" t="s">
        <v>163</v>
      </c>
      <c r="C9" s="82" t="s">
        <v>196</v>
      </c>
      <c r="D9" s="91">
        <v>3</v>
      </c>
      <c r="E9" s="82">
        <v>5</v>
      </c>
      <c r="F9" s="82">
        <v>0</v>
      </c>
      <c r="G9" s="82">
        <v>0</v>
      </c>
      <c r="H9" s="148">
        <f t="shared" ca="1" si="0"/>
        <v>20</v>
      </c>
      <c r="I9" s="82">
        <f t="shared" ref="I9" ca="1" si="6">SUM(D9:H9)</f>
        <v>28</v>
      </c>
    </row>
    <row r="10" spans="1:9" x14ac:dyDescent="0.25">
      <c r="A10" s="81" t="s">
        <v>207</v>
      </c>
      <c r="B10" s="82" t="s">
        <v>208</v>
      </c>
      <c r="C10" s="82" t="s">
        <v>209</v>
      </c>
      <c r="D10" s="91">
        <v>3</v>
      </c>
      <c r="E10" s="82">
        <v>4</v>
      </c>
      <c r="F10" s="82">
        <v>0</v>
      </c>
      <c r="G10" s="82">
        <v>0</v>
      </c>
      <c r="H10" s="148">
        <f t="shared" ca="1" si="0"/>
        <v>11</v>
      </c>
      <c r="I10" s="82">
        <f t="shared" ref="I10" ca="1" si="7">SUM(D10:H10)</f>
        <v>18</v>
      </c>
    </row>
    <row r="11" spans="1:9" x14ac:dyDescent="0.25">
      <c r="A11" s="81" t="s">
        <v>207</v>
      </c>
      <c r="B11" s="82" t="s">
        <v>91</v>
      </c>
      <c r="C11" s="82" t="s">
        <v>136</v>
      </c>
      <c r="D11" s="91">
        <v>3</v>
      </c>
      <c r="E11" s="82">
        <v>4</v>
      </c>
      <c r="F11" s="82">
        <v>0</v>
      </c>
      <c r="G11" s="82">
        <v>0</v>
      </c>
      <c r="H11" s="148">
        <f t="shared" ca="1" si="0"/>
        <v>12</v>
      </c>
      <c r="I11" s="82">
        <f t="shared" ref="I11" ca="1" si="8">SUM(D11:H11)</f>
        <v>19</v>
      </c>
    </row>
    <row r="12" spans="1:9" ht="16.5" thickBot="1" x14ac:dyDescent="0.3"/>
    <row r="13" spans="1:9" ht="16.5" thickBot="1" x14ac:dyDescent="0.3">
      <c r="A13" s="115" t="s">
        <v>0</v>
      </c>
      <c r="B13" s="88" t="s">
        <v>37</v>
      </c>
      <c r="C13" s="88" t="s">
        <v>38</v>
      </c>
      <c r="D13" s="90" t="s">
        <v>39</v>
      </c>
      <c r="E13" s="88" t="s">
        <v>40</v>
      </c>
      <c r="F13" s="88" t="s">
        <v>41</v>
      </c>
      <c r="G13" s="88" t="s">
        <v>42</v>
      </c>
      <c r="H13" s="92" t="s">
        <v>43</v>
      </c>
      <c r="I13" s="89" t="s">
        <v>28</v>
      </c>
    </row>
    <row r="14" spans="1:9" x14ac:dyDescent="0.25">
      <c r="A14" s="83" t="s">
        <v>109</v>
      </c>
      <c r="B14" s="82" t="s">
        <v>115</v>
      </c>
      <c r="C14" s="82" t="s">
        <v>101</v>
      </c>
      <c r="D14" s="91">
        <v>1</v>
      </c>
      <c r="E14" s="82">
        <v>0</v>
      </c>
      <c r="F14" s="82">
        <v>0</v>
      </c>
      <c r="G14" s="82">
        <v>0</v>
      </c>
      <c r="H14" s="148">
        <f t="shared" ref="H14:H39" ca="1" si="9">RANDBETWEEN(1,20)</f>
        <v>16</v>
      </c>
      <c r="I14" s="82">
        <f t="shared" ref="I14" ca="1" si="10">SUM(D14:H14)</f>
        <v>17</v>
      </c>
    </row>
    <row r="15" spans="1:9" x14ac:dyDescent="0.25">
      <c r="A15" s="83" t="s">
        <v>109</v>
      </c>
      <c r="B15" s="82" t="s">
        <v>116</v>
      </c>
      <c r="C15" s="82" t="s">
        <v>110</v>
      </c>
      <c r="D15" s="91">
        <v>1</v>
      </c>
      <c r="E15" s="82">
        <v>3</v>
      </c>
      <c r="F15" s="82">
        <v>0</v>
      </c>
      <c r="G15" s="82">
        <v>0</v>
      </c>
      <c r="H15" s="148">
        <f t="shared" ca="1" si="9"/>
        <v>19</v>
      </c>
      <c r="I15" s="82">
        <f t="shared" ref="I15" ca="1" si="11">SUM(D15:H15)</f>
        <v>23</v>
      </c>
    </row>
    <row r="16" spans="1:9" x14ac:dyDescent="0.25">
      <c r="A16" s="83" t="s">
        <v>108</v>
      </c>
      <c r="B16" s="82" t="s">
        <v>117</v>
      </c>
      <c r="C16" s="82" t="s">
        <v>101</v>
      </c>
      <c r="D16" s="91">
        <v>3</v>
      </c>
      <c r="E16" s="82">
        <v>1</v>
      </c>
      <c r="F16" s="82">
        <v>0</v>
      </c>
      <c r="G16" s="82">
        <v>0</v>
      </c>
      <c r="H16" s="148">
        <f t="shared" ca="1" si="9"/>
        <v>16</v>
      </c>
      <c r="I16" s="82">
        <f t="shared" ref="I16:I17" ca="1" si="12">SUM(D16:H16)</f>
        <v>20</v>
      </c>
    </row>
    <row r="17" spans="1:9" x14ac:dyDescent="0.25">
      <c r="A17" s="83" t="s">
        <v>108</v>
      </c>
      <c r="B17" s="82" t="s">
        <v>118</v>
      </c>
      <c r="C17" s="82" t="s">
        <v>111</v>
      </c>
      <c r="D17" s="91">
        <v>3</v>
      </c>
      <c r="E17" s="82">
        <v>4</v>
      </c>
      <c r="F17" s="82">
        <v>0</v>
      </c>
      <c r="G17" s="82">
        <v>0</v>
      </c>
      <c r="H17" s="148">
        <f t="shared" ca="1" si="9"/>
        <v>1</v>
      </c>
      <c r="I17" s="82">
        <f t="shared" ca="1" si="12"/>
        <v>8</v>
      </c>
    </row>
    <row r="18" spans="1:9" x14ac:dyDescent="0.25">
      <c r="A18" s="83" t="s">
        <v>129</v>
      </c>
      <c r="B18" s="82" t="s">
        <v>167</v>
      </c>
      <c r="C18" s="82" t="s">
        <v>165</v>
      </c>
      <c r="D18" s="91">
        <v>1</v>
      </c>
      <c r="E18" s="82">
        <v>0</v>
      </c>
      <c r="F18" s="82">
        <v>0</v>
      </c>
      <c r="G18" s="82">
        <v>0</v>
      </c>
      <c r="H18" s="148">
        <f t="shared" ca="1" si="9"/>
        <v>9</v>
      </c>
      <c r="I18" s="82">
        <f t="shared" ref="I18" ca="1" si="13">SUM(D18:H18)</f>
        <v>10</v>
      </c>
    </row>
    <row r="19" spans="1:9" x14ac:dyDescent="0.25">
      <c r="A19" s="83" t="s">
        <v>126</v>
      </c>
      <c r="B19" s="82" t="s">
        <v>205</v>
      </c>
      <c r="C19" s="82" t="s">
        <v>100</v>
      </c>
      <c r="D19" s="91">
        <v>0</v>
      </c>
      <c r="E19" s="82">
        <v>1</v>
      </c>
      <c r="F19" s="82">
        <v>0</v>
      </c>
      <c r="G19" s="82">
        <v>0</v>
      </c>
      <c r="H19" s="148">
        <f t="shared" ca="1" si="9"/>
        <v>19</v>
      </c>
      <c r="I19" s="82">
        <f t="shared" ref="I19" ca="1" si="14">SUM(D19:H19)</f>
        <v>20</v>
      </c>
    </row>
    <row r="20" spans="1:9" x14ac:dyDescent="0.25">
      <c r="A20" s="83" t="s">
        <v>156</v>
      </c>
      <c r="B20" s="82" t="s">
        <v>205</v>
      </c>
      <c r="C20" s="82" t="s">
        <v>101</v>
      </c>
      <c r="D20" s="91">
        <v>0</v>
      </c>
      <c r="E20" s="82">
        <v>1</v>
      </c>
      <c r="F20" s="82">
        <v>0</v>
      </c>
      <c r="G20" s="82">
        <v>0</v>
      </c>
      <c r="H20" s="148">
        <f t="shared" ca="1" si="9"/>
        <v>18</v>
      </c>
      <c r="I20" s="82">
        <f t="shared" ref="I20" ca="1" si="15">SUM(D20:H20)</f>
        <v>19</v>
      </c>
    </row>
    <row r="21" spans="1:9" x14ac:dyDescent="0.25">
      <c r="A21" s="83" t="s">
        <v>124</v>
      </c>
      <c r="B21" s="82" t="s">
        <v>205</v>
      </c>
      <c r="C21" s="82" t="s">
        <v>100</v>
      </c>
      <c r="D21" s="91">
        <v>1</v>
      </c>
      <c r="E21" s="82">
        <v>1</v>
      </c>
      <c r="F21" s="82">
        <v>0</v>
      </c>
      <c r="G21" s="82">
        <v>0</v>
      </c>
      <c r="H21" s="148">
        <f t="shared" ca="1" si="9"/>
        <v>10</v>
      </c>
      <c r="I21" s="82">
        <f t="shared" ref="I21" ca="1" si="16">SUM(D21:H21)</f>
        <v>12</v>
      </c>
    </row>
    <row r="22" spans="1:9" x14ac:dyDescent="0.25">
      <c r="A22" s="83" t="s">
        <v>125</v>
      </c>
      <c r="B22" s="82" t="s">
        <v>205</v>
      </c>
      <c r="C22" s="82" t="s">
        <v>127</v>
      </c>
      <c r="D22" s="91">
        <v>1</v>
      </c>
      <c r="E22" s="82">
        <v>0</v>
      </c>
      <c r="F22" s="82">
        <v>0</v>
      </c>
      <c r="G22" s="82">
        <v>0</v>
      </c>
      <c r="H22" s="148">
        <f t="shared" ca="1" si="9"/>
        <v>11</v>
      </c>
      <c r="I22" s="82">
        <f t="shared" ref="I22" ca="1" si="17">SUM(D22:H22)</f>
        <v>12</v>
      </c>
    </row>
    <row r="23" spans="1:9" x14ac:dyDescent="0.25">
      <c r="A23" s="83" t="s">
        <v>132</v>
      </c>
      <c r="B23" s="82" t="s">
        <v>138</v>
      </c>
      <c r="C23" s="82" t="s">
        <v>137</v>
      </c>
      <c r="D23" s="91">
        <v>6</v>
      </c>
      <c r="E23" s="82">
        <v>1</v>
      </c>
      <c r="F23" s="82">
        <v>1</v>
      </c>
      <c r="G23" s="82">
        <v>0</v>
      </c>
      <c r="H23" s="148">
        <f t="shared" ca="1" si="9"/>
        <v>14</v>
      </c>
      <c r="I23" s="82">
        <f t="shared" ref="I23" ca="1" si="18">SUM(D23:H23)</f>
        <v>22</v>
      </c>
    </row>
    <row r="24" spans="1:9" x14ac:dyDescent="0.25">
      <c r="A24" s="83" t="s">
        <v>133</v>
      </c>
      <c r="B24" s="82" t="s">
        <v>134</v>
      </c>
      <c r="C24" s="82" t="s">
        <v>136</v>
      </c>
      <c r="D24" s="91">
        <v>5</v>
      </c>
      <c r="E24" s="82">
        <v>0</v>
      </c>
      <c r="F24" s="82">
        <v>0</v>
      </c>
      <c r="G24" s="82">
        <v>0</v>
      </c>
      <c r="H24" s="148">
        <f t="shared" ca="1" si="9"/>
        <v>8</v>
      </c>
      <c r="I24" s="82">
        <f t="shared" ref="I24" ca="1" si="19">SUM(D24:H24)</f>
        <v>13</v>
      </c>
    </row>
    <row r="25" spans="1:9" x14ac:dyDescent="0.25">
      <c r="A25" s="83" t="s">
        <v>133</v>
      </c>
      <c r="B25" s="82" t="s">
        <v>135</v>
      </c>
      <c r="C25" s="82" t="s">
        <v>141</v>
      </c>
      <c r="D25" s="91">
        <v>5</v>
      </c>
      <c r="E25" s="82">
        <v>0</v>
      </c>
      <c r="F25" s="82">
        <v>0</v>
      </c>
      <c r="G25" s="82">
        <v>0</v>
      </c>
      <c r="H25" s="148">
        <f t="shared" ca="1" si="9"/>
        <v>9</v>
      </c>
      <c r="I25" s="82">
        <f t="shared" ref="I25" ca="1" si="20">SUM(D25:H25)</f>
        <v>14</v>
      </c>
    </row>
    <row r="26" spans="1:9" x14ac:dyDescent="0.25">
      <c r="A26" s="83" t="s">
        <v>131</v>
      </c>
      <c r="B26" s="82" t="s">
        <v>134</v>
      </c>
      <c r="C26" s="82" t="s">
        <v>140</v>
      </c>
      <c r="D26" s="91">
        <v>5</v>
      </c>
      <c r="E26" s="82">
        <v>0</v>
      </c>
      <c r="F26" s="82">
        <v>0</v>
      </c>
      <c r="G26" s="82">
        <v>0</v>
      </c>
      <c r="H26" s="148">
        <f t="shared" ca="1" si="9"/>
        <v>6</v>
      </c>
      <c r="I26" s="82">
        <f t="shared" ref="I26" ca="1" si="21">SUM(D26:H26)</f>
        <v>11</v>
      </c>
    </row>
    <row r="27" spans="1:9" x14ac:dyDescent="0.25">
      <c r="A27" s="83" t="s">
        <v>131</v>
      </c>
      <c r="B27" s="82" t="s">
        <v>135</v>
      </c>
      <c r="C27" s="82" t="s">
        <v>142</v>
      </c>
      <c r="D27" s="91">
        <v>6</v>
      </c>
      <c r="E27" s="82">
        <v>0</v>
      </c>
      <c r="F27" s="82">
        <v>0</v>
      </c>
      <c r="G27" s="82">
        <v>0</v>
      </c>
      <c r="H27" s="148">
        <f t="shared" ca="1" si="9"/>
        <v>12</v>
      </c>
      <c r="I27" s="82">
        <f t="shared" ref="I27" ca="1" si="22">SUM(D27:H27)</f>
        <v>18</v>
      </c>
    </row>
    <row r="28" spans="1:9" x14ac:dyDescent="0.25">
      <c r="A28" s="83" t="s">
        <v>130</v>
      </c>
      <c r="B28" s="82" t="s">
        <v>147</v>
      </c>
      <c r="C28" s="82" t="s">
        <v>101</v>
      </c>
      <c r="D28" s="91">
        <v>3</v>
      </c>
      <c r="E28" s="82">
        <v>0</v>
      </c>
      <c r="F28" s="82">
        <v>1</v>
      </c>
      <c r="G28" s="82">
        <v>0</v>
      </c>
      <c r="H28" s="148">
        <f t="shared" ca="1" si="9"/>
        <v>13</v>
      </c>
      <c r="I28" s="82">
        <f t="shared" ref="I28" ca="1" si="23">SUM(D28:H28)</f>
        <v>17</v>
      </c>
    </row>
    <row r="29" spans="1:9" x14ac:dyDescent="0.25">
      <c r="A29" s="83" t="s">
        <v>148</v>
      </c>
      <c r="B29" s="82" t="s">
        <v>179</v>
      </c>
      <c r="C29" s="82" t="s">
        <v>151</v>
      </c>
      <c r="D29" s="91">
        <v>2</v>
      </c>
      <c r="E29" s="82">
        <v>0</v>
      </c>
      <c r="F29" s="82">
        <v>1</v>
      </c>
      <c r="G29" s="82">
        <v>0</v>
      </c>
      <c r="H29" s="148">
        <f t="shared" ca="1" si="9"/>
        <v>5</v>
      </c>
      <c r="I29" s="82">
        <f t="shared" ref="I29" ca="1" si="24">SUM(D29:H29)</f>
        <v>8</v>
      </c>
    </row>
    <row r="30" spans="1:9" x14ac:dyDescent="0.25">
      <c r="A30" s="83" t="s">
        <v>157</v>
      </c>
      <c r="B30" s="82" t="s">
        <v>202</v>
      </c>
      <c r="C30" s="82" t="s">
        <v>165</v>
      </c>
      <c r="D30" s="91">
        <v>1</v>
      </c>
      <c r="E30" s="82">
        <v>0</v>
      </c>
      <c r="F30" s="82">
        <v>0</v>
      </c>
      <c r="G30" s="82">
        <v>0</v>
      </c>
      <c r="H30" s="148">
        <f t="shared" ca="1" si="9"/>
        <v>2</v>
      </c>
      <c r="I30" s="82">
        <f t="shared" ref="I30:I32" ca="1" si="25">SUM(D30:H30)</f>
        <v>3</v>
      </c>
    </row>
    <row r="31" spans="1:9" x14ac:dyDescent="0.25">
      <c r="A31" s="83" t="s">
        <v>162</v>
      </c>
      <c r="B31" s="82" t="s">
        <v>202</v>
      </c>
      <c r="C31" s="82" t="s">
        <v>100</v>
      </c>
      <c r="D31" s="91">
        <v>3</v>
      </c>
      <c r="E31" s="82">
        <v>0</v>
      </c>
      <c r="F31" s="82">
        <v>0</v>
      </c>
      <c r="G31" s="82">
        <v>0</v>
      </c>
      <c r="H31" s="148">
        <f t="shared" ca="1" si="9"/>
        <v>8</v>
      </c>
      <c r="I31" s="82">
        <f t="shared" ca="1" si="25"/>
        <v>11</v>
      </c>
    </row>
    <row r="32" spans="1:9" x14ac:dyDescent="0.25">
      <c r="A32" s="83" t="s">
        <v>162</v>
      </c>
      <c r="B32" s="82" t="s">
        <v>164</v>
      </c>
      <c r="C32" s="82" t="s">
        <v>166</v>
      </c>
      <c r="D32" s="91">
        <v>3</v>
      </c>
      <c r="E32" s="82">
        <v>0</v>
      </c>
      <c r="F32" s="82">
        <v>0</v>
      </c>
      <c r="G32" s="82">
        <v>0</v>
      </c>
      <c r="H32" s="148">
        <f t="shared" ca="1" si="9"/>
        <v>10</v>
      </c>
      <c r="I32" s="82">
        <f t="shared" ca="1" si="25"/>
        <v>13</v>
      </c>
    </row>
    <row r="33" spans="1:9" x14ac:dyDescent="0.25">
      <c r="A33" s="83" t="s">
        <v>168</v>
      </c>
      <c r="B33" s="82" t="s">
        <v>179</v>
      </c>
      <c r="C33" s="82" t="s">
        <v>170</v>
      </c>
      <c r="D33" s="91">
        <v>1</v>
      </c>
      <c r="E33" s="82">
        <v>1</v>
      </c>
      <c r="F33" s="82">
        <v>0</v>
      </c>
      <c r="G33" s="82">
        <v>0</v>
      </c>
      <c r="H33" s="148">
        <f t="shared" ca="1" si="9"/>
        <v>15</v>
      </c>
      <c r="I33" s="82">
        <f t="shared" ref="I33" ca="1" si="26">SUM(D33:H33)</f>
        <v>17</v>
      </c>
    </row>
    <row r="34" spans="1:9" x14ac:dyDescent="0.25">
      <c r="A34" s="83" t="s">
        <v>177</v>
      </c>
      <c r="B34" s="82" t="s">
        <v>179</v>
      </c>
      <c r="C34" s="82" t="s">
        <v>180</v>
      </c>
      <c r="D34" s="91">
        <v>6</v>
      </c>
      <c r="E34" s="82">
        <v>3</v>
      </c>
      <c r="F34" s="82">
        <v>0</v>
      </c>
      <c r="G34" s="82">
        <v>0</v>
      </c>
      <c r="H34" s="148">
        <f t="shared" ca="1" si="9"/>
        <v>14</v>
      </c>
      <c r="I34" s="82">
        <f t="shared" ref="I34" ca="1" si="27">SUM(D34:H34)</f>
        <v>23</v>
      </c>
    </row>
    <row r="35" spans="1:9" x14ac:dyDescent="0.25">
      <c r="A35" s="83" t="s">
        <v>182</v>
      </c>
      <c r="B35" s="82" t="s">
        <v>179</v>
      </c>
      <c r="C35" s="82" t="s">
        <v>186</v>
      </c>
      <c r="D35" s="91">
        <v>12</v>
      </c>
      <c r="E35" s="82">
        <v>5</v>
      </c>
      <c r="F35" s="82">
        <v>0</v>
      </c>
      <c r="G35" s="82">
        <v>0</v>
      </c>
      <c r="H35" s="148">
        <f t="shared" ca="1" si="9"/>
        <v>3</v>
      </c>
      <c r="I35" s="82">
        <f t="shared" ref="I35" ca="1" si="28">SUM(D35:H35)</f>
        <v>20</v>
      </c>
    </row>
    <row r="36" spans="1:9" x14ac:dyDescent="0.25">
      <c r="A36" s="83" t="s">
        <v>182</v>
      </c>
      <c r="B36" s="82" t="s">
        <v>185</v>
      </c>
      <c r="C36" s="82" t="s">
        <v>184</v>
      </c>
      <c r="D36" s="91">
        <v>12</v>
      </c>
      <c r="E36" s="82">
        <v>3</v>
      </c>
      <c r="F36" s="82">
        <v>0</v>
      </c>
      <c r="G36" s="82">
        <v>0</v>
      </c>
      <c r="H36" s="148">
        <f t="shared" ca="1" si="9"/>
        <v>20</v>
      </c>
      <c r="I36" s="82">
        <f t="shared" ref="I36:I37" ca="1" si="29">SUM(D36:H36)</f>
        <v>35</v>
      </c>
    </row>
    <row r="37" spans="1:9" x14ac:dyDescent="0.25">
      <c r="A37" s="83" t="s">
        <v>193</v>
      </c>
      <c r="B37" s="82" t="s">
        <v>179</v>
      </c>
      <c r="C37" s="82" t="s">
        <v>194</v>
      </c>
      <c r="D37" s="91">
        <v>1</v>
      </c>
      <c r="E37" s="82">
        <v>3</v>
      </c>
      <c r="F37" s="82">
        <v>0</v>
      </c>
      <c r="G37" s="82">
        <v>0</v>
      </c>
      <c r="H37" s="148">
        <f t="shared" ca="1" si="9"/>
        <v>20</v>
      </c>
      <c r="I37" s="82">
        <f t="shared" ca="1" si="29"/>
        <v>24</v>
      </c>
    </row>
    <row r="38" spans="1:9" x14ac:dyDescent="0.25">
      <c r="A38" s="83" t="s">
        <v>206</v>
      </c>
      <c r="B38" s="82" t="s">
        <v>202</v>
      </c>
      <c r="C38" s="82" t="s">
        <v>204</v>
      </c>
      <c r="D38" s="91">
        <v>6</v>
      </c>
      <c r="E38" s="82">
        <v>4</v>
      </c>
      <c r="F38" s="82">
        <v>0</v>
      </c>
      <c r="G38" s="82">
        <v>0</v>
      </c>
      <c r="H38" s="148">
        <f t="shared" ca="1" si="9"/>
        <v>2</v>
      </c>
      <c r="I38" s="82">
        <f t="shared" ref="I38" ca="1" si="30">SUM(D38:H38)</f>
        <v>12</v>
      </c>
    </row>
    <row r="39" spans="1:9" x14ac:dyDescent="0.25">
      <c r="A39" s="83" t="s">
        <v>206</v>
      </c>
      <c r="B39" s="82" t="s">
        <v>203</v>
      </c>
      <c r="C39" s="82" t="s">
        <v>203</v>
      </c>
      <c r="D39" s="91">
        <v>6</v>
      </c>
      <c r="E39" s="82">
        <v>9</v>
      </c>
      <c r="F39" s="82">
        <v>0</v>
      </c>
      <c r="G39" s="82">
        <v>0</v>
      </c>
      <c r="H39" s="148">
        <f t="shared" ca="1" si="9"/>
        <v>2</v>
      </c>
      <c r="I39" s="82">
        <f t="shared" ref="I39" ca="1" si="31">SUM(D39:H39)</f>
        <v>17</v>
      </c>
    </row>
  </sheetData>
  <conditionalFormatting sqref="H2:H8">
    <cfRule type="cellIs" dxfId="201" priority="22" operator="equal">
      <formula>1</formula>
    </cfRule>
    <cfRule type="cellIs" dxfId="200" priority="23" operator="equal">
      <formula>19</formula>
    </cfRule>
    <cfRule type="cellIs" dxfId="199" priority="24" operator="equal">
      <formula>20</formula>
    </cfRule>
  </conditionalFormatting>
  <conditionalFormatting sqref="H14:H36">
    <cfRule type="cellIs" dxfId="198" priority="19" operator="equal">
      <formula>1</formula>
    </cfRule>
    <cfRule type="cellIs" dxfId="197" priority="20" operator="equal">
      <formula>19</formula>
    </cfRule>
    <cfRule type="cellIs" dxfId="196" priority="21" operator="equal">
      <formula>20</formula>
    </cfRule>
  </conditionalFormatting>
  <conditionalFormatting sqref="H37">
    <cfRule type="cellIs" dxfId="195" priority="16" operator="equal">
      <formula>1</formula>
    </cfRule>
    <cfRule type="cellIs" dxfId="194" priority="17" operator="equal">
      <formula>19</formula>
    </cfRule>
    <cfRule type="cellIs" dxfId="193" priority="18" operator="equal">
      <formula>20</formula>
    </cfRule>
  </conditionalFormatting>
  <conditionalFormatting sqref="H9">
    <cfRule type="cellIs" dxfId="192" priority="13" operator="equal">
      <formula>1</formula>
    </cfRule>
    <cfRule type="cellIs" dxfId="191" priority="14" operator="equal">
      <formula>19</formula>
    </cfRule>
    <cfRule type="cellIs" dxfId="190" priority="15" operator="equal">
      <formula>20</formula>
    </cfRule>
  </conditionalFormatting>
  <conditionalFormatting sqref="H38">
    <cfRule type="cellIs" dxfId="189" priority="10" operator="equal">
      <formula>1</formula>
    </cfRule>
    <cfRule type="cellIs" dxfId="188" priority="11" operator="equal">
      <formula>19</formula>
    </cfRule>
    <cfRule type="cellIs" dxfId="187" priority="12" operator="equal">
      <formula>20</formula>
    </cfRule>
  </conditionalFormatting>
  <conditionalFormatting sqref="H39">
    <cfRule type="cellIs" dxfId="186" priority="7" operator="equal">
      <formula>1</formula>
    </cfRule>
    <cfRule type="cellIs" dxfId="185" priority="8" operator="equal">
      <formula>19</formula>
    </cfRule>
    <cfRule type="cellIs" dxfId="184" priority="9" operator="equal">
      <formula>20</formula>
    </cfRule>
  </conditionalFormatting>
  <conditionalFormatting sqref="H10">
    <cfRule type="cellIs" dxfId="183" priority="4" operator="equal">
      <formula>1</formula>
    </cfRule>
    <cfRule type="cellIs" dxfId="182" priority="5" operator="equal">
      <formula>19</formula>
    </cfRule>
    <cfRule type="cellIs" dxfId="181" priority="6" operator="equal">
      <formula>20</formula>
    </cfRule>
  </conditionalFormatting>
  <conditionalFormatting sqref="H11">
    <cfRule type="cellIs" dxfId="180" priority="1" operator="equal">
      <formula>1</formula>
    </cfRule>
    <cfRule type="cellIs" dxfId="179" priority="2" operator="equal">
      <formula>19</formula>
    </cfRule>
    <cfRule type="cellIs" dxfId="178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/>
  </sheetViews>
  <sheetFormatPr defaultColWidth="3.875" defaultRowHeight="15.75" x14ac:dyDescent="0.25"/>
  <cols>
    <col min="1" max="1" width="12.37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8.8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9" t="s">
        <v>0</v>
      </c>
      <c r="B1" s="159" t="s">
        <v>89</v>
      </c>
      <c r="C1" s="159" t="s">
        <v>44</v>
      </c>
      <c r="D1" s="151" t="s">
        <v>3</v>
      </c>
      <c r="E1" s="159" t="s">
        <v>45</v>
      </c>
      <c r="G1" s="159" t="s">
        <v>0</v>
      </c>
      <c r="H1" s="159" t="s">
        <v>89</v>
      </c>
      <c r="I1" s="159" t="s">
        <v>44</v>
      </c>
      <c r="J1" s="151" t="s">
        <v>3</v>
      </c>
      <c r="K1" s="159" t="s">
        <v>45</v>
      </c>
    </row>
    <row r="2" spans="1:11" x14ac:dyDescent="0.25">
      <c r="A2" s="78" t="s">
        <v>95</v>
      </c>
      <c r="B2" s="79" t="s">
        <v>46</v>
      </c>
      <c r="C2" s="79">
        <v>8</v>
      </c>
      <c r="D2" s="149">
        <f ca="1">RANDBETWEEN(1,20)</f>
        <v>6</v>
      </c>
      <c r="E2" s="79">
        <f t="shared" ref="E2:E10" ca="1" si="0">D2+C2</f>
        <v>14</v>
      </c>
      <c r="G2" s="80" t="s">
        <v>109</v>
      </c>
      <c r="H2" s="87" t="s">
        <v>46</v>
      </c>
      <c r="I2" s="152">
        <v>2</v>
      </c>
      <c r="J2" s="149">
        <f t="shared" ref="J2:J40" ca="1" si="1">RANDBETWEEN(1,20)</f>
        <v>20</v>
      </c>
      <c r="K2" s="79">
        <f t="shared" ref="K2:K10" ca="1" si="2">J2+I2</f>
        <v>22</v>
      </c>
    </row>
    <row r="3" spans="1:11" x14ac:dyDescent="0.25">
      <c r="A3" s="81" t="s">
        <v>95</v>
      </c>
      <c r="B3" s="82" t="s">
        <v>47</v>
      </c>
      <c r="C3" s="82">
        <v>3</v>
      </c>
      <c r="D3" s="148">
        <f ca="1">RANDBETWEEN(1,20)</f>
        <v>14</v>
      </c>
      <c r="E3" s="82">
        <f t="shared" ca="1" si="0"/>
        <v>17</v>
      </c>
      <c r="G3" s="83" t="s">
        <v>109</v>
      </c>
      <c r="H3" s="87" t="s">
        <v>47</v>
      </c>
      <c r="I3" s="152">
        <v>2</v>
      </c>
      <c r="J3" s="148">
        <f t="shared" ca="1" si="1"/>
        <v>20</v>
      </c>
      <c r="K3" s="82">
        <f t="shared" ca="1" si="2"/>
        <v>22</v>
      </c>
    </row>
    <row r="4" spans="1:11" x14ac:dyDescent="0.25">
      <c r="A4" s="84" t="s">
        <v>95</v>
      </c>
      <c r="B4" s="85" t="s">
        <v>48</v>
      </c>
      <c r="C4" s="85">
        <v>6</v>
      </c>
      <c r="D4" s="150">
        <f ca="1">RANDBETWEEN(1,20)</f>
        <v>5</v>
      </c>
      <c r="E4" s="85">
        <f t="shared" ca="1" si="0"/>
        <v>11</v>
      </c>
      <c r="G4" s="86" t="s">
        <v>109</v>
      </c>
      <c r="H4" s="153" t="s">
        <v>48</v>
      </c>
      <c r="I4" s="154">
        <v>-1</v>
      </c>
      <c r="J4" s="150">
        <f t="shared" ca="1" si="1"/>
        <v>3</v>
      </c>
      <c r="K4" s="85">
        <f t="shared" ca="1" si="2"/>
        <v>2</v>
      </c>
    </row>
    <row r="5" spans="1:11" x14ac:dyDescent="0.25">
      <c r="A5" s="78" t="s">
        <v>97</v>
      </c>
      <c r="B5" s="79" t="s">
        <v>46</v>
      </c>
      <c r="C5" s="79">
        <v>7</v>
      </c>
      <c r="D5" s="149">
        <f t="shared" ref="D5:D23" ca="1" si="3">RANDBETWEEN(1,20)</f>
        <v>6</v>
      </c>
      <c r="E5" s="79">
        <f t="shared" ca="1" si="0"/>
        <v>13</v>
      </c>
      <c r="G5" s="80" t="s">
        <v>108</v>
      </c>
      <c r="H5" s="87" t="s">
        <v>46</v>
      </c>
      <c r="I5" s="152">
        <v>2</v>
      </c>
      <c r="J5" s="149">
        <f t="shared" ca="1" si="1"/>
        <v>2</v>
      </c>
      <c r="K5" s="79">
        <f t="shared" ca="1" si="2"/>
        <v>4</v>
      </c>
    </row>
    <row r="6" spans="1:11" x14ac:dyDescent="0.25">
      <c r="A6" s="81" t="s">
        <v>97</v>
      </c>
      <c r="B6" s="82" t="s">
        <v>47</v>
      </c>
      <c r="C6" s="82">
        <v>5</v>
      </c>
      <c r="D6" s="148">
        <f t="shared" ca="1" si="3"/>
        <v>2</v>
      </c>
      <c r="E6" s="82">
        <f t="shared" ca="1" si="0"/>
        <v>7</v>
      </c>
      <c r="G6" s="83" t="s">
        <v>108</v>
      </c>
      <c r="H6" s="87" t="s">
        <v>47</v>
      </c>
      <c r="I6" s="152">
        <v>4</v>
      </c>
      <c r="J6" s="148">
        <f t="shared" ca="1" si="1"/>
        <v>20</v>
      </c>
      <c r="K6" s="82">
        <f t="shared" ca="1" si="2"/>
        <v>24</v>
      </c>
    </row>
    <row r="7" spans="1:11" x14ac:dyDescent="0.25">
      <c r="A7" s="84" t="s">
        <v>97</v>
      </c>
      <c r="B7" s="85" t="s">
        <v>48</v>
      </c>
      <c r="C7" s="85">
        <v>2</v>
      </c>
      <c r="D7" s="150">
        <f t="shared" ca="1" si="3"/>
        <v>5</v>
      </c>
      <c r="E7" s="85">
        <f t="shared" ca="1" si="0"/>
        <v>7</v>
      </c>
      <c r="G7" s="86" t="s">
        <v>108</v>
      </c>
      <c r="H7" s="153" t="s">
        <v>48</v>
      </c>
      <c r="I7" s="154">
        <v>0</v>
      </c>
      <c r="J7" s="150">
        <f t="shared" ca="1" si="1"/>
        <v>20</v>
      </c>
      <c r="K7" s="85">
        <f t="shared" ca="1" si="2"/>
        <v>20</v>
      </c>
    </row>
    <row r="8" spans="1:11" x14ac:dyDescent="0.25">
      <c r="A8" s="78" t="s">
        <v>98</v>
      </c>
      <c r="B8" s="79" t="s">
        <v>46</v>
      </c>
      <c r="C8" s="79">
        <v>4</v>
      </c>
      <c r="D8" s="149">
        <f t="shared" ca="1" si="3"/>
        <v>3</v>
      </c>
      <c r="E8" s="79">
        <f t="shared" ca="1" si="0"/>
        <v>7</v>
      </c>
      <c r="G8" s="80" t="s">
        <v>126</v>
      </c>
      <c r="H8" s="87" t="s">
        <v>46</v>
      </c>
      <c r="I8" s="152">
        <v>0</v>
      </c>
      <c r="J8" s="149">
        <f t="shared" ca="1" si="1"/>
        <v>17</v>
      </c>
      <c r="K8" s="79">
        <f t="shared" ca="1" si="2"/>
        <v>17</v>
      </c>
    </row>
    <row r="9" spans="1:11" x14ac:dyDescent="0.25">
      <c r="A9" s="81" t="s">
        <v>98</v>
      </c>
      <c r="B9" s="82" t="s">
        <v>47</v>
      </c>
      <c r="C9" s="82">
        <v>5</v>
      </c>
      <c r="D9" s="148">
        <f t="shared" ca="1" si="3"/>
        <v>13</v>
      </c>
      <c r="E9" s="82">
        <f t="shared" ca="1" si="0"/>
        <v>18</v>
      </c>
      <c r="G9" s="83" t="s">
        <v>126</v>
      </c>
      <c r="H9" s="87" t="s">
        <v>47</v>
      </c>
      <c r="I9" s="152">
        <v>1</v>
      </c>
      <c r="J9" s="148">
        <f t="shared" ca="1" si="1"/>
        <v>8</v>
      </c>
      <c r="K9" s="82">
        <f t="shared" ca="1" si="2"/>
        <v>9</v>
      </c>
    </row>
    <row r="10" spans="1:11" x14ac:dyDescent="0.25">
      <c r="A10" s="84" t="s">
        <v>98</v>
      </c>
      <c r="B10" s="85" t="s">
        <v>48</v>
      </c>
      <c r="C10" s="85">
        <v>1</v>
      </c>
      <c r="D10" s="150">
        <f t="shared" ca="1" si="3"/>
        <v>5</v>
      </c>
      <c r="E10" s="85">
        <f t="shared" ca="1" si="0"/>
        <v>6</v>
      </c>
      <c r="G10" s="86" t="s">
        <v>126</v>
      </c>
      <c r="H10" s="153" t="s">
        <v>48</v>
      </c>
      <c r="I10" s="154">
        <v>2</v>
      </c>
      <c r="J10" s="150">
        <f t="shared" ca="1" si="1"/>
        <v>13</v>
      </c>
      <c r="K10" s="85">
        <f t="shared" ca="1" si="2"/>
        <v>15</v>
      </c>
    </row>
    <row r="11" spans="1:11" x14ac:dyDescent="0.25">
      <c r="A11" s="78" t="s">
        <v>114</v>
      </c>
      <c r="B11" s="79" t="s">
        <v>46</v>
      </c>
      <c r="C11" s="79">
        <v>8</v>
      </c>
      <c r="D11" s="149">
        <f t="shared" ca="1" si="3"/>
        <v>10</v>
      </c>
      <c r="E11" s="79">
        <f t="shared" ref="E11:E13" ca="1" si="4">D11+C11</f>
        <v>18</v>
      </c>
      <c r="G11" s="80" t="s">
        <v>124</v>
      </c>
      <c r="H11" s="87" t="s">
        <v>46</v>
      </c>
      <c r="I11" s="152">
        <v>0</v>
      </c>
      <c r="J11" s="149">
        <f t="shared" ca="1" si="1"/>
        <v>17</v>
      </c>
      <c r="K11" s="79">
        <f t="shared" ref="K11:K13" ca="1" si="5">J11+I11</f>
        <v>17</v>
      </c>
    </row>
    <row r="12" spans="1:11" x14ac:dyDescent="0.25">
      <c r="A12" s="81" t="s">
        <v>114</v>
      </c>
      <c r="B12" s="82" t="s">
        <v>47</v>
      </c>
      <c r="C12" s="82">
        <v>7</v>
      </c>
      <c r="D12" s="148">
        <f t="shared" ca="1" si="3"/>
        <v>6</v>
      </c>
      <c r="E12" s="82">
        <f t="shared" ca="1" si="4"/>
        <v>13</v>
      </c>
      <c r="G12" s="83" t="s">
        <v>124</v>
      </c>
      <c r="H12" s="87" t="s">
        <v>47</v>
      </c>
      <c r="I12" s="152">
        <v>-1</v>
      </c>
      <c r="J12" s="148">
        <f t="shared" ca="1" si="1"/>
        <v>12</v>
      </c>
      <c r="K12" s="82">
        <f t="shared" ca="1" si="5"/>
        <v>11</v>
      </c>
    </row>
    <row r="13" spans="1:11" x14ac:dyDescent="0.25">
      <c r="A13" s="84" t="s">
        <v>114</v>
      </c>
      <c r="B13" s="85" t="s">
        <v>48</v>
      </c>
      <c r="C13" s="85">
        <v>6</v>
      </c>
      <c r="D13" s="150">
        <f t="shared" ca="1" si="3"/>
        <v>17</v>
      </c>
      <c r="E13" s="85">
        <f t="shared" ca="1" si="4"/>
        <v>23</v>
      </c>
      <c r="G13" s="86" t="s">
        <v>124</v>
      </c>
      <c r="H13" s="153" t="s">
        <v>48</v>
      </c>
      <c r="I13" s="154">
        <v>3</v>
      </c>
      <c r="J13" s="150">
        <f t="shared" ca="1" si="1"/>
        <v>2</v>
      </c>
      <c r="K13" s="85">
        <f t="shared" ca="1" si="5"/>
        <v>5</v>
      </c>
    </row>
    <row r="14" spans="1:11" x14ac:dyDescent="0.25">
      <c r="A14" s="84" t="s">
        <v>78</v>
      </c>
      <c r="B14" s="85" t="s">
        <v>171</v>
      </c>
      <c r="C14" s="85">
        <v>0</v>
      </c>
      <c r="D14" s="150">
        <f t="shared" ca="1" si="3"/>
        <v>8</v>
      </c>
      <c r="E14" s="85">
        <f t="shared" ref="E14:E17" ca="1" si="6">D14+C14</f>
        <v>8</v>
      </c>
      <c r="G14" s="80" t="s">
        <v>125</v>
      </c>
      <c r="H14" s="87" t="s">
        <v>46</v>
      </c>
      <c r="I14" s="152">
        <v>0</v>
      </c>
      <c r="J14" s="149">
        <f t="shared" ca="1" si="1"/>
        <v>3</v>
      </c>
      <c r="K14" s="79">
        <f t="shared" ref="K14:K22" ca="1" si="7">J14+I14</f>
        <v>3</v>
      </c>
    </row>
    <row r="15" spans="1:11" x14ac:dyDescent="0.25">
      <c r="A15" s="78" t="s">
        <v>172</v>
      </c>
      <c r="B15" s="79" t="s">
        <v>46</v>
      </c>
      <c r="C15" s="79">
        <v>5</v>
      </c>
      <c r="D15" s="149">
        <f t="shared" ca="1" si="3"/>
        <v>12</v>
      </c>
      <c r="E15" s="79">
        <f t="shared" ca="1" si="6"/>
        <v>17</v>
      </c>
      <c r="G15" s="83" t="s">
        <v>125</v>
      </c>
      <c r="H15" s="87" t="s">
        <v>47</v>
      </c>
      <c r="I15" s="152">
        <v>0</v>
      </c>
      <c r="J15" s="148">
        <f t="shared" ca="1" si="1"/>
        <v>8</v>
      </c>
      <c r="K15" s="82">
        <f t="shared" ca="1" si="7"/>
        <v>8</v>
      </c>
    </row>
    <row r="16" spans="1:11" x14ac:dyDescent="0.25">
      <c r="A16" s="81" t="s">
        <v>172</v>
      </c>
      <c r="B16" s="82" t="s">
        <v>47</v>
      </c>
      <c r="C16" s="82">
        <v>5</v>
      </c>
      <c r="D16" s="148">
        <f t="shared" ca="1" si="3"/>
        <v>9</v>
      </c>
      <c r="E16" s="82">
        <f t="shared" ca="1" si="6"/>
        <v>14</v>
      </c>
      <c r="G16" s="86" t="s">
        <v>125</v>
      </c>
      <c r="H16" s="153" t="s">
        <v>48</v>
      </c>
      <c r="I16" s="154">
        <v>3</v>
      </c>
      <c r="J16" s="150">
        <f t="shared" ca="1" si="1"/>
        <v>13</v>
      </c>
      <c r="K16" s="85">
        <f t="shared" ca="1" si="7"/>
        <v>16</v>
      </c>
    </row>
    <row r="17" spans="1:11" x14ac:dyDescent="0.25">
      <c r="A17" s="84" t="s">
        <v>172</v>
      </c>
      <c r="B17" s="85" t="s">
        <v>48</v>
      </c>
      <c r="C17" s="85">
        <v>1</v>
      </c>
      <c r="D17" s="150">
        <f t="shared" ca="1" si="3"/>
        <v>9</v>
      </c>
      <c r="E17" s="85">
        <f t="shared" ca="1" si="6"/>
        <v>10</v>
      </c>
      <c r="G17" s="80" t="s">
        <v>157</v>
      </c>
      <c r="H17" s="87" t="s">
        <v>46</v>
      </c>
      <c r="I17" s="152">
        <v>4</v>
      </c>
      <c r="J17" s="149">
        <f t="shared" ca="1" si="1"/>
        <v>12</v>
      </c>
      <c r="K17" s="79">
        <f t="shared" ca="1" si="7"/>
        <v>16</v>
      </c>
    </row>
    <row r="18" spans="1:11" x14ac:dyDescent="0.25">
      <c r="A18" s="78" t="s">
        <v>190</v>
      </c>
      <c r="B18" s="79" t="s">
        <v>46</v>
      </c>
      <c r="C18" s="79">
        <v>4</v>
      </c>
      <c r="D18" s="149">
        <f t="shared" ca="1" si="3"/>
        <v>16</v>
      </c>
      <c r="E18" s="79">
        <f t="shared" ref="E18:E20" ca="1" si="8">D18+C18</f>
        <v>20</v>
      </c>
      <c r="G18" s="83" t="s">
        <v>157</v>
      </c>
      <c r="H18" s="87" t="s">
        <v>47</v>
      </c>
      <c r="I18" s="152">
        <v>2</v>
      </c>
      <c r="J18" s="148">
        <f t="shared" ca="1" si="1"/>
        <v>2</v>
      </c>
      <c r="K18" s="82">
        <f t="shared" ca="1" si="7"/>
        <v>4</v>
      </c>
    </row>
    <row r="19" spans="1:11" x14ac:dyDescent="0.25">
      <c r="A19" s="81" t="s">
        <v>190</v>
      </c>
      <c r="B19" s="82" t="s">
        <v>47</v>
      </c>
      <c r="C19" s="82">
        <v>2</v>
      </c>
      <c r="D19" s="148">
        <f t="shared" ca="1" si="3"/>
        <v>3</v>
      </c>
      <c r="E19" s="82">
        <f t="shared" ca="1" si="8"/>
        <v>5</v>
      </c>
      <c r="G19" s="86" t="s">
        <v>157</v>
      </c>
      <c r="H19" s="153" t="s">
        <v>48</v>
      </c>
      <c r="I19" s="154">
        <v>1</v>
      </c>
      <c r="J19" s="150">
        <f t="shared" ca="1" si="1"/>
        <v>3</v>
      </c>
      <c r="K19" s="85">
        <f t="shared" ca="1" si="7"/>
        <v>4</v>
      </c>
    </row>
    <row r="20" spans="1:11" x14ac:dyDescent="0.25">
      <c r="A20" s="84" t="s">
        <v>190</v>
      </c>
      <c r="B20" s="85" t="s">
        <v>48</v>
      </c>
      <c r="C20" s="85">
        <v>2</v>
      </c>
      <c r="D20" s="150">
        <f t="shared" ca="1" si="3"/>
        <v>17</v>
      </c>
      <c r="E20" s="85">
        <f t="shared" ca="1" si="8"/>
        <v>19</v>
      </c>
      <c r="G20" s="80" t="s">
        <v>162</v>
      </c>
      <c r="H20" s="87" t="s">
        <v>46</v>
      </c>
      <c r="I20" s="152">
        <v>4</v>
      </c>
      <c r="J20" s="149">
        <f t="shared" ca="1" si="1"/>
        <v>6</v>
      </c>
      <c r="K20" s="79">
        <f t="shared" ca="1" si="7"/>
        <v>10</v>
      </c>
    </row>
    <row r="21" spans="1:11" x14ac:dyDescent="0.25">
      <c r="A21" s="78" t="s">
        <v>197</v>
      </c>
      <c r="B21" s="79" t="s">
        <v>46</v>
      </c>
      <c r="C21" s="79">
        <v>7</v>
      </c>
      <c r="D21" s="149">
        <f t="shared" ca="1" si="3"/>
        <v>5</v>
      </c>
      <c r="E21" s="79">
        <f t="shared" ref="E21:E26" ca="1" si="9">D21+C21</f>
        <v>12</v>
      </c>
      <c r="G21" s="83" t="s">
        <v>162</v>
      </c>
      <c r="H21" s="87" t="s">
        <v>47</v>
      </c>
      <c r="I21" s="152">
        <v>2</v>
      </c>
      <c r="J21" s="148">
        <f t="shared" ca="1" si="1"/>
        <v>3</v>
      </c>
      <c r="K21" s="82">
        <f t="shared" ca="1" si="7"/>
        <v>5</v>
      </c>
    </row>
    <row r="22" spans="1:11" x14ac:dyDescent="0.25">
      <c r="A22" s="81" t="s">
        <v>197</v>
      </c>
      <c r="B22" s="82" t="s">
        <v>47</v>
      </c>
      <c r="C22" s="82">
        <v>0</v>
      </c>
      <c r="D22" s="148">
        <f t="shared" ca="1" si="3"/>
        <v>3</v>
      </c>
      <c r="E22" s="82">
        <f t="shared" ca="1" si="9"/>
        <v>3</v>
      </c>
      <c r="G22" s="86" t="s">
        <v>162</v>
      </c>
      <c r="H22" s="153" t="s">
        <v>48</v>
      </c>
      <c r="I22" s="154">
        <v>3</v>
      </c>
      <c r="J22" s="150">
        <f t="shared" ca="1" si="1"/>
        <v>19</v>
      </c>
      <c r="K22" s="85">
        <f t="shared" ca="1" si="7"/>
        <v>22</v>
      </c>
    </row>
    <row r="23" spans="1:11" x14ac:dyDescent="0.25">
      <c r="A23" s="84" t="s">
        <v>197</v>
      </c>
      <c r="B23" s="85" t="s">
        <v>48</v>
      </c>
      <c r="C23" s="85">
        <v>1</v>
      </c>
      <c r="D23" s="150">
        <f t="shared" ca="1" si="3"/>
        <v>2</v>
      </c>
      <c r="E23" s="85">
        <f t="shared" ca="1" si="9"/>
        <v>3</v>
      </c>
      <c r="G23" s="80" t="s">
        <v>132</v>
      </c>
      <c r="H23" s="87" t="s">
        <v>46</v>
      </c>
      <c r="I23" s="152">
        <v>6</v>
      </c>
      <c r="J23" s="149">
        <f t="shared" ca="1" si="1"/>
        <v>16</v>
      </c>
      <c r="K23" s="79">
        <f t="shared" ref="K23:K28" ca="1" si="10">J23+I23</f>
        <v>22</v>
      </c>
    </row>
    <row r="24" spans="1:11" x14ac:dyDescent="0.25">
      <c r="A24" s="84" t="s">
        <v>95</v>
      </c>
      <c r="B24" s="85" t="s">
        <v>212</v>
      </c>
      <c r="C24" s="85">
        <v>7</v>
      </c>
      <c r="D24" s="150">
        <f ca="1">RANDBETWEEN(1,20)</f>
        <v>13</v>
      </c>
      <c r="E24" s="85">
        <f t="shared" ca="1" si="9"/>
        <v>20</v>
      </c>
      <c r="G24" s="83" t="s">
        <v>132</v>
      </c>
      <c r="H24" s="87" t="s">
        <v>47</v>
      </c>
      <c r="I24" s="152">
        <v>2</v>
      </c>
      <c r="J24" s="148">
        <f t="shared" ca="1" si="1"/>
        <v>8</v>
      </c>
      <c r="K24" s="82">
        <f t="shared" ca="1" si="10"/>
        <v>10</v>
      </c>
    </row>
    <row r="25" spans="1:11" x14ac:dyDescent="0.25">
      <c r="A25" s="84" t="s">
        <v>95</v>
      </c>
      <c r="B25" s="85" t="s">
        <v>213</v>
      </c>
      <c r="C25" s="85">
        <v>3</v>
      </c>
      <c r="D25" s="150">
        <f ca="1">RANDBETWEEN(1,20)</f>
        <v>12</v>
      </c>
      <c r="E25" s="85">
        <f t="shared" ca="1" si="9"/>
        <v>15</v>
      </c>
      <c r="G25" s="86" t="s">
        <v>132</v>
      </c>
      <c r="H25" s="153" t="s">
        <v>48</v>
      </c>
      <c r="I25" s="154">
        <v>5</v>
      </c>
      <c r="J25" s="150">
        <f t="shared" ca="1" si="1"/>
        <v>3</v>
      </c>
      <c r="K25" s="85">
        <f t="shared" ca="1" si="10"/>
        <v>8</v>
      </c>
    </row>
    <row r="26" spans="1:11" x14ac:dyDescent="0.25">
      <c r="A26" s="84" t="s">
        <v>97</v>
      </c>
      <c r="B26" s="85" t="s">
        <v>213</v>
      </c>
      <c r="C26" s="85">
        <v>0</v>
      </c>
      <c r="D26" s="150">
        <f t="shared" ref="D26:D27" ca="1" si="11">RANDBETWEEN(1,20)</f>
        <v>16</v>
      </c>
      <c r="E26" s="85">
        <f t="shared" ca="1" si="9"/>
        <v>16</v>
      </c>
      <c r="G26" s="80" t="s">
        <v>133</v>
      </c>
      <c r="H26" s="87" t="s">
        <v>46</v>
      </c>
      <c r="I26" s="152">
        <v>6</v>
      </c>
      <c r="J26" s="149">
        <f t="shared" ca="1" si="1"/>
        <v>14</v>
      </c>
      <c r="K26" s="79">
        <f t="shared" ca="1" si="10"/>
        <v>20</v>
      </c>
    </row>
    <row r="27" spans="1:11" x14ac:dyDescent="0.25">
      <c r="A27" s="84" t="s">
        <v>98</v>
      </c>
      <c r="B27" s="85" t="s">
        <v>213</v>
      </c>
      <c r="C27" s="85">
        <v>10</v>
      </c>
      <c r="D27" s="150">
        <f t="shared" ca="1" si="11"/>
        <v>19</v>
      </c>
      <c r="E27" s="85">
        <f t="shared" ref="E27" ca="1" si="12">D27+C27</f>
        <v>29</v>
      </c>
      <c r="G27" s="83" t="s">
        <v>133</v>
      </c>
      <c r="H27" s="87" t="s">
        <v>47</v>
      </c>
      <c r="I27" s="152">
        <v>2</v>
      </c>
      <c r="J27" s="148">
        <f t="shared" ca="1" si="1"/>
        <v>6</v>
      </c>
      <c r="K27" s="82">
        <f t="shared" ca="1" si="10"/>
        <v>8</v>
      </c>
    </row>
    <row r="28" spans="1:11" x14ac:dyDescent="0.25">
      <c r="G28" s="86" t="s">
        <v>133</v>
      </c>
      <c r="H28" s="153" t="s">
        <v>48</v>
      </c>
      <c r="I28" s="154">
        <v>3</v>
      </c>
      <c r="J28" s="150">
        <f t="shared" ca="1" si="1"/>
        <v>15</v>
      </c>
      <c r="K28" s="85">
        <f t="shared" ca="1" si="10"/>
        <v>18</v>
      </c>
    </row>
    <row r="29" spans="1:11" x14ac:dyDescent="0.25">
      <c r="G29" s="80" t="s">
        <v>131</v>
      </c>
      <c r="H29" s="87" t="s">
        <v>46</v>
      </c>
      <c r="I29" s="152">
        <v>7</v>
      </c>
      <c r="J29" s="149">
        <f t="shared" ca="1" si="1"/>
        <v>20</v>
      </c>
      <c r="K29" s="79">
        <f t="shared" ref="K29:K31" ca="1" si="13">J29+I29</f>
        <v>27</v>
      </c>
    </row>
    <row r="30" spans="1:11" x14ac:dyDescent="0.25">
      <c r="G30" s="83" t="s">
        <v>131</v>
      </c>
      <c r="H30" s="87" t="s">
        <v>47</v>
      </c>
      <c r="I30" s="152">
        <v>2</v>
      </c>
      <c r="J30" s="148">
        <f t="shared" ca="1" si="1"/>
        <v>4</v>
      </c>
      <c r="K30" s="82">
        <f t="shared" ca="1" si="13"/>
        <v>6</v>
      </c>
    </row>
    <row r="31" spans="1:11" x14ac:dyDescent="0.25">
      <c r="G31" s="86" t="s">
        <v>131</v>
      </c>
      <c r="H31" s="153" t="s">
        <v>48</v>
      </c>
      <c r="I31" s="154">
        <v>4</v>
      </c>
      <c r="J31" s="150">
        <f t="shared" ca="1" si="1"/>
        <v>18</v>
      </c>
      <c r="K31" s="85">
        <f t="shared" ca="1" si="13"/>
        <v>22</v>
      </c>
    </row>
    <row r="32" spans="1:11" x14ac:dyDescent="0.25">
      <c r="G32" s="80" t="s">
        <v>130</v>
      </c>
      <c r="H32" s="87" t="s">
        <v>46</v>
      </c>
      <c r="I32" s="152">
        <v>4</v>
      </c>
      <c r="J32" s="149">
        <f t="shared" ca="1" si="1"/>
        <v>3</v>
      </c>
      <c r="K32" s="79">
        <f t="shared" ref="K32:K34" ca="1" si="14">J32+I32</f>
        <v>7</v>
      </c>
    </row>
    <row r="33" spans="7:11" x14ac:dyDescent="0.25">
      <c r="G33" s="83" t="s">
        <v>130</v>
      </c>
      <c r="H33" s="87" t="s">
        <v>47</v>
      </c>
      <c r="I33" s="152">
        <v>4</v>
      </c>
      <c r="J33" s="148">
        <f t="shared" ca="1" si="1"/>
        <v>8</v>
      </c>
      <c r="K33" s="82">
        <f t="shared" ca="1" si="14"/>
        <v>12</v>
      </c>
    </row>
    <row r="34" spans="7:11" x14ac:dyDescent="0.25">
      <c r="G34" s="86" t="s">
        <v>130</v>
      </c>
      <c r="H34" s="153" t="s">
        <v>48</v>
      </c>
      <c r="I34" s="154">
        <v>3</v>
      </c>
      <c r="J34" s="150">
        <f t="shared" ca="1" si="1"/>
        <v>11</v>
      </c>
      <c r="K34" s="85">
        <f t="shared" ca="1" si="14"/>
        <v>14</v>
      </c>
    </row>
    <row r="35" spans="7:11" x14ac:dyDescent="0.25">
      <c r="G35" s="80" t="s">
        <v>148</v>
      </c>
      <c r="H35" s="87" t="s">
        <v>46</v>
      </c>
      <c r="I35" s="152">
        <v>2</v>
      </c>
      <c r="J35" s="149">
        <f t="shared" ca="1" si="1"/>
        <v>4</v>
      </c>
      <c r="K35" s="79">
        <f t="shared" ref="K35:K37" ca="1" si="15">J35+I35</f>
        <v>6</v>
      </c>
    </row>
    <row r="36" spans="7:11" x14ac:dyDescent="0.25">
      <c r="G36" s="83" t="s">
        <v>148</v>
      </c>
      <c r="H36" s="87" t="s">
        <v>47</v>
      </c>
      <c r="I36" s="152">
        <v>2</v>
      </c>
      <c r="J36" s="148">
        <f t="shared" ca="1" si="1"/>
        <v>18</v>
      </c>
      <c r="K36" s="82">
        <f t="shared" ca="1" si="15"/>
        <v>20</v>
      </c>
    </row>
    <row r="37" spans="7:11" x14ac:dyDescent="0.25">
      <c r="G37" s="86" t="s">
        <v>148</v>
      </c>
      <c r="H37" s="153" t="s">
        <v>48</v>
      </c>
      <c r="I37" s="154">
        <v>0</v>
      </c>
      <c r="J37" s="150">
        <f t="shared" ca="1" si="1"/>
        <v>9</v>
      </c>
      <c r="K37" s="85">
        <f t="shared" ca="1" si="15"/>
        <v>9</v>
      </c>
    </row>
    <row r="38" spans="7:11" x14ac:dyDescent="0.25">
      <c r="G38" s="80" t="s">
        <v>168</v>
      </c>
      <c r="H38" s="87" t="s">
        <v>46</v>
      </c>
      <c r="I38" s="152">
        <v>0</v>
      </c>
      <c r="J38" s="149">
        <f t="shared" ca="1" si="1"/>
        <v>15</v>
      </c>
      <c r="K38" s="79">
        <f t="shared" ref="K38:K43" ca="1" si="16">J38+I38</f>
        <v>15</v>
      </c>
    </row>
    <row r="39" spans="7:11" x14ac:dyDescent="0.25">
      <c r="G39" s="83" t="s">
        <v>168</v>
      </c>
      <c r="H39" s="87" t="s">
        <v>47</v>
      </c>
      <c r="I39" s="152">
        <v>2</v>
      </c>
      <c r="J39" s="148">
        <f t="shared" ca="1" si="1"/>
        <v>12</v>
      </c>
      <c r="K39" s="82">
        <f t="shared" ca="1" si="16"/>
        <v>14</v>
      </c>
    </row>
    <row r="40" spans="7:11" x14ac:dyDescent="0.25">
      <c r="G40" s="86" t="s">
        <v>168</v>
      </c>
      <c r="H40" s="153" t="s">
        <v>48</v>
      </c>
      <c r="I40" s="154">
        <v>5</v>
      </c>
      <c r="J40" s="150">
        <f t="shared" ca="1" si="1"/>
        <v>17</v>
      </c>
      <c r="K40" s="85">
        <f t="shared" ca="1" si="16"/>
        <v>22</v>
      </c>
    </row>
    <row r="41" spans="7:11" x14ac:dyDescent="0.25">
      <c r="G41" s="80" t="s">
        <v>177</v>
      </c>
      <c r="H41" s="87" t="s">
        <v>46</v>
      </c>
      <c r="I41" s="152">
        <v>9</v>
      </c>
      <c r="J41" s="149">
        <f t="shared" ref="J41:J52" ca="1" si="17">RANDBETWEEN(1,20)</f>
        <v>12</v>
      </c>
      <c r="K41" s="79">
        <f t="shared" ca="1" si="16"/>
        <v>21</v>
      </c>
    </row>
    <row r="42" spans="7:11" x14ac:dyDescent="0.25">
      <c r="G42" s="83" t="s">
        <v>177</v>
      </c>
      <c r="H42" s="87" t="s">
        <v>47</v>
      </c>
      <c r="I42" s="152">
        <v>2</v>
      </c>
      <c r="J42" s="148">
        <f t="shared" ca="1" si="17"/>
        <v>11</v>
      </c>
      <c r="K42" s="82">
        <f t="shared" ca="1" si="16"/>
        <v>13</v>
      </c>
    </row>
    <row r="43" spans="7:11" x14ac:dyDescent="0.25">
      <c r="G43" s="86" t="s">
        <v>177</v>
      </c>
      <c r="H43" s="153" t="s">
        <v>48</v>
      </c>
      <c r="I43" s="154">
        <v>4</v>
      </c>
      <c r="J43" s="150">
        <f t="shared" ca="1" si="17"/>
        <v>16</v>
      </c>
      <c r="K43" s="85">
        <f t="shared" ca="1" si="16"/>
        <v>20</v>
      </c>
    </row>
    <row r="44" spans="7:11" x14ac:dyDescent="0.25">
      <c r="G44" s="80" t="s">
        <v>182</v>
      </c>
      <c r="H44" s="87" t="s">
        <v>46</v>
      </c>
      <c r="I44" s="152">
        <v>16</v>
      </c>
      <c r="J44" s="149">
        <f t="shared" ca="1" si="17"/>
        <v>17</v>
      </c>
      <c r="K44" s="79">
        <f t="shared" ref="K44:K46" ca="1" si="18">J44+I44</f>
        <v>33</v>
      </c>
    </row>
    <row r="45" spans="7:11" x14ac:dyDescent="0.25">
      <c r="G45" s="83" t="s">
        <v>182</v>
      </c>
      <c r="H45" s="87" t="s">
        <v>47</v>
      </c>
      <c r="I45" s="152">
        <v>9</v>
      </c>
      <c r="J45" s="148">
        <f t="shared" ca="1" si="17"/>
        <v>13</v>
      </c>
      <c r="K45" s="82">
        <f t="shared" ca="1" si="18"/>
        <v>22</v>
      </c>
    </row>
    <row r="46" spans="7:11" x14ac:dyDescent="0.25">
      <c r="G46" s="86" t="s">
        <v>182</v>
      </c>
      <c r="H46" s="153" t="s">
        <v>48</v>
      </c>
      <c r="I46" s="154">
        <v>9</v>
      </c>
      <c r="J46" s="150">
        <f t="shared" ca="1" si="17"/>
        <v>14</v>
      </c>
      <c r="K46" s="85">
        <f t="shared" ca="1" si="18"/>
        <v>23</v>
      </c>
    </row>
    <row r="47" spans="7:11" x14ac:dyDescent="0.25">
      <c r="G47" s="80" t="s">
        <v>198</v>
      </c>
      <c r="H47" s="87" t="s">
        <v>46</v>
      </c>
      <c r="I47" s="152">
        <v>5</v>
      </c>
      <c r="J47" s="149">
        <f t="shared" ca="1" si="17"/>
        <v>2</v>
      </c>
      <c r="K47" s="79">
        <f t="shared" ref="K47:K52" ca="1" si="19">J47+I47</f>
        <v>7</v>
      </c>
    </row>
    <row r="48" spans="7:11" x14ac:dyDescent="0.25">
      <c r="G48" s="83" t="s">
        <v>198</v>
      </c>
      <c r="H48" s="87" t="s">
        <v>47</v>
      </c>
      <c r="I48" s="152">
        <v>7</v>
      </c>
      <c r="J48" s="148">
        <f t="shared" ca="1" si="17"/>
        <v>4</v>
      </c>
      <c r="K48" s="82">
        <f t="shared" ca="1" si="19"/>
        <v>11</v>
      </c>
    </row>
    <row r="49" spans="7:11" x14ac:dyDescent="0.25">
      <c r="G49" s="86" t="s">
        <v>198</v>
      </c>
      <c r="H49" s="153" t="s">
        <v>48</v>
      </c>
      <c r="I49" s="154">
        <v>3</v>
      </c>
      <c r="J49" s="150">
        <f t="shared" ca="1" si="17"/>
        <v>8</v>
      </c>
      <c r="K49" s="85">
        <f t="shared" ca="1" si="19"/>
        <v>11</v>
      </c>
    </row>
    <row r="50" spans="7:11" x14ac:dyDescent="0.25">
      <c r="G50" s="80" t="s">
        <v>206</v>
      </c>
      <c r="H50" s="87" t="s">
        <v>46</v>
      </c>
      <c r="I50" s="152">
        <v>10</v>
      </c>
      <c r="J50" s="149">
        <f t="shared" ca="1" si="17"/>
        <v>16</v>
      </c>
      <c r="K50" s="79">
        <f t="shared" ca="1" si="19"/>
        <v>26</v>
      </c>
    </row>
    <row r="51" spans="7:11" x14ac:dyDescent="0.25">
      <c r="G51" s="83" t="s">
        <v>206</v>
      </c>
      <c r="H51" s="87" t="s">
        <v>47</v>
      </c>
      <c r="I51" s="152">
        <v>4</v>
      </c>
      <c r="J51" s="148">
        <f t="shared" ca="1" si="17"/>
        <v>14</v>
      </c>
      <c r="K51" s="82">
        <f t="shared" ca="1" si="19"/>
        <v>18</v>
      </c>
    </row>
    <row r="52" spans="7:11" x14ac:dyDescent="0.25">
      <c r="G52" s="86" t="s">
        <v>206</v>
      </c>
      <c r="H52" s="153" t="s">
        <v>48</v>
      </c>
      <c r="I52" s="154">
        <v>2</v>
      </c>
      <c r="J52" s="150">
        <f t="shared" ca="1" si="17"/>
        <v>9</v>
      </c>
      <c r="K52" s="85">
        <f t="shared" ca="1" si="19"/>
        <v>11</v>
      </c>
    </row>
  </sheetData>
  <conditionalFormatting sqref="G2">
    <cfRule type="cellIs" dxfId="177" priority="139" operator="equal">
      <formula>"No"</formula>
    </cfRule>
    <cfRule type="cellIs" dxfId="176" priority="140" operator="equal">
      <formula>"Yes"</formula>
    </cfRule>
  </conditionalFormatting>
  <conditionalFormatting sqref="G3:G4">
    <cfRule type="cellIs" dxfId="175" priority="137" operator="equal">
      <formula>"No"</formula>
    </cfRule>
    <cfRule type="cellIs" dxfId="174" priority="138" operator="equal">
      <formula>"Yes"</formula>
    </cfRule>
  </conditionalFormatting>
  <conditionalFormatting sqref="G5">
    <cfRule type="cellIs" dxfId="173" priority="127" operator="equal">
      <formula>"No"</formula>
    </cfRule>
    <cfRule type="cellIs" dxfId="172" priority="128" operator="equal">
      <formula>"Yes"</formula>
    </cfRule>
  </conditionalFormatting>
  <conditionalFormatting sqref="G6:G7">
    <cfRule type="cellIs" dxfId="171" priority="125" operator="equal">
      <formula>"No"</formula>
    </cfRule>
    <cfRule type="cellIs" dxfId="170" priority="126" operator="equal">
      <formula>"Yes"</formula>
    </cfRule>
  </conditionalFormatting>
  <conditionalFormatting sqref="G8">
    <cfRule type="cellIs" dxfId="169" priority="123" operator="equal">
      <formula>"No"</formula>
    </cfRule>
    <cfRule type="cellIs" dxfId="168" priority="124" operator="equal">
      <formula>"Yes"</formula>
    </cfRule>
  </conditionalFormatting>
  <conditionalFormatting sqref="G9:G10">
    <cfRule type="cellIs" dxfId="167" priority="121" operator="equal">
      <formula>"No"</formula>
    </cfRule>
    <cfRule type="cellIs" dxfId="166" priority="122" operator="equal">
      <formula>"Yes"</formula>
    </cfRule>
  </conditionalFormatting>
  <conditionalFormatting sqref="G2">
    <cfRule type="cellIs" dxfId="165" priority="115" operator="equal">
      <formula>"No"</formula>
    </cfRule>
    <cfRule type="cellIs" dxfId="164" priority="116" operator="equal">
      <formula>"Yes"</formula>
    </cfRule>
  </conditionalFormatting>
  <conditionalFormatting sqref="G3:G4">
    <cfRule type="cellIs" dxfId="163" priority="113" operator="equal">
      <formula>"No"</formula>
    </cfRule>
    <cfRule type="cellIs" dxfId="162" priority="114" operator="equal">
      <formula>"Yes"</formula>
    </cfRule>
  </conditionalFormatting>
  <conditionalFormatting sqref="G5">
    <cfRule type="cellIs" dxfId="161" priority="111" operator="equal">
      <formula>"No"</formula>
    </cfRule>
    <cfRule type="cellIs" dxfId="160" priority="112" operator="equal">
      <formula>"Yes"</formula>
    </cfRule>
  </conditionalFormatting>
  <conditionalFormatting sqref="G6:G7">
    <cfRule type="cellIs" dxfId="159" priority="109" operator="equal">
      <formula>"No"</formula>
    </cfRule>
    <cfRule type="cellIs" dxfId="158" priority="110" operator="equal">
      <formula>"Yes"</formula>
    </cfRule>
  </conditionalFormatting>
  <conditionalFormatting sqref="G8">
    <cfRule type="cellIs" dxfId="157" priority="107" operator="equal">
      <formula>"No"</formula>
    </cfRule>
    <cfRule type="cellIs" dxfId="156" priority="108" operator="equal">
      <formula>"Yes"</formula>
    </cfRule>
  </conditionalFormatting>
  <conditionalFormatting sqref="G9:G10">
    <cfRule type="cellIs" dxfId="155" priority="105" operator="equal">
      <formula>"No"</formula>
    </cfRule>
    <cfRule type="cellIs" dxfId="154" priority="106" operator="equal">
      <formula>"Yes"</formula>
    </cfRule>
  </conditionalFormatting>
  <conditionalFormatting sqref="G11">
    <cfRule type="cellIs" dxfId="153" priority="103" operator="equal">
      <formula>"No"</formula>
    </cfRule>
    <cfRule type="cellIs" dxfId="152" priority="104" operator="equal">
      <formula>"Yes"</formula>
    </cfRule>
  </conditionalFormatting>
  <conditionalFormatting sqref="G12:G13">
    <cfRule type="cellIs" dxfId="151" priority="101" operator="equal">
      <formula>"No"</formula>
    </cfRule>
    <cfRule type="cellIs" dxfId="150" priority="102" operator="equal">
      <formula>"Yes"</formula>
    </cfRule>
  </conditionalFormatting>
  <conditionalFormatting sqref="G11">
    <cfRule type="cellIs" dxfId="149" priority="99" operator="equal">
      <formula>"No"</formula>
    </cfRule>
    <cfRule type="cellIs" dxfId="148" priority="100" operator="equal">
      <formula>"Yes"</formula>
    </cfRule>
  </conditionalFormatting>
  <conditionalFormatting sqref="G12:G13">
    <cfRule type="cellIs" dxfId="147" priority="97" operator="equal">
      <formula>"No"</formula>
    </cfRule>
    <cfRule type="cellIs" dxfId="146" priority="98" operator="equal">
      <formula>"Yes"</formula>
    </cfRule>
  </conditionalFormatting>
  <conditionalFormatting sqref="G14">
    <cfRule type="cellIs" dxfId="145" priority="95" operator="equal">
      <formula>"No"</formula>
    </cfRule>
    <cfRule type="cellIs" dxfId="144" priority="96" operator="equal">
      <formula>"Yes"</formula>
    </cfRule>
  </conditionalFormatting>
  <conditionalFormatting sqref="G15:G16">
    <cfRule type="cellIs" dxfId="143" priority="93" operator="equal">
      <formula>"No"</formula>
    </cfRule>
    <cfRule type="cellIs" dxfId="142" priority="94" operator="equal">
      <formula>"Yes"</formula>
    </cfRule>
  </conditionalFormatting>
  <conditionalFormatting sqref="G14">
    <cfRule type="cellIs" dxfId="141" priority="91" operator="equal">
      <formula>"No"</formula>
    </cfRule>
    <cfRule type="cellIs" dxfId="140" priority="92" operator="equal">
      <formula>"Yes"</formula>
    </cfRule>
  </conditionalFormatting>
  <conditionalFormatting sqref="G15:G16">
    <cfRule type="cellIs" dxfId="139" priority="89" operator="equal">
      <formula>"No"</formula>
    </cfRule>
    <cfRule type="cellIs" dxfId="138" priority="90" operator="equal">
      <formula>"Yes"</formula>
    </cfRule>
  </conditionalFormatting>
  <conditionalFormatting sqref="G23">
    <cfRule type="cellIs" dxfId="137" priority="79" operator="equal">
      <formula>"No"</formula>
    </cfRule>
    <cfRule type="cellIs" dxfId="136" priority="80" operator="equal">
      <formula>"Yes"</formula>
    </cfRule>
  </conditionalFormatting>
  <conditionalFormatting sqref="G24:G25">
    <cfRule type="cellIs" dxfId="135" priority="77" operator="equal">
      <formula>"No"</formula>
    </cfRule>
    <cfRule type="cellIs" dxfId="134" priority="78" operator="equal">
      <formula>"Yes"</formula>
    </cfRule>
  </conditionalFormatting>
  <conditionalFormatting sqref="G23">
    <cfRule type="cellIs" dxfId="133" priority="75" operator="equal">
      <formula>"No"</formula>
    </cfRule>
    <cfRule type="cellIs" dxfId="132" priority="76" operator="equal">
      <formula>"Yes"</formula>
    </cfRule>
  </conditionalFormatting>
  <conditionalFormatting sqref="G24:G25">
    <cfRule type="cellIs" dxfId="131" priority="73" operator="equal">
      <formula>"No"</formula>
    </cfRule>
    <cfRule type="cellIs" dxfId="130" priority="74" operator="equal">
      <formula>"Yes"</formula>
    </cfRule>
  </conditionalFormatting>
  <conditionalFormatting sqref="G26">
    <cfRule type="cellIs" dxfId="129" priority="71" operator="equal">
      <formula>"No"</formula>
    </cfRule>
    <cfRule type="cellIs" dxfId="128" priority="72" operator="equal">
      <formula>"Yes"</formula>
    </cfRule>
  </conditionalFormatting>
  <conditionalFormatting sqref="G27:G28">
    <cfRule type="cellIs" dxfId="127" priority="69" operator="equal">
      <formula>"No"</formula>
    </cfRule>
    <cfRule type="cellIs" dxfId="126" priority="70" operator="equal">
      <formula>"Yes"</formula>
    </cfRule>
  </conditionalFormatting>
  <conditionalFormatting sqref="G26">
    <cfRule type="cellIs" dxfId="125" priority="67" operator="equal">
      <formula>"No"</formula>
    </cfRule>
    <cfRule type="cellIs" dxfId="124" priority="68" operator="equal">
      <formula>"Yes"</formula>
    </cfRule>
  </conditionalFormatting>
  <conditionalFormatting sqref="G27:G28">
    <cfRule type="cellIs" dxfId="123" priority="65" operator="equal">
      <formula>"No"</formula>
    </cfRule>
    <cfRule type="cellIs" dxfId="122" priority="66" operator="equal">
      <formula>"Yes"</formula>
    </cfRule>
  </conditionalFormatting>
  <conditionalFormatting sqref="G29">
    <cfRule type="cellIs" dxfId="121" priority="63" operator="equal">
      <formula>"No"</formula>
    </cfRule>
    <cfRule type="cellIs" dxfId="120" priority="64" operator="equal">
      <formula>"Yes"</formula>
    </cfRule>
  </conditionalFormatting>
  <conditionalFormatting sqref="G30:G31">
    <cfRule type="cellIs" dxfId="119" priority="61" operator="equal">
      <formula>"No"</formula>
    </cfRule>
    <cfRule type="cellIs" dxfId="118" priority="62" operator="equal">
      <formula>"Yes"</formula>
    </cfRule>
  </conditionalFormatting>
  <conditionalFormatting sqref="G29">
    <cfRule type="cellIs" dxfId="117" priority="59" operator="equal">
      <formula>"No"</formula>
    </cfRule>
    <cfRule type="cellIs" dxfId="116" priority="60" operator="equal">
      <formula>"Yes"</formula>
    </cfRule>
  </conditionalFormatting>
  <conditionalFormatting sqref="G30:G31">
    <cfRule type="cellIs" dxfId="115" priority="57" operator="equal">
      <formula>"No"</formula>
    </cfRule>
    <cfRule type="cellIs" dxfId="114" priority="58" operator="equal">
      <formula>"Yes"</formula>
    </cfRule>
  </conditionalFormatting>
  <conditionalFormatting sqref="G32">
    <cfRule type="cellIs" dxfId="113" priority="55" operator="equal">
      <formula>"No"</formula>
    </cfRule>
    <cfRule type="cellIs" dxfId="112" priority="56" operator="equal">
      <formula>"Yes"</formula>
    </cfRule>
  </conditionalFormatting>
  <conditionalFormatting sqref="G33:G34">
    <cfRule type="cellIs" dxfId="111" priority="53" operator="equal">
      <formula>"No"</formula>
    </cfRule>
    <cfRule type="cellIs" dxfId="110" priority="54" operator="equal">
      <formula>"Yes"</formula>
    </cfRule>
  </conditionalFormatting>
  <conditionalFormatting sqref="G32">
    <cfRule type="cellIs" dxfId="109" priority="51" operator="equal">
      <formula>"No"</formula>
    </cfRule>
    <cfRule type="cellIs" dxfId="108" priority="52" operator="equal">
      <formula>"Yes"</formula>
    </cfRule>
  </conditionalFormatting>
  <conditionalFormatting sqref="G33:G34">
    <cfRule type="cellIs" dxfId="107" priority="49" operator="equal">
      <formula>"No"</formula>
    </cfRule>
    <cfRule type="cellIs" dxfId="106" priority="50" operator="equal">
      <formula>"Yes"</formula>
    </cfRule>
  </conditionalFormatting>
  <conditionalFormatting sqref="G35">
    <cfRule type="cellIs" dxfId="105" priority="47" operator="equal">
      <formula>"No"</formula>
    </cfRule>
    <cfRule type="cellIs" dxfId="104" priority="48" operator="equal">
      <formula>"Yes"</formula>
    </cfRule>
  </conditionalFormatting>
  <conditionalFormatting sqref="G36:G37">
    <cfRule type="cellIs" dxfId="103" priority="45" operator="equal">
      <formula>"No"</formula>
    </cfRule>
    <cfRule type="cellIs" dxfId="102" priority="46" operator="equal">
      <formula>"Yes"</formula>
    </cfRule>
  </conditionalFormatting>
  <conditionalFormatting sqref="G35">
    <cfRule type="cellIs" dxfId="101" priority="43" operator="equal">
      <formula>"No"</formula>
    </cfRule>
    <cfRule type="cellIs" dxfId="100" priority="44" operator="equal">
      <formula>"Yes"</formula>
    </cfRule>
  </conditionalFormatting>
  <conditionalFormatting sqref="G36:G37">
    <cfRule type="cellIs" dxfId="99" priority="41" operator="equal">
      <formula>"No"</formula>
    </cfRule>
    <cfRule type="cellIs" dxfId="98" priority="42" operator="equal">
      <formula>"Yes"</formula>
    </cfRule>
  </conditionalFormatting>
  <conditionalFormatting sqref="G17">
    <cfRule type="cellIs" dxfId="97" priority="39" operator="equal">
      <formula>"No"</formula>
    </cfRule>
    <cfRule type="cellIs" dxfId="96" priority="40" operator="equal">
      <formula>"Yes"</formula>
    </cfRule>
  </conditionalFormatting>
  <conditionalFormatting sqref="G18:G19">
    <cfRule type="cellIs" dxfId="95" priority="37" operator="equal">
      <formula>"No"</formula>
    </cfRule>
    <cfRule type="cellIs" dxfId="94" priority="38" operator="equal">
      <formula>"Yes"</formula>
    </cfRule>
  </conditionalFormatting>
  <conditionalFormatting sqref="G17">
    <cfRule type="cellIs" dxfId="93" priority="35" operator="equal">
      <formula>"No"</formula>
    </cfRule>
    <cfRule type="cellIs" dxfId="92" priority="36" operator="equal">
      <formula>"Yes"</formula>
    </cfRule>
  </conditionalFormatting>
  <conditionalFormatting sqref="G18:G19">
    <cfRule type="cellIs" dxfId="91" priority="33" operator="equal">
      <formula>"No"</formula>
    </cfRule>
    <cfRule type="cellIs" dxfId="90" priority="34" operator="equal">
      <formula>"Yes"</formula>
    </cfRule>
  </conditionalFormatting>
  <conditionalFormatting sqref="G20">
    <cfRule type="cellIs" dxfId="89" priority="31" operator="equal">
      <formula>"No"</formula>
    </cfRule>
    <cfRule type="cellIs" dxfId="88" priority="32" operator="equal">
      <formula>"Yes"</formula>
    </cfRule>
  </conditionalFormatting>
  <conditionalFormatting sqref="G21:G22">
    <cfRule type="cellIs" dxfId="87" priority="29" operator="equal">
      <formula>"No"</formula>
    </cfRule>
    <cfRule type="cellIs" dxfId="86" priority="30" operator="equal">
      <formula>"Yes"</formula>
    </cfRule>
  </conditionalFormatting>
  <conditionalFormatting sqref="G20">
    <cfRule type="cellIs" dxfId="85" priority="27" operator="equal">
      <formula>"No"</formula>
    </cfRule>
    <cfRule type="cellIs" dxfId="84" priority="28" operator="equal">
      <formula>"Yes"</formula>
    </cfRule>
  </conditionalFormatting>
  <conditionalFormatting sqref="G21:G22">
    <cfRule type="cellIs" dxfId="83" priority="25" operator="equal">
      <formula>"No"</formula>
    </cfRule>
    <cfRule type="cellIs" dxfId="82" priority="26" operator="equal">
      <formula>"Yes"</formula>
    </cfRule>
  </conditionalFormatting>
  <conditionalFormatting sqref="G38">
    <cfRule type="cellIs" dxfId="81" priority="23" operator="equal">
      <formula>"No"</formula>
    </cfRule>
    <cfRule type="cellIs" dxfId="80" priority="24" operator="equal">
      <formula>"Yes"</formula>
    </cfRule>
  </conditionalFormatting>
  <conditionalFormatting sqref="G39:G40">
    <cfRule type="cellIs" dxfId="79" priority="21" operator="equal">
      <formula>"No"</formula>
    </cfRule>
    <cfRule type="cellIs" dxfId="78" priority="22" operator="equal">
      <formula>"Yes"</formula>
    </cfRule>
  </conditionalFormatting>
  <conditionalFormatting sqref="G38">
    <cfRule type="cellIs" dxfId="77" priority="19" operator="equal">
      <formula>"No"</formula>
    </cfRule>
    <cfRule type="cellIs" dxfId="76" priority="20" operator="equal">
      <formula>"Yes"</formula>
    </cfRule>
  </conditionalFormatting>
  <conditionalFormatting sqref="G39:G40">
    <cfRule type="cellIs" dxfId="75" priority="17" operator="equal">
      <formula>"No"</formula>
    </cfRule>
    <cfRule type="cellIs" dxfId="74" priority="18" operator="equal">
      <formula>"Yes"</formula>
    </cfRule>
  </conditionalFormatting>
  <conditionalFormatting sqref="G41">
    <cfRule type="cellIs" dxfId="73" priority="15" operator="equal">
      <formula>"No"</formula>
    </cfRule>
    <cfRule type="cellIs" dxfId="72" priority="16" operator="equal">
      <formula>"Yes"</formula>
    </cfRule>
  </conditionalFormatting>
  <conditionalFormatting sqref="G42:G43">
    <cfRule type="cellIs" dxfId="71" priority="13" operator="equal">
      <formula>"No"</formula>
    </cfRule>
    <cfRule type="cellIs" dxfId="70" priority="14" operator="equal">
      <formula>"Yes"</formula>
    </cfRule>
  </conditionalFormatting>
  <conditionalFormatting sqref="G44">
    <cfRule type="cellIs" dxfId="69" priority="11" operator="equal">
      <formula>"No"</formula>
    </cfRule>
    <cfRule type="cellIs" dxfId="68" priority="12" operator="equal">
      <formula>"Yes"</formula>
    </cfRule>
  </conditionalFormatting>
  <conditionalFormatting sqref="G45:G46">
    <cfRule type="cellIs" dxfId="67" priority="9" operator="equal">
      <formula>"No"</formula>
    </cfRule>
    <cfRule type="cellIs" dxfId="66" priority="10" operator="equal">
      <formula>"Yes"</formula>
    </cfRule>
  </conditionalFormatting>
  <conditionalFormatting sqref="G47">
    <cfRule type="cellIs" dxfId="65" priority="7" operator="equal">
      <formula>"No"</formula>
    </cfRule>
    <cfRule type="cellIs" dxfId="64" priority="8" operator="equal">
      <formula>"Yes"</formula>
    </cfRule>
  </conditionalFormatting>
  <conditionalFormatting sqref="G48:G49">
    <cfRule type="cellIs" dxfId="63" priority="5" operator="equal">
      <formula>"No"</formula>
    </cfRule>
    <cfRule type="cellIs" dxfId="62" priority="6" operator="equal">
      <formula>"Yes"</formula>
    </cfRule>
  </conditionalFormatting>
  <conditionalFormatting sqref="G50">
    <cfRule type="cellIs" dxfId="61" priority="3" operator="equal">
      <formula>"No"</formula>
    </cfRule>
    <cfRule type="cellIs" dxfId="60" priority="4" operator="equal">
      <formula>"Yes"</formula>
    </cfRule>
  </conditionalFormatting>
  <conditionalFormatting sqref="G51:G52">
    <cfRule type="cellIs" dxfId="59" priority="1" operator="equal">
      <formula>"No"</formula>
    </cfRule>
    <cfRule type="cellIs" dxfId="58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6"/>
  <sheetViews>
    <sheetView showGridLines="0" zoomScaleNormal="100"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A38" sqref="A38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14.125" style="21" bestFit="1" customWidth="1"/>
    <col min="6" max="6" width="2.875" style="21" bestFit="1" customWidth="1"/>
    <col min="7" max="7" width="6.375" style="21" bestFit="1" customWidth="1"/>
    <col min="8" max="8" width="7.375" style="21" bestFit="1" customWidth="1"/>
    <col min="9" max="9" width="4.25" style="21" bestFit="1" customWidth="1"/>
    <col min="10" max="10" width="4.75" style="21" bestFit="1" customWidth="1"/>
    <col min="11" max="11" width="4.625" style="21" bestFit="1" customWidth="1"/>
    <col min="12" max="12" width="7.25" style="21" bestFit="1" customWidth="1"/>
    <col min="13" max="13" width="5.375" style="21" bestFit="1" customWidth="1"/>
    <col min="14" max="14" width="4.125" style="21" bestFit="1" customWidth="1"/>
    <col min="15" max="15" width="5.375" style="21" bestFit="1" customWidth="1"/>
    <col min="16" max="16" width="6.125" style="21" bestFit="1" customWidth="1"/>
    <col min="17" max="17" width="4.375" style="21" bestFit="1" customWidth="1"/>
    <col min="18" max="18" width="5.75" style="21" bestFit="1" customWidth="1"/>
    <col min="19" max="19" width="6.25" style="21" bestFit="1" customWidth="1"/>
    <col min="20" max="20" width="9" style="21"/>
    <col min="21" max="21" width="7.875" style="21" bestFit="1" customWidth="1"/>
    <col min="22" max="22" width="9" style="21"/>
    <col min="23" max="23" width="7.375" style="21" bestFit="1" customWidth="1"/>
    <col min="24" max="24" width="4.375" style="21" bestFit="1" customWidth="1"/>
    <col min="25" max="25" width="6.625" style="21" hidden="1" customWidth="1"/>
    <col min="26" max="26" width="7.375" style="21" bestFit="1" customWidth="1"/>
    <col min="27" max="16384" width="9" style="21"/>
  </cols>
  <sheetData>
    <row r="1" spans="1:26" s="17" customFormat="1" ht="33" thickTop="1" thickBot="1" x14ac:dyDescent="0.3">
      <c r="A1" s="58" t="s">
        <v>0</v>
      </c>
      <c r="B1" s="126" t="s">
        <v>49</v>
      </c>
      <c r="C1" s="129" t="s">
        <v>50</v>
      </c>
      <c r="D1" s="132" t="s">
        <v>51</v>
      </c>
      <c r="E1" s="120" t="s">
        <v>52</v>
      </c>
      <c r="F1" s="121"/>
      <c r="G1" s="55" t="s">
        <v>53</v>
      </c>
      <c r="H1" s="16" t="s">
        <v>54</v>
      </c>
      <c r="I1" s="18" t="s">
        <v>55</v>
      </c>
      <c r="J1" s="25" t="s">
        <v>56</v>
      </c>
      <c r="K1" s="28" t="s">
        <v>57</v>
      </c>
      <c r="L1" s="31" t="s">
        <v>58</v>
      </c>
      <c r="M1" s="37" t="s">
        <v>59</v>
      </c>
      <c r="N1" s="40" t="s">
        <v>60</v>
      </c>
      <c r="O1" s="43" t="s">
        <v>61</v>
      </c>
      <c r="P1" s="46" t="s">
        <v>62</v>
      </c>
      <c r="Q1" s="49" t="s">
        <v>63</v>
      </c>
      <c r="R1" s="52" t="s">
        <v>64</v>
      </c>
      <c r="S1" s="34" t="s">
        <v>65</v>
      </c>
      <c r="T1" s="63" t="s">
        <v>66</v>
      </c>
      <c r="U1" s="66" t="s">
        <v>67</v>
      </c>
      <c r="V1" s="72" t="s">
        <v>68</v>
      </c>
      <c r="W1" s="75" t="s">
        <v>69</v>
      </c>
      <c r="X1" s="70" t="s">
        <v>70</v>
      </c>
      <c r="Y1" s="66" t="s">
        <v>71</v>
      </c>
      <c r="Z1" s="69" t="s">
        <v>72</v>
      </c>
    </row>
    <row r="2" spans="1:26" ht="16.5" thickTop="1" x14ac:dyDescent="0.25">
      <c r="A2" s="59" t="s">
        <v>78</v>
      </c>
      <c r="B2" s="127">
        <v>15</v>
      </c>
      <c r="C2" s="130">
        <v>11</v>
      </c>
      <c r="D2" s="133">
        <v>18</v>
      </c>
      <c r="E2" s="122" t="s">
        <v>73</v>
      </c>
      <c r="F2" s="123">
        <v>0</v>
      </c>
      <c r="G2" s="56"/>
      <c r="H2" s="19"/>
      <c r="I2" s="20"/>
      <c r="J2" s="26"/>
      <c r="K2" s="29"/>
      <c r="L2" s="32"/>
      <c r="M2" s="38"/>
      <c r="N2" s="41"/>
      <c r="O2" s="44"/>
      <c r="P2" s="47"/>
      <c r="Q2" s="50"/>
      <c r="R2" s="53"/>
      <c r="S2" s="35"/>
      <c r="T2" s="64"/>
      <c r="U2" s="67">
        <f t="shared" ref="U2:U8" si="0">SUM(G2:T2)</f>
        <v>0</v>
      </c>
      <c r="V2" s="73"/>
      <c r="W2" s="76"/>
      <c r="X2" s="162">
        <f>36+9</f>
        <v>45</v>
      </c>
      <c r="Y2" s="67">
        <f t="shared" ref="Y2:Y9" si="1">X2+W2-(U2+V2)</f>
        <v>45</v>
      </c>
      <c r="Z2" s="141">
        <f t="shared" ref="Z2" si="2">SMALL(X2:Y2,1)</f>
        <v>45</v>
      </c>
    </row>
    <row r="3" spans="1:26" x14ac:dyDescent="0.25">
      <c r="A3" s="59" t="s">
        <v>76</v>
      </c>
      <c r="B3" s="128">
        <v>13</v>
      </c>
      <c r="C3" s="131">
        <v>17</v>
      </c>
      <c r="D3" s="134">
        <v>19</v>
      </c>
      <c r="E3" s="124" t="s">
        <v>73</v>
      </c>
      <c r="F3" s="125">
        <v>0</v>
      </c>
      <c r="G3" s="57">
        <v>86</v>
      </c>
      <c r="H3" s="22"/>
      <c r="I3" s="23">
        <v>5</v>
      </c>
      <c r="J3" s="27"/>
      <c r="K3" s="30">
        <v>1</v>
      </c>
      <c r="L3" s="33"/>
      <c r="M3" s="39"/>
      <c r="N3" s="42"/>
      <c r="O3" s="45"/>
      <c r="P3" s="48"/>
      <c r="Q3" s="51"/>
      <c r="R3" s="54"/>
      <c r="S3" s="36"/>
      <c r="T3" s="65">
        <v>9</v>
      </c>
      <c r="U3" s="67">
        <f t="shared" si="0"/>
        <v>101</v>
      </c>
      <c r="V3" s="74">
        <v>2</v>
      </c>
      <c r="W3" s="77">
        <v>83</v>
      </c>
      <c r="X3" s="163">
        <f>39+9</f>
        <v>48</v>
      </c>
      <c r="Y3" s="68">
        <f>X3+W3-(U3+V3)</f>
        <v>28</v>
      </c>
      <c r="Z3" s="141">
        <f>SMALL(X3:Y3,1)</f>
        <v>28</v>
      </c>
    </row>
    <row r="4" spans="1:26" x14ac:dyDescent="0.25">
      <c r="A4" s="61" t="s">
        <v>90</v>
      </c>
      <c r="B4" s="128">
        <f>18+2</f>
        <v>20</v>
      </c>
      <c r="C4" s="131">
        <f>9+2</f>
        <v>11</v>
      </c>
      <c r="D4" s="134">
        <f>19+2</f>
        <v>21</v>
      </c>
      <c r="E4" s="124" t="s">
        <v>92</v>
      </c>
      <c r="F4" s="125">
        <v>2</v>
      </c>
      <c r="G4" s="57">
        <v>55</v>
      </c>
      <c r="H4" s="22"/>
      <c r="I4" s="23"/>
      <c r="J4" s="155">
        <v>0</v>
      </c>
      <c r="K4" s="30"/>
      <c r="L4" s="33"/>
      <c r="M4" s="39"/>
      <c r="N4" s="42"/>
      <c r="O4" s="45"/>
      <c r="P4" s="48"/>
      <c r="Q4" s="51"/>
      <c r="R4" s="54"/>
      <c r="S4" s="36"/>
      <c r="T4" s="65"/>
      <c r="U4" s="67">
        <f t="shared" si="0"/>
        <v>55</v>
      </c>
      <c r="V4" s="74"/>
      <c r="W4" s="77">
        <v>29</v>
      </c>
      <c r="X4" s="163">
        <f>35+9</f>
        <v>44</v>
      </c>
      <c r="Y4" s="68">
        <f t="shared" si="1"/>
        <v>18</v>
      </c>
      <c r="Z4" s="141">
        <f t="shared" ref="Z4:Z16" si="3">SMALL(X4:Y4,1)</f>
        <v>18</v>
      </c>
    </row>
    <row r="5" spans="1:26" x14ac:dyDescent="0.25">
      <c r="A5" s="61" t="s">
        <v>77</v>
      </c>
      <c r="B5" s="128">
        <v>15</v>
      </c>
      <c r="C5" s="131">
        <v>13</v>
      </c>
      <c r="D5" s="134">
        <v>18</v>
      </c>
      <c r="E5" s="124" t="s">
        <v>87</v>
      </c>
      <c r="F5" s="125">
        <v>1</v>
      </c>
      <c r="G5" s="57">
        <v>10</v>
      </c>
      <c r="H5" s="22"/>
      <c r="I5" s="23"/>
      <c r="J5" s="27"/>
      <c r="K5" s="30"/>
      <c r="L5" s="33"/>
      <c r="M5" s="39"/>
      <c r="N5" s="42"/>
      <c r="O5" s="45"/>
      <c r="P5" s="48"/>
      <c r="Q5" s="51"/>
      <c r="R5" s="54"/>
      <c r="S5" s="36"/>
      <c r="T5" s="65"/>
      <c r="U5" s="67">
        <f t="shared" si="0"/>
        <v>10</v>
      </c>
      <c r="V5" s="74"/>
      <c r="W5" s="77"/>
      <c r="X5" s="163">
        <f>23+9</f>
        <v>32</v>
      </c>
      <c r="Y5" s="68">
        <f t="shared" si="1"/>
        <v>22</v>
      </c>
      <c r="Z5" s="141">
        <f t="shared" si="3"/>
        <v>22</v>
      </c>
    </row>
    <row r="6" spans="1:26" x14ac:dyDescent="0.25">
      <c r="A6" s="61" t="s">
        <v>80</v>
      </c>
      <c r="B6" s="128">
        <v>18</v>
      </c>
      <c r="C6" s="131">
        <v>12</v>
      </c>
      <c r="D6" s="134">
        <v>19</v>
      </c>
      <c r="E6" s="124" t="s">
        <v>73</v>
      </c>
      <c r="F6" s="125">
        <v>0</v>
      </c>
      <c r="G6" s="57"/>
      <c r="H6" s="22"/>
      <c r="I6" s="23"/>
      <c r="J6" s="27"/>
      <c r="K6" s="30"/>
      <c r="L6" s="33"/>
      <c r="M6" s="39"/>
      <c r="N6" s="42"/>
      <c r="O6" s="45"/>
      <c r="P6" s="48"/>
      <c r="Q6" s="51"/>
      <c r="R6" s="54"/>
      <c r="S6" s="36"/>
      <c r="T6" s="65"/>
      <c r="U6" s="67">
        <f t="shared" si="0"/>
        <v>0</v>
      </c>
      <c r="V6" s="74"/>
      <c r="W6" s="77"/>
      <c r="X6" s="163">
        <f>33+9</f>
        <v>42</v>
      </c>
      <c r="Y6" s="68">
        <f t="shared" si="1"/>
        <v>42</v>
      </c>
      <c r="Z6" s="141">
        <f t="shared" si="3"/>
        <v>42</v>
      </c>
    </row>
    <row r="7" spans="1:26" x14ac:dyDescent="0.25">
      <c r="A7" s="61" t="s">
        <v>75</v>
      </c>
      <c r="B7" s="128">
        <v>15</v>
      </c>
      <c r="C7" s="131">
        <v>17</v>
      </c>
      <c r="D7" s="134">
        <v>21</v>
      </c>
      <c r="E7" s="124" t="s">
        <v>88</v>
      </c>
      <c r="F7" s="125">
        <v>5</v>
      </c>
      <c r="G7" s="57">
        <v>42</v>
      </c>
      <c r="H7" s="22"/>
      <c r="I7" s="48">
        <v>1</v>
      </c>
      <c r="J7" s="155">
        <v>0</v>
      </c>
      <c r="K7" s="157">
        <v>4</v>
      </c>
      <c r="L7" s="158">
        <v>0</v>
      </c>
      <c r="M7" s="39"/>
      <c r="N7" s="42">
        <v>1</v>
      </c>
      <c r="O7" s="45"/>
      <c r="P7" s="48"/>
      <c r="Q7" s="51"/>
      <c r="R7" s="54"/>
      <c r="S7" s="36"/>
      <c r="T7" s="65"/>
      <c r="U7" s="67">
        <f t="shared" si="0"/>
        <v>48</v>
      </c>
      <c r="V7" s="74"/>
      <c r="W7" s="77">
        <v>38</v>
      </c>
      <c r="X7" s="163">
        <v>36</v>
      </c>
      <c r="Y7" s="68">
        <f t="shared" si="1"/>
        <v>26</v>
      </c>
      <c r="Z7" s="141">
        <f t="shared" si="3"/>
        <v>26</v>
      </c>
    </row>
    <row r="8" spans="1:26" x14ac:dyDescent="0.25">
      <c r="A8" s="61" t="s">
        <v>79</v>
      </c>
      <c r="B8" s="128">
        <v>15</v>
      </c>
      <c r="C8" s="131">
        <v>9</v>
      </c>
      <c r="D8" s="134">
        <v>16</v>
      </c>
      <c r="E8" s="124" t="s">
        <v>73</v>
      </c>
      <c r="F8" s="125">
        <v>0</v>
      </c>
      <c r="G8" s="57">
        <v>129</v>
      </c>
      <c r="H8" s="22"/>
      <c r="I8" s="23">
        <v>7</v>
      </c>
      <c r="J8" s="27"/>
      <c r="K8" s="30"/>
      <c r="L8" s="33"/>
      <c r="M8" s="39"/>
      <c r="N8" s="42"/>
      <c r="O8" s="45"/>
      <c r="P8" s="48"/>
      <c r="Q8" s="51"/>
      <c r="R8" s="54"/>
      <c r="S8" s="36"/>
      <c r="T8" s="65"/>
      <c r="U8" s="67">
        <f t="shared" si="0"/>
        <v>136</v>
      </c>
      <c r="V8" s="74">
        <v>1</v>
      </c>
      <c r="W8" s="77">
        <v>137</v>
      </c>
      <c r="X8" s="163">
        <f>53+9</f>
        <v>62</v>
      </c>
      <c r="Y8" s="68">
        <f t="shared" si="1"/>
        <v>62</v>
      </c>
      <c r="Z8" s="141">
        <f t="shared" si="3"/>
        <v>62</v>
      </c>
    </row>
    <row r="9" spans="1:26" x14ac:dyDescent="0.25">
      <c r="A9" s="60" t="s">
        <v>97</v>
      </c>
      <c r="B9" s="128">
        <f>12</f>
        <v>12</v>
      </c>
      <c r="C9" s="131">
        <f>12</f>
        <v>12</v>
      </c>
      <c r="D9" s="134">
        <f>14</f>
        <v>14</v>
      </c>
      <c r="E9" s="124" t="s">
        <v>73</v>
      </c>
      <c r="F9" s="125">
        <v>0</v>
      </c>
      <c r="G9" s="57">
        <v>31</v>
      </c>
      <c r="H9" s="22"/>
      <c r="I9" s="23">
        <v>1</v>
      </c>
      <c r="J9" s="27"/>
      <c r="K9" s="30"/>
      <c r="L9" s="33"/>
      <c r="M9" s="39"/>
      <c r="N9" s="42"/>
      <c r="O9" s="45"/>
      <c r="P9" s="48"/>
      <c r="Q9" s="51"/>
      <c r="R9" s="54"/>
      <c r="S9" s="36"/>
      <c r="T9" s="65"/>
      <c r="U9" s="67">
        <f t="shared" ref="U9" si="4">SUM(G9:T9)</f>
        <v>32</v>
      </c>
      <c r="V9" s="74"/>
      <c r="W9" s="77">
        <v>28</v>
      </c>
      <c r="X9" s="163">
        <f>28+5+6</f>
        <v>39</v>
      </c>
      <c r="Y9" s="68">
        <f t="shared" si="1"/>
        <v>35</v>
      </c>
      <c r="Z9" s="141">
        <f t="shared" ref="Z9" si="5">SMALL(X9:Y9,1)</f>
        <v>35</v>
      </c>
    </row>
    <row r="10" spans="1:26" x14ac:dyDescent="0.25">
      <c r="A10" s="60" t="s">
        <v>98</v>
      </c>
      <c r="B10" s="128">
        <v>12</v>
      </c>
      <c r="C10" s="131">
        <v>14</v>
      </c>
      <c r="D10" s="134">
        <v>15</v>
      </c>
      <c r="E10" s="124" t="s">
        <v>73</v>
      </c>
      <c r="F10" s="125">
        <v>0</v>
      </c>
      <c r="G10" s="57"/>
      <c r="H10" s="22"/>
      <c r="I10" s="23"/>
      <c r="J10" s="27"/>
      <c r="K10" s="30"/>
      <c r="L10" s="33"/>
      <c r="M10" s="39"/>
      <c r="N10" s="42"/>
      <c r="O10" s="45"/>
      <c r="P10" s="48"/>
      <c r="Q10" s="51"/>
      <c r="R10" s="54"/>
      <c r="S10" s="36"/>
      <c r="T10" s="65"/>
      <c r="U10" s="67">
        <f t="shared" ref="U10" si="6">SUM(G10:T10)</f>
        <v>0</v>
      </c>
      <c r="V10" s="74"/>
      <c r="W10" s="77"/>
      <c r="X10" s="163">
        <f>6+9</f>
        <v>15</v>
      </c>
      <c r="Y10" s="68">
        <f t="shared" ref="Y10" si="7">X10+W10-(U10+V10)</f>
        <v>15</v>
      </c>
      <c r="Z10" s="141">
        <f t="shared" ref="Z10" si="8">SMALL(X10:Y10,1)</f>
        <v>15</v>
      </c>
    </row>
    <row r="11" spans="1:26" x14ac:dyDescent="0.25">
      <c r="A11" s="60" t="s">
        <v>173</v>
      </c>
      <c r="B11" s="128">
        <v>12</v>
      </c>
      <c r="C11" s="131">
        <v>12</v>
      </c>
      <c r="D11" s="134">
        <v>14</v>
      </c>
      <c r="E11" s="124" t="s">
        <v>73</v>
      </c>
      <c r="F11" s="125">
        <v>0</v>
      </c>
      <c r="G11" s="57"/>
      <c r="H11" s="22"/>
      <c r="I11" s="23"/>
      <c r="J11" s="27"/>
      <c r="K11" s="30"/>
      <c r="L11" s="33"/>
      <c r="M11" s="39"/>
      <c r="N11" s="42"/>
      <c r="O11" s="45"/>
      <c r="P11" s="48"/>
      <c r="Q11" s="51"/>
      <c r="R11" s="54"/>
      <c r="S11" s="36"/>
      <c r="T11" s="65"/>
      <c r="U11" s="67">
        <f t="shared" ref="U11" si="9">SUM(G11:T11)</f>
        <v>0</v>
      </c>
      <c r="V11" s="74"/>
      <c r="W11" s="77"/>
      <c r="X11" s="71">
        <v>13</v>
      </c>
      <c r="Y11" s="68">
        <f t="shared" ref="Y11" si="10">X11+W11-(U11+V11)</f>
        <v>13</v>
      </c>
      <c r="Z11" s="141">
        <f t="shared" ref="Z11" si="11">SMALL(X11:Y11,1)</f>
        <v>13</v>
      </c>
    </row>
    <row r="12" spans="1:26" x14ac:dyDescent="0.25">
      <c r="A12" s="60" t="s">
        <v>174</v>
      </c>
      <c r="B12" s="128">
        <v>12</v>
      </c>
      <c r="C12" s="131">
        <v>12</v>
      </c>
      <c r="D12" s="134">
        <v>14</v>
      </c>
      <c r="E12" s="124" t="s">
        <v>73</v>
      </c>
      <c r="F12" s="125">
        <v>0</v>
      </c>
      <c r="G12" s="57"/>
      <c r="H12" s="22"/>
      <c r="I12" s="23"/>
      <c r="J12" s="27"/>
      <c r="K12" s="30"/>
      <c r="L12" s="33"/>
      <c r="M12" s="39"/>
      <c r="N12" s="42"/>
      <c r="O12" s="45"/>
      <c r="P12" s="48"/>
      <c r="Q12" s="51"/>
      <c r="R12" s="54"/>
      <c r="S12" s="36"/>
      <c r="T12" s="65"/>
      <c r="U12" s="67">
        <f t="shared" ref="U12:U13" si="12">SUM(G12:T12)</f>
        <v>0</v>
      </c>
      <c r="V12" s="74"/>
      <c r="W12" s="77"/>
      <c r="X12" s="71">
        <v>13</v>
      </c>
      <c r="Y12" s="68">
        <f t="shared" ref="Y12" si="13">X12+W12-(U12+V12)</f>
        <v>13</v>
      </c>
      <c r="Z12" s="141">
        <f t="shared" ref="Z12" si="14">SMALL(X12:Y12,1)</f>
        <v>13</v>
      </c>
    </row>
    <row r="13" spans="1:26" x14ac:dyDescent="0.25">
      <c r="A13" s="60" t="s">
        <v>190</v>
      </c>
      <c r="B13" s="170">
        <v>17</v>
      </c>
      <c r="C13" s="131">
        <v>11</v>
      </c>
      <c r="D13" s="134">
        <v>18</v>
      </c>
      <c r="E13" s="124" t="s">
        <v>73</v>
      </c>
      <c r="F13" s="125">
        <v>0</v>
      </c>
      <c r="G13" s="57">
        <v>66</v>
      </c>
      <c r="H13" s="22"/>
      <c r="I13" s="23">
        <v>0</v>
      </c>
      <c r="J13" s="168" t="s">
        <v>178</v>
      </c>
      <c r="K13" s="30"/>
      <c r="L13" s="33"/>
      <c r="M13" s="39"/>
      <c r="N13" s="42"/>
      <c r="O13" s="45"/>
      <c r="P13" s="48"/>
      <c r="Q13" s="51"/>
      <c r="R13" s="54"/>
      <c r="S13" s="36"/>
      <c r="T13" s="65"/>
      <c r="U13" s="67">
        <f t="shared" si="12"/>
        <v>66</v>
      </c>
      <c r="V13" s="74"/>
      <c r="W13" s="77"/>
      <c r="X13" s="71">
        <v>16</v>
      </c>
      <c r="Y13" s="68">
        <f t="shared" ref="Y13" si="15">X13+W13-(U13+V13)</f>
        <v>-50</v>
      </c>
      <c r="Z13" s="141">
        <f t="shared" ref="Z13" si="16">SMALL(X13:Y13,1)</f>
        <v>-50</v>
      </c>
    </row>
    <row r="14" spans="1:26" x14ac:dyDescent="0.25">
      <c r="A14" s="60" t="s">
        <v>195</v>
      </c>
      <c r="B14" s="170">
        <v>18</v>
      </c>
      <c r="C14" s="131">
        <v>9</v>
      </c>
      <c r="D14" s="134">
        <v>18</v>
      </c>
      <c r="E14" s="124" t="s">
        <v>73</v>
      </c>
      <c r="F14" s="125">
        <v>0</v>
      </c>
      <c r="G14" s="57"/>
      <c r="H14" s="22"/>
      <c r="I14" s="23"/>
      <c r="J14" s="27"/>
      <c r="K14" s="30"/>
      <c r="L14" s="33"/>
      <c r="M14" s="39"/>
      <c r="N14" s="42"/>
      <c r="O14" s="45"/>
      <c r="P14" s="48"/>
      <c r="Q14" s="51"/>
      <c r="R14" s="54"/>
      <c r="S14" s="36"/>
      <c r="T14" s="65"/>
      <c r="U14" s="67">
        <f t="shared" ref="U14" si="17">SUM(G14:T14)</f>
        <v>0</v>
      </c>
      <c r="V14" s="74"/>
      <c r="W14" s="77"/>
      <c r="X14" s="71">
        <v>30</v>
      </c>
      <c r="Y14" s="68">
        <f t="shared" ref="Y14" si="18">X14+W14-(U14+V14)</f>
        <v>30</v>
      </c>
      <c r="Z14" s="141">
        <f t="shared" ref="Z14" si="19">SMALL(X14:Y14,1)</f>
        <v>30</v>
      </c>
    </row>
    <row r="15" spans="1:26" x14ac:dyDescent="0.25">
      <c r="A15" s="60" t="s">
        <v>95</v>
      </c>
      <c r="B15" s="156">
        <f>20+3</f>
        <v>23</v>
      </c>
      <c r="C15" s="156">
        <f>9+3</f>
        <v>12</v>
      </c>
      <c r="D15" s="156">
        <f>20+3</f>
        <v>23</v>
      </c>
      <c r="E15" s="124" t="s">
        <v>73</v>
      </c>
      <c r="F15" s="125">
        <v>0</v>
      </c>
      <c r="G15" s="57">
        <v>21</v>
      </c>
      <c r="H15" s="22"/>
      <c r="I15" s="23"/>
      <c r="J15" s="27">
        <v>1</v>
      </c>
      <c r="K15" s="30"/>
      <c r="L15" s="33"/>
      <c r="M15" s="39"/>
      <c r="N15" s="42">
        <v>3</v>
      </c>
      <c r="O15" s="45"/>
      <c r="P15" s="48"/>
      <c r="Q15" s="51"/>
      <c r="R15" s="54"/>
      <c r="S15" s="36"/>
      <c r="T15" s="65"/>
      <c r="U15" s="67">
        <f t="shared" ref="U15:U16" si="20">SUM(G15:T15)</f>
        <v>25</v>
      </c>
      <c r="V15" s="74"/>
      <c r="W15" s="77">
        <v>11</v>
      </c>
      <c r="X15" s="163">
        <f>50+9</f>
        <v>59</v>
      </c>
      <c r="Y15" s="68">
        <f t="shared" ref="Y15:Y16" si="21">X15+W15-(U15+V15)</f>
        <v>45</v>
      </c>
      <c r="Z15" s="141">
        <f t="shared" si="3"/>
        <v>45</v>
      </c>
    </row>
    <row r="16" spans="1:26" x14ac:dyDescent="0.25">
      <c r="A16" s="60" t="s">
        <v>113</v>
      </c>
      <c r="B16" s="128">
        <v>19</v>
      </c>
      <c r="C16" s="131">
        <v>20</v>
      </c>
      <c r="D16" s="134">
        <v>20</v>
      </c>
      <c r="E16" s="124" t="s">
        <v>73</v>
      </c>
      <c r="F16" s="125">
        <v>0</v>
      </c>
      <c r="G16" s="57">
        <v>41</v>
      </c>
      <c r="H16" s="22"/>
      <c r="I16" s="23"/>
      <c r="J16" s="27"/>
      <c r="K16" s="30"/>
      <c r="L16" s="33"/>
      <c r="M16" s="39"/>
      <c r="N16" s="42"/>
      <c r="O16" s="45"/>
      <c r="P16" s="48"/>
      <c r="Q16" s="51"/>
      <c r="R16" s="54"/>
      <c r="S16" s="36"/>
      <c r="T16" s="65"/>
      <c r="U16" s="67">
        <f t="shared" si="20"/>
        <v>41</v>
      </c>
      <c r="V16" s="74"/>
      <c r="W16" s="77">
        <v>34</v>
      </c>
      <c r="X16" s="71">
        <v>44</v>
      </c>
      <c r="Y16" s="68">
        <f t="shared" si="21"/>
        <v>37</v>
      </c>
      <c r="Z16" s="141">
        <f t="shared" si="3"/>
        <v>37</v>
      </c>
    </row>
    <row r="17" spans="1:26" x14ac:dyDescent="0.25">
      <c r="A17" s="62" t="s">
        <v>108</v>
      </c>
      <c r="B17" s="128">
        <v>16</v>
      </c>
      <c r="C17" s="131">
        <v>12</v>
      </c>
      <c r="D17" s="134">
        <v>17</v>
      </c>
      <c r="E17" s="124" t="s">
        <v>73</v>
      </c>
      <c r="F17" s="125">
        <v>0</v>
      </c>
      <c r="G17" s="57">
        <v>8</v>
      </c>
      <c r="H17" s="22"/>
      <c r="I17" s="23">
        <v>3</v>
      </c>
      <c r="J17" s="27"/>
      <c r="K17" s="30"/>
      <c r="L17" s="33"/>
      <c r="M17" s="39"/>
      <c r="N17" s="42"/>
      <c r="O17" s="45">
        <v>1</v>
      </c>
      <c r="P17" s="48"/>
      <c r="Q17" s="51"/>
      <c r="R17" s="54"/>
      <c r="S17" s="36">
        <v>10</v>
      </c>
      <c r="T17" s="65"/>
      <c r="U17" s="67">
        <f t="shared" ref="U17:U20" si="22">SUM(G17:T17)</f>
        <v>22</v>
      </c>
      <c r="V17" s="74"/>
      <c r="W17" s="77">
        <v>5</v>
      </c>
      <c r="X17" s="71">
        <v>15</v>
      </c>
      <c r="Y17" s="68">
        <f t="shared" ref="Y17:Y20" si="23">X17+W17-(U17+V17)</f>
        <v>-2</v>
      </c>
      <c r="Z17" s="141">
        <f t="shared" ref="Z17:Z20" si="24">SMALL(X17:Y17,1)</f>
        <v>-2</v>
      </c>
    </row>
    <row r="18" spans="1:26" x14ac:dyDescent="0.25">
      <c r="A18" s="62" t="s">
        <v>105</v>
      </c>
      <c r="B18" s="128">
        <v>14</v>
      </c>
      <c r="C18" s="131">
        <v>12</v>
      </c>
      <c r="D18" s="134">
        <v>15</v>
      </c>
      <c r="E18" s="124" t="s">
        <v>73</v>
      </c>
      <c r="F18" s="125">
        <v>0</v>
      </c>
      <c r="G18" s="57"/>
      <c r="H18" s="22">
        <v>5</v>
      </c>
      <c r="I18" s="23">
        <v>1</v>
      </c>
      <c r="J18" s="27"/>
      <c r="K18" s="30"/>
      <c r="L18" s="33"/>
      <c r="M18" s="39"/>
      <c r="N18" s="42"/>
      <c r="O18" s="45">
        <v>1</v>
      </c>
      <c r="P18" s="48"/>
      <c r="Q18" s="51"/>
      <c r="R18" s="54"/>
      <c r="S18" s="36">
        <v>1</v>
      </c>
      <c r="T18" s="65"/>
      <c r="U18" s="67">
        <f t="shared" si="22"/>
        <v>8</v>
      </c>
      <c r="V18" s="74"/>
      <c r="W18" s="77">
        <v>1</v>
      </c>
      <c r="X18" s="71">
        <v>5</v>
      </c>
      <c r="Y18" s="68">
        <f t="shared" si="23"/>
        <v>-2</v>
      </c>
      <c r="Z18" s="141">
        <f t="shared" si="24"/>
        <v>-2</v>
      </c>
    </row>
    <row r="19" spans="1:26" x14ac:dyDescent="0.25">
      <c r="A19" s="62" t="s">
        <v>106</v>
      </c>
      <c r="B19" s="128">
        <v>14</v>
      </c>
      <c r="C19" s="131">
        <v>12</v>
      </c>
      <c r="D19" s="134">
        <v>15</v>
      </c>
      <c r="E19" s="124" t="s">
        <v>73</v>
      </c>
      <c r="F19" s="125">
        <v>0</v>
      </c>
      <c r="G19" s="57"/>
      <c r="H19" s="22"/>
      <c r="I19" s="23">
        <v>1</v>
      </c>
      <c r="J19" s="27"/>
      <c r="K19" s="30"/>
      <c r="L19" s="33"/>
      <c r="M19" s="39"/>
      <c r="N19" s="42"/>
      <c r="O19" s="45"/>
      <c r="P19" s="48"/>
      <c r="Q19" s="51"/>
      <c r="R19" s="54"/>
      <c r="S19" s="36">
        <v>14</v>
      </c>
      <c r="T19" s="65"/>
      <c r="U19" s="67">
        <f t="shared" si="22"/>
        <v>15</v>
      </c>
      <c r="V19" s="74"/>
      <c r="W19" s="77">
        <v>1</v>
      </c>
      <c r="X19" s="71">
        <v>5</v>
      </c>
      <c r="Y19" s="68">
        <f t="shared" si="23"/>
        <v>-9</v>
      </c>
      <c r="Z19" s="141">
        <f t="shared" si="24"/>
        <v>-9</v>
      </c>
    </row>
    <row r="20" spans="1:26" x14ac:dyDescent="0.25">
      <c r="A20" s="62" t="s">
        <v>107</v>
      </c>
      <c r="B20" s="128">
        <v>14</v>
      </c>
      <c r="C20" s="131">
        <v>12</v>
      </c>
      <c r="D20" s="134">
        <v>15</v>
      </c>
      <c r="E20" s="124" t="s">
        <v>73</v>
      </c>
      <c r="F20" s="125">
        <v>0</v>
      </c>
      <c r="G20" s="57"/>
      <c r="H20" s="22">
        <v>3</v>
      </c>
      <c r="I20" s="23"/>
      <c r="J20" s="27"/>
      <c r="K20" s="30"/>
      <c r="L20" s="33"/>
      <c r="M20" s="39"/>
      <c r="N20" s="42"/>
      <c r="O20" s="45">
        <v>1</v>
      </c>
      <c r="P20" s="48"/>
      <c r="Q20" s="51"/>
      <c r="R20" s="54"/>
      <c r="S20" s="36"/>
      <c r="T20" s="65"/>
      <c r="U20" s="67">
        <f t="shared" si="22"/>
        <v>4</v>
      </c>
      <c r="V20" s="74"/>
      <c r="W20" s="77"/>
      <c r="X20" s="71">
        <v>5</v>
      </c>
      <c r="Y20" s="68">
        <f t="shared" si="23"/>
        <v>1</v>
      </c>
      <c r="Z20" s="141">
        <f t="shared" si="24"/>
        <v>1</v>
      </c>
    </row>
    <row r="21" spans="1:26" x14ac:dyDescent="0.25">
      <c r="A21" s="62" t="s">
        <v>121</v>
      </c>
      <c r="B21" s="128">
        <v>14</v>
      </c>
      <c r="C21" s="131">
        <v>11</v>
      </c>
      <c r="D21" s="134">
        <v>15</v>
      </c>
      <c r="E21" s="124" t="s">
        <v>122</v>
      </c>
      <c r="F21" s="125">
        <v>5</v>
      </c>
      <c r="G21" s="57"/>
      <c r="H21" s="22"/>
      <c r="I21" s="23"/>
      <c r="J21" s="155">
        <v>0</v>
      </c>
      <c r="K21" s="30"/>
      <c r="L21" s="33"/>
      <c r="M21" s="39"/>
      <c r="N21" s="42"/>
      <c r="O21" s="45"/>
      <c r="P21" s="48"/>
      <c r="Q21" s="51"/>
      <c r="R21" s="54"/>
      <c r="S21" s="36">
        <v>7</v>
      </c>
      <c r="T21" s="65"/>
      <c r="U21" s="67">
        <f t="shared" ref="U21" si="25">SUM(G21:T21)</f>
        <v>7</v>
      </c>
      <c r="V21" s="74"/>
      <c r="W21" s="77"/>
      <c r="X21" s="71">
        <v>6</v>
      </c>
      <c r="Y21" s="68">
        <f t="shared" ref="Y21:Y22" si="26">X21+W21-(U21+V21)</f>
        <v>-1</v>
      </c>
      <c r="Z21" s="141">
        <f t="shared" ref="Z21:Z22" si="27">SMALL(X21:Y21,1)</f>
        <v>-1</v>
      </c>
    </row>
    <row r="22" spans="1:26" x14ac:dyDescent="0.25">
      <c r="A22" s="62" t="s">
        <v>187</v>
      </c>
      <c r="B22" s="128">
        <v>15</v>
      </c>
      <c r="C22" s="131">
        <v>11</v>
      </c>
      <c r="D22" s="134">
        <v>16</v>
      </c>
      <c r="E22" s="124" t="s">
        <v>122</v>
      </c>
      <c r="F22" s="125">
        <v>5</v>
      </c>
      <c r="G22" s="57">
        <v>6</v>
      </c>
      <c r="H22" s="22"/>
      <c r="I22" s="23"/>
      <c r="J22" s="155">
        <v>0</v>
      </c>
      <c r="K22" s="30"/>
      <c r="L22" s="33"/>
      <c r="M22" s="39"/>
      <c r="N22" s="42"/>
      <c r="O22" s="45"/>
      <c r="P22" s="48"/>
      <c r="Q22" s="51"/>
      <c r="R22" s="54"/>
      <c r="S22" s="36"/>
      <c r="T22" s="65"/>
      <c r="U22" s="67">
        <f t="shared" ref="U22" si="28">SUM(G22:T22)</f>
        <v>6</v>
      </c>
      <c r="V22" s="74"/>
      <c r="W22" s="77"/>
      <c r="X22" s="71">
        <v>7</v>
      </c>
      <c r="Y22" s="68">
        <f t="shared" si="26"/>
        <v>1</v>
      </c>
      <c r="Z22" s="141">
        <f t="shared" si="27"/>
        <v>1</v>
      </c>
    </row>
    <row r="23" spans="1:26" x14ac:dyDescent="0.25">
      <c r="A23" s="62" t="s">
        <v>188</v>
      </c>
      <c r="B23" s="128">
        <v>15</v>
      </c>
      <c r="C23" s="131">
        <v>11</v>
      </c>
      <c r="D23" s="134">
        <v>16</v>
      </c>
      <c r="E23" s="124" t="s">
        <v>122</v>
      </c>
      <c r="F23" s="125">
        <v>5</v>
      </c>
      <c r="G23" s="57"/>
      <c r="H23" s="22"/>
      <c r="I23" s="23"/>
      <c r="J23" s="155">
        <v>0</v>
      </c>
      <c r="K23" s="30"/>
      <c r="L23" s="33"/>
      <c r="M23" s="39"/>
      <c r="N23" s="42"/>
      <c r="O23" s="45"/>
      <c r="P23" s="48"/>
      <c r="Q23" s="51"/>
      <c r="R23" s="54"/>
      <c r="S23" s="36"/>
      <c r="T23" s="65"/>
      <c r="U23" s="67">
        <f t="shared" ref="U23" si="29">SUM(G23:T23)</f>
        <v>0</v>
      </c>
      <c r="V23" s="74"/>
      <c r="W23" s="77"/>
      <c r="X23" s="71">
        <v>7</v>
      </c>
      <c r="Y23" s="68">
        <f t="shared" ref="Y23" si="30">X23+W23-(U23+V23)</f>
        <v>7</v>
      </c>
      <c r="Z23" s="141">
        <f t="shared" ref="Z23" si="31">SMALL(X23:Y23,1)</f>
        <v>7</v>
      </c>
    </row>
    <row r="24" spans="1:26" x14ac:dyDescent="0.25">
      <c r="A24" s="62" t="s">
        <v>124</v>
      </c>
      <c r="B24" s="128">
        <v>11</v>
      </c>
      <c r="C24" s="131">
        <v>9</v>
      </c>
      <c r="D24" s="134">
        <v>11</v>
      </c>
      <c r="E24" s="124" t="s">
        <v>123</v>
      </c>
      <c r="F24" s="125">
        <v>5</v>
      </c>
      <c r="G24" s="57">
        <v>20</v>
      </c>
      <c r="H24" s="22"/>
      <c r="I24" s="23"/>
      <c r="J24" s="27"/>
      <c r="K24" s="30"/>
      <c r="L24" s="33"/>
      <c r="M24" s="39"/>
      <c r="N24" s="42"/>
      <c r="O24" s="45"/>
      <c r="P24" s="48"/>
      <c r="Q24" s="51"/>
      <c r="R24" s="54"/>
      <c r="S24" s="36"/>
      <c r="T24" s="65"/>
      <c r="U24" s="67">
        <f t="shared" ref="U24:U26" si="32">SUM(G24:T24)</f>
        <v>20</v>
      </c>
      <c r="V24" s="74"/>
      <c r="W24" s="77"/>
      <c r="X24" s="71">
        <v>16</v>
      </c>
      <c r="Y24" s="68">
        <f t="shared" ref="Y24:Y25" si="33">X24+W24-(U24+V24)</f>
        <v>-4</v>
      </c>
      <c r="Z24" s="141">
        <f t="shared" ref="Z24:Z25" si="34">SMALL(X24:Y24,1)</f>
        <v>-4</v>
      </c>
    </row>
    <row r="25" spans="1:26" x14ac:dyDescent="0.25">
      <c r="A25" s="62" t="s">
        <v>125</v>
      </c>
      <c r="B25" s="128">
        <v>13</v>
      </c>
      <c r="C25" s="131">
        <v>11</v>
      </c>
      <c r="D25" s="134">
        <v>13</v>
      </c>
      <c r="E25" s="124" t="s">
        <v>123</v>
      </c>
      <c r="F25" s="125">
        <v>5</v>
      </c>
      <c r="G25" s="57">
        <v>3</v>
      </c>
      <c r="H25" s="22"/>
      <c r="I25" s="23"/>
      <c r="J25" s="27"/>
      <c r="K25" s="30"/>
      <c r="L25" s="33"/>
      <c r="M25" s="39"/>
      <c r="N25" s="42"/>
      <c r="O25" s="45"/>
      <c r="P25" s="48"/>
      <c r="Q25" s="51"/>
      <c r="R25" s="54"/>
      <c r="S25" s="36">
        <v>12</v>
      </c>
      <c r="T25" s="65"/>
      <c r="U25" s="67">
        <f t="shared" si="32"/>
        <v>15</v>
      </c>
      <c r="V25" s="74"/>
      <c r="W25" s="77"/>
      <c r="X25" s="71">
        <v>12</v>
      </c>
      <c r="Y25" s="68">
        <f t="shared" si="33"/>
        <v>-3</v>
      </c>
      <c r="Z25" s="141">
        <f t="shared" si="34"/>
        <v>-3</v>
      </c>
    </row>
    <row r="26" spans="1:26" x14ac:dyDescent="0.25">
      <c r="A26" s="62" t="s">
        <v>158</v>
      </c>
      <c r="B26" s="128">
        <v>11</v>
      </c>
      <c r="C26" s="131">
        <v>13</v>
      </c>
      <c r="D26" s="134">
        <v>13</v>
      </c>
      <c r="E26" s="124" t="s">
        <v>73</v>
      </c>
      <c r="F26" s="125">
        <v>0</v>
      </c>
      <c r="G26" s="57">
        <v>12</v>
      </c>
      <c r="H26" s="22"/>
      <c r="I26" s="23"/>
      <c r="J26" s="27"/>
      <c r="K26" s="30"/>
      <c r="L26" s="33"/>
      <c r="M26" s="39"/>
      <c r="N26" s="42"/>
      <c r="O26" s="45"/>
      <c r="P26" s="48"/>
      <c r="Q26" s="51"/>
      <c r="R26" s="54"/>
      <c r="S26" s="36"/>
      <c r="T26" s="65"/>
      <c r="U26" s="67">
        <f t="shared" si="32"/>
        <v>12</v>
      </c>
      <c r="V26" s="74"/>
      <c r="W26" s="77"/>
      <c r="X26" s="71">
        <v>11</v>
      </c>
      <c r="Y26" s="68">
        <f t="shared" ref="Y26" si="35">X26+W26-(U26+V26)</f>
        <v>-1</v>
      </c>
      <c r="Z26" s="141">
        <f t="shared" ref="Z26" si="36">SMALL(X26:Y26,1)</f>
        <v>-1</v>
      </c>
    </row>
    <row r="27" spans="1:26" x14ac:dyDescent="0.25">
      <c r="A27" s="62" t="s">
        <v>159</v>
      </c>
      <c r="B27" s="128">
        <v>11</v>
      </c>
      <c r="C27" s="131">
        <v>13</v>
      </c>
      <c r="D27" s="134">
        <v>13</v>
      </c>
      <c r="E27" s="124" t="s">
        <v>73</v>
      </c>
      <c r="F27" s="125">
        <v>0</v>
      </c>
      <c r="G27" s="57"/>
      <c r="H27" s="22"/>
      <c r="I27" s="23"/>
      <c r="J27" s="27"/>
      <c r="K27" s="30"/>
      <c r="L27" s="33"/>
      <c r="M27" s="39"/>
      <c r="N27" s="42"/>
      <c r="O27" s="45"/>
      <c r="P27" s="48"/>
      <c r="Q27" s="51"/>
      <c r="R27" s="54"/>
      <c r="S27" s="36"/>
      <c r="T27" s="65"/>
      <c r="U27" s="67">
        <f t="shared" ref="U27" si="37">SUM(G27:T27)</f>
        <v>0</v>
      </c>
      <c r="V27" s="74"/>
      <c r="W27" s="77"/>
      <c r="X27" s="71">
        <v>11</v>
      </c>
      <c r="Y27" s="68">
        <f t="shared" ref="Y27" si="38">X27+W27-(U27+V27)</f>
        <v>11</v>
      </c>
      <c r="Z27" s="141">
        <f t="shared" ref="Z27" si="39">SMALL(X27:Y27,1)</f>
        <v>11</v>
      </c>
    </row>
    <row r="28" spans="1:26" x14ac:dyDescent="0.25">
      <c r="A28" s="62" t="s">
        <v>160</v>
      </c>
      <c r="B28" s="128">
        <v>11</v>
      </c>
      <c r="C28" s="131">
        <v>11</v>
      </c>
      <c r="D28" s="134">
        <v>12</v>
      </c>
      <c r="E28" s="124" t="s">
        <v>73</v>
      </c>
      <c r="F28" s="125">
        <v>0</v>
      </c>
      <c r="G28" s="57"/>
      <c r="H28" s="22"/>
      <c r="I28" s="23"/>
      <c r="J28" s="27"/>
      <c r="K28" s="30"/>
      <c r="L28" s="33"/>
      <c r="M28" s="39"/>
      <c r="N28" s="42"/>
      <c r="O28" s="45"/>
      <c r="P28" s="48"/>
      <c r="Q28" s="51"/>
      <c r="R28" s="54"/>
      <c r="S28" s="36"/>
      <c r="T28" s="65"/>
      <c r="U28" s="67">
        <f t="shared" ref="U28:U29" si="40">SUM(G28:T28)</f>
        <v>0</v>
      </c>
      <c r="V28" s="74"/>
      <c r="W28" s="77"/>
      <c r="X28" s="71">
        <v>16</v>
      </c>
      <c r="Y28" s="68">
        <f t="shared" ref="Y28:Y29" si="41">X28+W28-(U28+V28)</f>
        <v>16</v>
      </c>
      <c r="Z28" s="141">
        <f t="shared" ref="Z28:Z29" si="42">SMALL(X28:Y28,1)</f>
        <v>16</v>
      </c>
    </row>
    <row r="29" spans="1:26" x14ac:dyDescent="0.25">
      <c r="A29" s="62" t="s">
        <v>161</v>
      </c>
      <c r="B29" s="128">
        <v>11</v>
      </c>
      <c r="C29" s="131">
        <v>11</v>
      </c>
      <c r="D29" s="134">
        <v>12</v>
      </c>
      <c r="E29" s="124" t="s">
        <v>73</v>
      </c>
      <c r="F29" s="125">
        <v>0</v>
      </c>
      <c r="G29" s="57"/>
      <c r="H29" s="22"/>
      <c r="I29" s="23"/>
      <c r="J29" s="27"/>
      <c r="K29" s="30"/>
      <c r="L29" s="33"/>
      <c r="M29" s="39"/>
      <c r="N29" s="42"/>
      <c r="O29" s="45"/>
      <c r="P29" s="48"/>
      <c r="Q29" s="51"/>
      <c r="R29" s="54"/>
      <c r="S29" s="36"/>
      <c r="T29" s="65"/>
      <c r="U29" s="67">
        <f t="shared" si="40"/>
        <v>0</v>
      </c>
      <c r="V29" s="74"/>
      <c r="W29" s="77"/>
      <c r="X29" s="71">
        <v>16</v>
      </c>
      <c r="Y29" s="68">
        <f t="shared" si="41"/>
        <v>16</v>
      </c>
      <c r="Z29" s="141">
        <f t="shared" si="42"/>
        <v>16</v>
      </c>
    </row>
    <row r="30" spans="1:26" x14ac:dyDescent="0.25">
      <c r="A30" s="62" t="s">
        <v>132</v>
      </c>
      <c r="B30" s="128">
        <v>14</v>
      </c>
      <c r="C30" s="131">
        <v>11</v>
      </c>
      <c r="D30" s="134">
        <v>15</v>
      </c>
      <c r="E30" s="124" t="s">
        <v>73</v>
      </c>
      <c r="F30" s="125">
        <v>0</v>
      </c>
      <c r="G30" s="57">
        <v>16</v>
      </c>
      <c r="H30" s="22"/>
      <c r="I30" s="23"/>
      <c r="J30" s="27"/>
      <c r="K30" s="30"/>
      <c r="L30" s="33"/>
      <c r="M30" s="39"/>
      <c r="N30" s="42"/>
      <c r="O30" s="45"/>
      <c r="P30" s="48"/>
      <c r="Q30" s="51"/>
      <c r="R30" s="54"/>
      <c r="S30" s="36">
        <v>21</v>
      </c>
      <c r="T30" s="65"/>
      <c r="U30" s="67">
        <f t="shared" ref="U30:U31" si="43">SUM(G30:T30)</f>
        <v>37</v>
      </c>
      <c r="V30" s="74"/>
      <c r="W30" s="77"/>
      <c r="X30" s="71">
        <v>35</v>
      </c>
      <c r="Y30" s="68">
        <f t="shared" ref="Y30:Y31" si="44">X30+W30-(U30+V30)</f>
        <v>-2</v>
      </c>
      <c r="Z30" s="141">
        <f t="shared" ref="Z30:Z31" si="45">SMALL(X30:Y30,1)</f>
        <v>-2</v>
      </c>
    </row>
    <row r="31" spans="1:26" x14ac:dyDescent="0.25">
      <c r="A31" s="62" t="s">
        <v>133</v>
      </c>
      <c r="B31" s="128">
        <v>11</v>
      </c>
      <c r="C31" s="131">
        <v>11</v>
      </c>
      <c r="D31" s="134">
        <v>12</v>
      </c>
      <c r="E31" s="124" t="s">
        <v>73</v>
      </c>
      <c r="F31" s="125">
        <v>0</v>
      </c>
      <c r="G31" s="57">
        <v>13</v>
      </c>
      <c r="H31" s="22"/>
      <c r="I31" s="23"/>
      <c r="J31" s="27"/>
      <c r="K31" s="30"/>
      <c r="L31" s="33"/>
      <c r="M31" s="39"/>
      <c r="N31" s="42"/>
      <c r="O31" s="45"/>
      <c r="P31" s="48"/>
      <c r="Q31" s="51"/>
      <c r="R31" s="54"/>
      <c r="S31" s="36">
        <v>10</v>
      </c>
      <c r="T31" s="65"/>
      <c r="U31" s="67">
        <f t="shared" si="43"/>
        <v>23</v>
      </c>
      <c r="V31" s="74"/>
      <c r="W31" s="77"/>
      <c r="X31" s="71">
        <v>26</v>
      </c>
      <c r="Y31" s="68">
        <f t="shared" si="44"/>
        <v>3</v>
      </c>
      <c r="Z31" s="141">
        <f t="shared" si="45"/>
        <v>3</v>
      </c>
    </row>
    <row r="32" spans="1:26" x14ac:dyDescent="0.25">
      <c r="A32" s="62" t="s">
        <v>131</v>
      </c>
      <c r="B32" s="128">
        <v>11</v>
      </c>
      <c r="C32" s="131">
        <v>10</v>
      </c>
      <c r="D32" s="134">
        <v>12</v>
      </c>
      <c r="E32" s="124" t="s">
        <v>73</v>
      </c>
      <c r="F32" s="125">
        <v>0</v>
      </c>
      <c r="G32" s="57">
        <v>43</v>
      </c>
      <c r="H32" s="22"/>
      <c r="I32" s="23"/>
      <c r="J32" s="27"/>
      <c r="K32" s="30"/>
      <c r="L32" s="33"/>
      <c r="M32" s="39"/>
      <c r="N32" s="42"/>
      <c r="O32" s="45"/>
      <c r="P32" s="48"/>
      <c r="Q32" s="51"/>
      <c r="R32" s="54"/>
      <c r="S32" s="36"/>
      <c r="T32" s="65"/>
      <c r="U32" s="67">
        <f t="shared" ref="U32:U33" si="46">SUM(G32:T32)</f>
        <v>43</v>
      </c>
      <c r="V32" s="74"/>
      <c r="W32" s="77"/>
      <c r="X32" s="71">
        <v>37</v>
      </c>
      <c r="Y32" s="68">
        <f t="shared" ref="Y32:Y33" si="47">X32+W32-(U32+V32)</f>
        <v>-6</v>
      </c>
      <c r="Z32" s="141">
        <f t="shared" ref="Z32:Z33" si="48">SMALL(X32:Y32,1)</f>
        <v>-6</v>
      </c>
    </row>
    <row r="33" spans="1:26" x14ac:dyDescent="0.25">
      <c r="A33" s="62" t="s">
        <v>130</v>
      </c>
      <c r="B33" s="128">
        <f>15+2</f>
        <v>17</v>
      </c>
      <c r="C33" s="131">
        <f>13+2</f>
        <v>15</v>
      </c>
      <c r="D33" s="134">
        <f>15+2</f>
        <v>17</v>
      </c>
      <c r="E33" s="124" t="s">
        <v>73</v>
      </c>
      <c r="F33" s="125">
        <v>0</v>
      </c>
      <c r="G33" s="57"/>
      <c r="H33" s="22"/>
      <c r="I33" s="23"/>
      <c r="J33" s="27"/>
      <c r="K33" s="30"/>
      <c r="L33" s="33"/>
      <c r="M33" s="39"/>
      <c r="N33" s="42"/>
      <c r="O33" s="45"/>
      <c r="P33" s="48"/>
      <c r="Q33" s="51"/>
      <c r="R33" s="54"/>
      <c r="S33" s="36"/>
      <c r="T33" s="65"/>
      <c r="U33" s="67">
        <f t="shared" si="46"/>
        <v>0</v>
      </c>
      <c r="V33" s="74"/>
      <c r="W33" s="77"/>
      <c r="X33" s="163">
        <f>29+10</f>
        <v>39</v>
      </c>
      <c r="Y33" s="68">
        <f t="shared" si="47"/>
        <v>39</v>
      </c>
      <c r="Z33" s="141">
        <f t="shared" si="48"/>
        <v>39</v>
      </c>
    </row>
    <row r="34" spans="1:26" x14ac:dyDescent="0.25">
      <c r="A34" s="62" t="s">
        <v>149</v>
      </c>
      <c r="B34" s="128">
        <v>12</v>
      </c>
      <c r="C34" s="131">
        <v>12</v>
      </c>
      <c r="D34" s="134">
        <v>14</v>
      </c>
      <c r="E34" s="124" t="s">
        <v>73</v>
      </c>
      <c r="F34" s="125">
        <v>0</v>
      </c>
      <c r="G34" s="57">
        <v>2</v>
      </c>
      <c r="H34" s="22"/>
      <c r="I34" s="23"/>
      <c r="J34" s="27"/>
      <c r="K34" s="30"/>
      <c r="L34" s="33"/>
      <c r="M34" s="39"/>
      <c r="N34" s="42"/>
      <c r="O34" s="45"/>
      <c r="P34" s="48"/>
      <c r="Q34" s="51"/>
      <c r="R34" s="54"/>
      <c r="S34" s="36">
        <v>12</v>
      </c>
      <c r="T34" s="65"/>
      <c r="U34" s="67">
        <f t="shared" ref="U34" si="49">SUM(G34:T34)</f>
        <v>14</v>
      </c>
      <c r="V34" s="74"/>
      <c r="W34" s="77"/>
      <c r="X34" s="71">
        <v>4</v>
      </c>
      <c r="Y34" s="68">
        <f t="shared" ref="Y34" si="50">X34+W34-(U34+V34)</f>
        <v>-10</v>
      </c>
      <c r="Z34" s="141">
        <f t="shared" ref="Z34" si="51">SMALL(X34:Y34,1)</f>
        <v>-10</v>
      </c>
    </row>
    <row r="35" spans="1:26" x14ac:dyDescent="0.25">
      <c r="A35" s="62" t="s">
        <v>150</v>
      </c>
      <c r="B35" s="128">
        <v>12</v>
      </c>
      <c r="C35" s="131">
        <v>12</v>
      </c>
      <c r="D35" s="134">
        <v>14</v>
      </c>
      <c r="E35" s="124" t="s">
        <v>73</v>
      </c>
      <c r="F35" s="125">
        <v>0</v>
      </c>
      <c r="G35" s="57">
        <v>4</v>
      </c>
      <c r="H35" s="22"/>
      <c r="I35" s="23"/>
      <c r="J35" s="27"/>
      <c r="K35" s="30"/>
      <c r="L35" s="33"/>
      <c r="M35" s="39"/>
      <c r="N35" s="42"/>
      <c r="O35" s="45"/>
      <c r="P35" s="48"/>
      <c r="Q35" s="51"/>
      <c r="R35" s="54"/>
      <c r="S35" s="36">
        <v>5</v>
      </c>
      <c r="T35" s="65"/>
      <c r="U35" s="67">
        <f t="shared" ref="U35" si="52">SUM(G35:T35)</f>
        <v>9</v>
      </c>
      <c r="V35" s="74"/>
      <c r="W35" s="77"/>
      <c r="X35" s="71">
        <v>4</v>
      </c>
      <c r="Y35" s="68">
        <f t="shared" ref="Y35" si="53">X35+W35-(U35+V35)</f>
        <v>-5</v>
      </c>
      <c r="Z35" s="141">
        <f t="shared" ref="Z35" si="54">SMALL(X35:Y35,1)</f>
        <v>-5</v>
      </c>
    </row>
    <row r="36" spans="1:26" x14ac:dyDescent="0.25">
      <c r="A36" s="62" t="s">
        <v>155</v>
      </c>
      <c r="B36" s="128">
        <v>12</v>
      </c>
      <c r="C36" s="131">
        <v>12</v>
      </c>
      <c r="D36" s="134">
        <v>14</v>
      </c>
      <c r="E36" s="124" t="s">
        <v>73</v>
      </c>
      <c r="F36" s="125">
        <v>0</v>
      </c>
      <c r="G36" s="57">
        <v>1</v>
      </c>
      <c r="H36" s="22"/>
      <c r="I36" s="23"/>
      <c r="J36" s="27"/>
      <c r="K36" s="30"/>
      <c r="L36" s="33"/>
      <c r="M36" s="39"/>
      <c r="N36" s="42"/>
      <c r="O36" s="45"/>
      <c r="P36" s="48"/>
      <c r="Q36" s="51"/>
      <c r="R36" s="54"/>
      <c r="S36" s="36">
        <v>4</v>
      </c>
      <c r="T36" s="65"/>
      <c r="U36" s="67">
        <f t="shared" ref="U36" si="55">SUM(G36:T36)</f>
        <v>5</v>
      </c>
      <c r="V36" s="74"/>
      <c r="W36" s="77"/>
      <c r="X36" s="71">
        <v>4</v>
      </c>
      <c r="Y36" s="68">
        <f t="shared" ref="Y36" si="56">X36+W36-(U36+V36)</f>
        <v>-1</v>
      </c>
      <c r="Z36" s="141">
        <f t="shared" ref="Z36" si="57">SMALL(X36:Y36,1)</f>
        <v>-1</v>
      </c>
    </row>
    <row r="37" spans="1:26" x14ac:dyDescent="0.25">
      <c r="A37" s="62" t="s">
        <v>175</v>
      </c>
      <c r="B37" s="128">
        <v>12</v>
      </c>
      <c r="C37" s="131">
        <v>12</v>
      </c>
      <c r="D37" s="134">
        <v>14</v>
      </c>
      <c r="E37" s="124" t="s">
        <v>73</v>
      </c>
      <c r="F37" s="125">
        <v>0</v>
      </c>
      <c r="G37" s="57"/>
      <c r="H37" s="22"/>
      <c r="I37" s="23"/>
      <c r="J37" s="27"/>
      <c r="K37" s="30"/>
      <c r="L37" s="33"/>
      <c r="M37" s="39"/>
      <c r="N37" s="42"/>
      <c r="O37" s="45"/>
      <c r="P37" s="48"/>
      <c r="Q37" s="51"/>
      <c r="R37" s="54"/>
      <c r="S37" s="36"/>
      <c r="T37" s="65"/>
      <c r="U37" s="67">
        <f t="shared" ref="U37" si="58">SUM(G37:T37)</f>
        <v>0</v>
      </c>
      <c r="V37" s="74"/>
      <c r="W37" s="77"/>
      <c r="X37" s="71">
        <v>13</v>
      </c>
      <c r="Y37" s="68">
        <f t="shared" ref="Y37" si="59">X37+W37-(U37+V37)</f>
        <v>13</v>
      </c>
      <c r="Z37" s="141">
        <f t="shared" ref="Z37" si="60">SMALL(X37:Y37,1)</f>
        <v>13</v>
      </c>
    </row>
    <row r="38" spans="1:26" x14ac:dyDescent="0.25">
      <c r="A38" s="62" t="s">
        <v>176</v>
      </c>
      <c r="B38" s="128">
        <v>12</v>
      </c>
      <c r="C38" s="131">
        <v>12</v>
      </c>
      <c r="D38" s="134">
        <v>14</v>
      </c>
      <c r="E38" s="124" t="s">
        <v>73</v>
      </c>
      <c r="F38" s="125">
        <v>0</v>
      </c>
      <c r="G38" s="57"/>
      <c r="H38" s="22"/>
      <c r="I38" s="23"/>
      <c r="J38" s="27"/>
      <c r="K38" s="30"/>
      <c r="L38" s="33"/>
      <c r="M38" s="39"/>
      <c r="N38" s="42"/>
      <c r="O38" s="45"/>
      <c r="P38" s="48"/>
      <c r="Q38" s="51"/>
      <c r="R38" s="54"/>
      <c r="S38" s="36"/>
      <c r="T38" s="65"/>
      <c r="U38" s="67">
        <f t="shared" ref="U38" si="61">SUM(G38:T38)</f>
        <v>0</v>
      </c>
      <c r="V38" s="74"/>
      <c r="W38" s="77"/>
      <c r="X38" s="71">
        <v>13</v>
      </c>
      <c r="Y38" s="68">
        <f t="shared" ref="Y38:Y39" si="62">X38+W38-(U38+V38)</f>
        <v>13</v>
      </c>
      <c r="Z38" s="141">
        <f t="shared" ref="Z38:Z39" si="63">SMALL(X38:Y38,1)</f>
        <v>13</v>
      </c>
    </row>
    <row r="39" spans="1:26" x14ac:dyDescent="0.25">
      <c r="A39" s="62" t="s">
        <v>193</v>
      </c>
      <c r="B39" s="128">
        <f>19-1-1</f>
        <v>17</v>
      </c>
      <c r="C39" s="131">
        <f>12-1-1</f>
        <v>10</v>
      </c>
      <c r="D39" s="134">
        <f>20-1-1</f>
        <v>18</v>
      </c>
      <c r="E39" s="124" t="s">
        <v>87</v>
      </c>
      <c r="F39" s="125">
        <v>1</v>
      </c>
      <c r="G39" s="57">
        <v>13</v>
      </c>
      <c r="H39" s="22">
        <v>2</v>
      </c>
      <c r="I39" s="48">
        <v>0</v>
      </c>
      <c r="J39" s="168">
        <v>9</v>
      </c>
      <c r="K39" s="30"/>
      <c r="L39" s="169">
        <v>1</v>
      </c>
      <c r="M39" s="39"/>
      <c r="N39" s="164">
        <v>0</v>
      </c>
      <c r="O39" s="167" t="s">
        <v>178</v>
      </c>
      <c r="P39" s="48"/>
      <c r="Q39" s="51"/>
      <c r="R39" s="166" t="s">
        <v>178</v>
      </c>
      <c r="S39" s="36"/>
      <c r="T39" s="65"/>
      <c r="U39" s="67">
        <f t="shared" ref="U39" si="64">SUM(G39:T39)</f>
        <v>25</v>
      </c>
      <c r="V39" s="74"/>
      <c r="W39" s="77"/>
      <c r="X39" s="71">
        <v>25</v>
      </c>
      <c r="Y39" s="68">
        <f t="shared" si="62"/>
        <v>0</v>
      </c>
      <c r="Z39" s="141">
        <f t="shared" si="63"/>
        <v>0</v>
      </c>
    </row>
    <row r="40" spans="1:26" x14ac:dyDescent="0.25">
      <c r="A40" s="62" t="s">
        <v>182</v>
      </c>
      <c r="B40" s="128">
        <f>17-1-1</f>
        <v>15</v>
      </c>
      <c r="C40" s="131">
        <f>12-1-1</f>
        <v>10</v>
      </c>
      <c r="D40" s="134">
        <f>21-1-1</f>
        <v>19</v>
      </c>
      <c r="E40" s="165" t="s">
        <v>183</v>
      </c>
      <c r="F40" s="125">
        <v>5</v>
      </c>
      <c r="G40" s="57">
        <v>48</v>
      </c>
      <c r="H40" s="22">
        <v>34</v>
      </c>
      <c r="I40" s="23">
        <v>7</v>
      </c>
      <c r="J40" s="155">
        <v>0</v>
      </c>
      <c r="K40" s="30"/>
      <c r="L40" s="33"/>
      <c r="M40" s="39">
        <v>4</v>
      </c>
      <c r="N40" s="164">
        <v>0</v>
      </c>
      <c r="O40" s="167">
        <v>1</v>
      </c>
      <c r="P40" s="48"/>
      <c r="Q40" s="51"/>
      <c r="R40" s="166" t="s">
        <v>178</v>
      </c>
      <c r="S40" s="36">
        <v>44</v>
      </c>
      <c r="T40" s="65"/>
      <c r="U40" s="67">
        <f t="shared" ref="U40" si="65">SUM(G40:T40)</f>
        <v>138</v>
      </c>
      <c r="V40" s="74">
        <v>25</v>
      </c>
      <c r="W40" s="77"/>
      <c r="X40" s="71">
        <v>168</v>
      </c>
      <c r="Y40" s="68">
        <f t="shared" ref="Y40" si="66">X40+W40-(U40+V40)</f>
        <v>5</v>
      </c>
      <c r="Z40" s="141">
        <f t="shared" ref="Z40" si="67">SMALL(X40:Y40,1)</f>
        <v>5</v>
      </c>
    </row>
    <row r="41" spans="1:26" x14ac:dyDescent="0.25">
      <c r="A41" s="62" t="s">
        <v>199</v>
      </c>
      <c r="B41" s="128">
        <v>14</v>
      </c>
      <c r="C41" s="131">
        <v>18</v>
      </c>
      <c r="D41" s="134">
        <v>18</v>
      </c>
      <c r="E41" s="124" t="s">
        <v>73</v>
      </c>
      <c r="F41" s="125">
        <v>0</v>
      </c>
      <c r="G41" s="57">
        <v>24</v>
      </c>
      <c r="H41" s="22"/>
      <c r="I41" s="23"/>
      <c r="J41" s="27"/>
      <c r="K41" s="30"/>
      <c r="L41" s="33"/>
      <c r="M41" s="39"/>
      <c r="N41" s="42"/>
      <c r="O41" s="45"/>
      <c r="P41" s="48"/>
      <c r="Q41" s="51"/>
      <c r="R41" s="54"/>
      <c r="S41" s="36">
        <v>10</v>
      </c>
      <c r="T41" s="65"/>
      <c r="U41" s="67">
        <f t="shared" ref="U41" si="68">SUM(G41:T41)</f>
        <v>34</v>
      </c>
      <c r="V41" s="74"/>
      <c r="W41" s="77"/>
      <c r="X41" s="71">
        <v>31</v>
      </c>
      <c r="Y41" s="68">
        <f t="shared" ref="Y41" si="69">X41+W41-(U41+V41)</f>
        <v>-3</v>
      </c>
      <c r="Z41" s="141">
        <f t="shared" ref="Z41" si="70">SMALL(X41:Y41,1)</f>
        <v>-3</v>
      </c>
    </row>
    <row r="42" spans="1:26" x14ac:dyDescent="0.25">
      <c r="A42" s="62" t="s">
        <v>201</v>
      </c>
      <c r="B42" s="128">
        <v>14</v>
      </c>
      <c r="C42" s="131">
        <v>18</v>
      </c>
      <c r="D42" s="134">
        <v>18</v>
      </c>
      <c r="E42" s="124" t="s">
        <v>73</v>
      </c>
      <c r="F42" s="125">
        <v>0</v>
      </c>
      <c r="G42" s="171">
        <v>0</v>
      </c>
      <c r="H42" s="51">
        <v>0</v>
      </c>
      <c r="I42" s="23">
        <v>9</v>
      </c>
      <c r="J42" s="27"/>
      <c r="K42" s="30"/>
      <c r="L42" s="33"/>
      <c r="M42" s="39"/>
      <c r="N42" s="42"/>
      <c r="O42" s="45"/>
      <c r="P42" s="48"/>
      <c r="Q42" s="51"/>
      <c r="R42" s="54"/>
      <c r="S42" s="36">
        <v>29</v>
      </c>
      <c r="T42" s="65"/>
      <c r="U42" s="67">
        <f t="shared" ref="U42:U43" si="71">SUM(G42:T42)</f>
        <v>38</v>
      </c>
      <c r="V42" s="74"/>
      <c r="W42" s="77"/>
      <c r="X42" s="71">
        <v>31</v>
      </c>
      <c r="Y42" s="68">
        <f t="shared" ref="Y42:Y43" si="72">X42+W42-(U42+V42)</f>
        <v>-7</v>
      </c>
      <c r="Z42" s="141">
        <f t="shared" ref="Z42:Z43" si="73">SMALL(X42:Y42,1)</f>
        <v>-7</v>
      </c>
    </row>
    <row r="43" spans="1:26" x14ac:dyDescent="0.25">
      <c r="A43" s="62" t="s">
        <v>200</v>
      </c>
      <c r="B43" s="128">
        <v>14</v>
      </c>
      <c r="C43" s="131">
        <v>18</v>
      </c>
      <c r="D43" s="134">
        <v>18</v>
      </c>
      <c r="E43" s="124" t="s">
        <v>73</v>
      </c>
      <c r="F43" s="125">
        <v>0</v>
      </c>
      <c r="G43" s="171">
        <v>0</v>
      </c>
      <c r="H43" s="51">
        <v>0</v>
      </c>
      <c r="I43" s="23"/>
      <c r="J43" s="27"/>
      <c r="K43" s="30"/>
      <c r="L43" s="33"/>
      <c r="M43" s="39"/>
      <c r="N43" s="42"/>
      <c r="O43" s="45"/>
      <c r="P43" s="48"/>
      <c r="Q43" s="51"/>
      <c r="R43" s="54"/>
      <c r="S43" s="36"/>
      <c r="T43" s="65"/>
      <c r="U43" s="67">
        <f t="shared" si="71"/>
        <v>0</v>
      </c>
      <c r="V43" s="74"/>
      <c r="W43" s="77"/>
      <c r="X43" s="71">
        <v>31</v>
      </c>
      <c r="Y43" s="68">
        <f t="shared" si="72"/>
        <v>31</v>
      </c>
      <c r="Z43" s="141">
        <f t="shared" si="73"/>
        <v>31</v>
      </c>
    </row>
    <row r="44" spans="1:26" x14ac:dyDescent="0.25">
      <c r="A44" s="62" t="s">
        <v>206</v>
      </c>
      <c r="B44" s="128">
        <f>18-2</f>
        <v>16</v>
      </c>
      <c r="C44" s="131">
        <f>11-2</f>
        <v>9</v>
      </c>
      <c r="D44" s="134">
        <f>20-2</f>
        <v>18</v>
      </c>
      <c r="E44" s="165" t="s">
        <v>183</v>
      </c>
      <c r="F44" s="125">
        <v>5</v>
      </c>
      <c r="G44" s="57">
        <v>42</v>
      </c>
      <c r="H44" s="22"/>
      <c r="I44" s="23">
        <v>2</v>
      </c>
      <c r="J44" s="27"/>
      <c r="K44" s="30"/>
      <c r="L44" s="33">
        <v>2</v>
      </c>
      <c r="M44" s="39"/>
      <c r="N44" s="42"/>
      <c r="O44" s="167">
        <v>6</v>
      </c>
      <c r="P44" s="48"/>
      <c r="Q44" s="51"/>
      <c r="R44" s="54"/>
      <c r="S44" s="36">
        <v>23</v>
      </c>
      <c r="T44" s="65"/>
      <c r="U44" s="67">
        <f t="shared" ref="U44" si="74">SUM(G44:T44)</f>
        <v>75</v>
      </c>
      <c r="V44" s="74"/>
      <c r="W44" s="77"/>
      <c r="X44" s="71">
        <v>68</v>
      </c>
      <c r="Y44" s="68">
        <f t="shared" ref="Y44" si="75">X44+W44-(U44+V44)</f>
        <v>-7</v>
      </c>
      <c r="Z44" s="141">
        <f t="shared" ref="Z44" si="76">SMALL(X44:Y44,1)</f>
        <v>-7</v>
      </c>
    </row>
    <row r="45" spans="1:26" x14ac:dyDescent="0.25">
      <c r="A45" s="62" t="s">
        <v>210</v>
      </c>
      <c r="B45" s="128">
        <v>4</v>
      </c>
      <c r="C45" s="131">
        <v>4</v>
      </c>
      <c r="D45" s="134">
        <v>4</v>
      </c>
      <c r="E45" s="124" t="s">
        <v>73</v>
      </c>
      <c r="F45" s="125">
        <v>0</v>
      </c>
      <c r="G45" s="57"/>
      <c r="H45" s="22"/>
      <c r="I45" s="23"/>
      <c r="J45" s="27"/>
      <c r="K45" s="30"/>
      <c r="L45" s="33"/>
      <c r="M45" s="39"/>
      <c r="N45" s="42"/>
      <c r="O45" s="167"/>
      <c r="P45" s="48"/>
      <c r="Q45" s="51"/>
      <c r="R45" s="54"/>
      <c r="S45" s="36">
        <v>33</v>
      </c>
      <c r="T45" s="65"/>
      <c r="U45" s="67">
        <f t="shared" ref="U45:U46" si="77">SUM(G45:T45)</f>
        <v>33</v>
      </c>
      <c r="V45" s="74"/>
      <c r="W45" s="77"/>
      <c r="X45" s="71">
        <v>27</v>
      </c>
      <c r="Y45" s="68">
        <f t="shared" ref="Y45:Y46" si="78">X45+W45-(U45+V45)</f>
        <v>-6</v>
      </c>
      <c r="Z45" s="141">
        <f t="shared" ref="Z45:Z46" si="79">SMALL(X45:Y45,1)</f>
        <v>-6</v>
      </c>
    </row>
    <row r="46" spans="1:26" x14ac:dyDescent="0.25">
      <c r="A46" s="62" t="s">
        <v>211</v>
      </c>
      <c r="B46" s="128">
        <v>15</v>
      </c>
      <c r="C46" s="131">
        <v>11</v>
      </c>
      <c r="D46" s="134">
        <v>16</v>
      </c>
      <c r="E46" s="124" t="s">
        <v>122</v>
      </c>
      <c r="F46" s="125">
        <v>5</v>
      </c>
      <c r="G46" s="57">
        <v>1</v>
      </c>
      <c r="H46" s="22"/>
      <c r="I46" s="23"/>
      <c r="J46" s="155">
        <v>0</v>
      </c>
      <c r="K46" s="30"/>
      <c r="L46" s="33"/>
      <c r="M46" s="39"/>
      <c r="N46" s="42"/>
      <c r="O46" s="45"/>
      <c r="P46" s="48"/>
      <c r="Q46" s="51"/>
      <c r="R46" s="54"/>
      <c r="S46" s="36">
        <v>5</v>
      </c>
      <c r="T46" s="65"/>
      <c r="U46" s="67">
        <f t="shared" si="77"/>
        <v>6</v>
      </c>
      <c r="V46" s="74"/>
      <c r="W46" s="77"/>
      <c r="X46" s="71">
        <v>7</v>
      </c>
      <c r="Y46" s="68">
        <f t="shared" si="78"/>
        <v>1</v>
      </c>
      <c r="Z46" s="141">
        <f t="shared" si="79"/>
        <v>1</v>
      </c>
    </row>
  </sheetData>
  <conditionalFormatting sqref="Z4:Z8 Z15 Z17:Z20">
    <cfRule type="cellIs" dxfId="57" priority="81" stopIfTrue="1" operator="lessThan">
      <formula>0.5</formula>
    </cfRule>
  </conditionalFormatting>
  <conditionalFormatting sqref="Z4:Z8 Z15 Z17:Z20">
    <cfRule type="cellIs" dxfId="56" priority="82" operator="lessThan">
      <formula>$Y4/2</formula>
    </cfRule>
  </conditionalFormatting>
  <conditionalFormatting sqref="Z2:Z3">
    <cfRule type="cellIs" dxfId="55" priority="79" stopIfTrue="1" operator="lessThan">
      <formula>0.5</formula>
    </cfRule>
  </conditionalFormatting>
  <conditionalFormatting sqref="Z2:Z3">
    <cfRule type="cellIs" dxfId="54" priority="80" operator="lessThan">
      <formula>$Y2/2</formula>
    </cfRule>
  </conditionalFormatting>
  <conditionalFormatting sqref="Z9">
    <cfRule type="cellIs" dxfId="53" priority="65" stopIfTrue="1" operator="lessThan">
      <formula>0.5</formula>
    </cfRule>
  </conditionalFormatting>
  <conditionalFormatting sqref="Z9">
    <cfRule type="cellIs" dxfId="52" priority="66" operator="lessThan">
      <formula>$Y9/2</formula>
    </cfRule>
  </conditionalFormatting>
  <conditionalFormatting sqref="Z10">
    <cfRule type="cellIs" dxfId="51" priority="63" stopIfTrue="1" operator="lessThan">
      <formula>0.5</formula>
    </cfRule>
  </conditionalFormatting>
  <conditionalFormatting sqref="Z10">
    <cfRule type="cellIs" dxfId="50" priority="64" operator="lessThan">
      <formula>$Y10/2</formula>
    </cfRule>
  </conditionalFormatting>
  <conditionalFormatting sqref="Z11">
    <cfRule type="cellIs" dxfId="49" priority="51" stopIfTrue="1" operator="lessThan">
      <formula>0.5</formula>
    </cfRule>
  </conditionalFormatting>
  <conditionalFormatting sqref="Z11">
    <cfRule type="cellIs" dxfId="48" priority="52" operator="lessThan">
      <formula>$Y11/2</formula>
    </cfRule>
  </conditionalFormatting>
  <conditionalFormatting sqref="Z21">
    <cfRule type="cellIs" dxfId="47" priority="49" stopIfTrue="1" operator="lessThan">
      <formula>0.5</formula>
    </cfRule>
  </conditionalFormatting>
  <conditionalFormatting sqref="Z21">
    <cfRule type="cellIs" dxfId="46" priority="50" operator="lessThan">
      <formula>$Y21/2</formula>
    </cfRule>
  </conditionalFormatting>
  <conditionalFormatting sqref="Z22">
    <cfRule type="cellIs" dxfId="45" priority="47" stopIfTrue="1" operator="lessThan">
      <formula>0.5</formula>
    </cfRule>
  </conditionalFormatting>
  <conditionalFormatting sqref="Z22">
    <cfRule type="cellIs" dxfId="44" priority="48" operator="lessThan">
      <formula>$Y22/2</formula>
    </cfRule>
  </conditionalFormatting>
  <conditionalFormatting sqref="Z24:Z25">
    <cfRule type="cellIs" dxfId="43" priority="45" stopIfTrue="1" operator="lessThan">
      <formula>0.5</formula>
    </cfRule>
  </conditionalFormatting>
  <conditionalFormatting sqref="Z24:Z25">
    <cfRule type="cellIs" dxfId="42" priority="46" operator="lessThan">
      <formula>$Y24/2</formula>
    </cfRule>
  </conditionalFormatting>
  <conditionalFormatting sqref="Z30:Z31">
    <cfRule type="cellIs" dxfId="41" priority="41" stopIfTrue="1" operator="lessThan">
      <formula>0.5</formula>
    </cfRule>
  </conditionalFormatting>
  <conditionalFormatting sqref="Z30:Z31">
    <cfRule type="cellIs" dxfId="40" priority="42" operator="lessThan">
      <formula>$Y30/2</formula>
    </cfRule>
  </conditionalFormatting>
  <conditionalFormatting sqref="Z32:Z33">
    <cfRule type="cellIs" dxfId="39" priority="39" stopIfTrue="1" operator="lessThan">
      <formula>0.5</formula>
    </cfRule>
  </conditionalFormatting>
  <conditionalFormatting sqref="Z32:Z33">
    <cfRule type="cellIs" dxfId="38" priority="40" operator="lessThan">
      <formula>$Y32/2</formula>
    </cfRule>
  </conditionalFormatting>
  <conditionalFormatting sqref="Z34">
    <cfRule type="cellIs" dxfId="37" priority="37" stopIfTrue="1" operator="lessThan">
      <formula>0.5</formula>
    </cfRule>
  </conditionalFormatting>
  <conditionalFormatting sqref="Z34">
    <cfRule type="cellIs" dxfId="36" priority="38" operator="lessThan">
      <formula>$Y34/2</formula>
    </cfRule>
  </conditionalFormatting>
  <conditionalFormatting sqref="Z35">
    <cfRule type="cellIs" dxfId="35" priority="35" stopIfTrue="1" operator="lessThan">
      <formula>0.5</formula>
    </cfRule>
  </conditionalFormatting>
  <conditionalFormatting sqref="Z35">
    <cfRule type="cellIs" dxfId="34" priority="36" operator="lessThan">
      <formula>$Y35/2</formula>
    </cfRule>
  </conditionalFormatting>
  <conditionalFormatting sqref="Z36">
    <cfRule type="cellIs" dxfId="33" priority="33" stopIfTrue="1" operator="lessThan">
      <formula>0.5</formula>
    </cfRule>
  </conditionalFormatting>
  <conditionalFormatting sqref="Z36">
    <cfRule type="cellIs" dxfId="32" priority="34" operator="lessThan">
      <formula>$Y36/2</formula>
    </cfRule>
  </conditionalFormatting>
  <conditionalFormatting sqref="Z26">
    <cfRule type="cellIs" dxfId="31" priority="31" stopIfTrue="1" operator="lessThan">
      <formula>0.5</formula>
    </cfRule>
  </conditionalFormatting>
  <conditionalFormatting sqref="Z26">
    <cfRule type="cellIs" dxfId="30" priority="32" operator="lessThan">
      <formula>$Y26/2</formula>
    </cfRule>
  </conditionalFormatting>
  <conditionalFormatting sqref="Z27:Z29">
    <cfRule type="cellIs" dxfId="29" priority="29" stopIfTrue="1" operator="lessThan">
      <formula>0.5</formula>
    </cfRule>
  </conditionalFormatting>
  <conditionalFormatting sqref="Z27:Z29">
    <cfRule type="cellIs" dxfId="28" priority="30" operator="lessThan">
      <formula>$Y27/2</formula>
    </cfRule>
  </conditionalFormatting>
  <conditionalFormatting sqref="Z37">
    <cfRule type="cellIs" dxfId="27" priority="27" stopIfTrue="1" operator="lessThan">
      <formula>0.5</formula>
    </cfRule>
  </conditionalFormatting>
  <conditionalFormatting sqref="Z37">
    <cfRule type="cellIs" dxfId="26" priority="28" operator="lessThan">
      <formula>$Y37/2</formula>
    </cfRule>
  </conditionalFormatting>
  <conditionalFormatting sqref="Z12">
    <cfRule type="cellIs" dxfId="25" priority="25" stopIfTrue="1" operator="lessThan">
      <formula>0.5</formula>
    </cfRule>
  </conditionalFormatting>
  <conditionalFormatting sqref="Z12">
    <cfRule type="cellIs" dxfId="24" priority="26" operator="lessThan">
      <formula>$Y12/2</formula>
    </cfRule>
  </conditionalFormatting>
  <conditionalFormatting sqref="Z38">
    <cfRule type="cellIs" dxfId="23" priority="23" stopIfTrue="1" operator="lessThan">
      <formula>0.5</formula>
    </cfRule>
  </conditionalFormatting>
  <conditionalFormatting sqref="Z38">
    <cfRule type="cellIs" dxfId="22" priority="24" operator="lessThan">
      <formula>$Y38/2</formula>
    </cfRule>
  </conditionalFormatting>
  <conditionalFormatting sqref="Z39">
    <cfRule type="cellIs" dxfId="21" priority="21" stopIfTrue="1" operator="lessThan">
      <formula>0.5</formula>
    </cfRule>
  </conditionalFormatting>
  <conditionalFormatting sqref="Z39">
    <cfRule type="cellIs" dxfId="20" priority="22" operator="lessThan">
      <formula>$Y39/2</formula>
    </cfRule>
  </conditionalFormatting>
  <conditionalFormatting sqref="Z40">
    <cfRule type="cellIs" dxfId="19" priority="19" stopIfTrue="1" operator="lessThan">
      <formula>0.5</formula>
    </cfRule>
  </conditionalFormatting>
  <conditionalFormatting sqref="Z40">
    <cfRule type="cellIs" dxfId="18" priority="20" operator="lessThan">
      <formula>$Y40/2</formula>
    </cfRule>
  </conditionalFormatting>
  <conditionalFormatting sqref="Z23">
    <cfRule type="cellIs" dxfId="17" priority="17" stopIfTrue="1" operator="lessThan">
      <formula>0.5</formula>
    </cfRule>
  </conditionalFormatting>
  <conditionalFormatting sqref="Z23">
    <cfRule type="cellIs" dxfId="16" priority="18" operator="lessThan">
      <formula>$Y23/2</formula>
    </cfRule>
  </conditionalFormatting>
  <conditionalFormatting sqref="Z13">
    <cfRule type="cellIs" dxfId="15" priority="15" stopIfTrue="1" operator="lessThan">
      <formula>0.5</formula>
    </cfRule>
  </conditionalFormatting>
  <conditionalFormatting sqref="Z13">
    <cfRule type="cellIs" dxfId="14" priority="16" operator="lessThan">
      <formula>$Y13/2</formula>
    </cfRule>
  </conditionalFormatting>
  <conditionalFormatting sqref="Z14">
    <cfRule type="cellIs" dxfId="13" priority="13" stopIfTrue="1" operator="lessThan">
      <formula>0.5</formula>
    </cfRule>
  </conditionalFormatting>
  <conditionalFormatting sqref="Z14">
    <cfRule type="cellIs" dxfId="12" priority="14" operator="lessThan">
      <formula>$Y14/2</formula>
    </cfRule>
  </conditionalFormatting>
  <conditionalFormatting sqref="Z41">
    <cfRule type="cellIs" dxfId="11" priority="11" stopIfTrue="1" operator="lessThan">
      <formula>0.5</formula>
    </cfRule>
  </conditionalFormatting>
  <conditionalFormatting sqref="Z41">
    <cfRule type="cellIs" dxfId="10" priority="12" operator="lessThan">
      <formula>$Y41/2</formula>
    </cfRule>
  </conditionalFormatting>
  <conditionalFormatting sqref="Z42:Z43">
    <cfRule type="cellIs" dxfId="9" priority="9" stopIfTrue="1" operator="lessThan">
      <formula>0.5</formula>
    </cfRule>
  </conditionalFormatting>
  <conditionalFormatting sqref="Z42:Z43">
    <cfRule type="cellIs" dxfId="8" priority="10" operator="lessThan">
      <formula>$Y42/2</formula>
    </cfRule>
  </conditionalFormatting>
  <conditionalFormatting sqref="Z16">
    <cfRule type="cellIs" dxfId="7" priority="7" stopIfTrue="1" operator="lessThan">
      <formula>0.5</formula>
    </cfRule>
  </conditionalFormatting>
  <conditionalFormatting sqref="Z16">
    <cfRule type="cellIs" dxfId="6" priority="8" operator="lessThan">
      <formula>$Y16/2</formula>
    </cfRule>
  </conditionalFormatting>
  <conditionalFormatting sqref="Z44">
    <cfRule type="cellIs" dxfId="5" priority="5" stopIfTrue="1" operator="lessThan">
      <formula>0.5</formula>
    </cfRule>
  </conditionalFormatting>
  <conditionalFormatting sqref="Z44">
    <cfRule type="cellIs" dxfId="4" priority="6" operator="lessThan">
      <formula>$Y44/2</formula>
    </cfRule>
  </conditionalFormatting>
  <conditionalFormatting sqref="Z45">
    <cfRule type="cellIs" dxfId="3" priority="3" stopIfTrue="1" operator="lessThan">
      <formula>0.5</formula>
    </cfRule>
  </conditionalFormatting>
  <conditionalFormatting sqref="Z45">
    <cfRule type="cellIs" dxfId="2" priority="4" operator="lessThan">
      <formula>$Y45/2</formula>
    </cfRule>
  </conditionalFormatting>
  <conditionalFormatting sqref="Z46">
    <cfRule type="cellIs" dxfId="1" priority="1" stopIfTrue="1" operator="lessThan">
      <formula>0.5</formula>
    </cfRule>
  </conditionalFormatting>
  <conditionalFormatting sqref="Z46">
    <cfRule type="cellIs" dxfId="0" priority="2" operator="lessThan">
      <formula>$Y46/2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25">
      <c r="B2" s="6" t="s">
        <v>13</v>
      </c>
      <c r="C2" s="7">
        <f ca="1">RANDBETWEEN(1,3)</f>
        <v>1</v>
      </c>
      <c r="D2" s="7">
        <f ca="1">RANDBETWEEN(1,3)+RANDBETWEEN(1,3)</f>
        <v>2</v>
      </c>
      <c r="E2" s="7">
        <f ca="1">RANDBETWEEN(1,3)+RANDBETWEEN(1,3)+RANDBETWEEN(1,3)</f>
        <v>4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25">
      <c r="B3" s="9" t="s">
        <v>14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25">
      <c r="B4" s="9" t="s">
        <v>15</v>
      </c>
      <c r="C4" s="10">
        <f ca="1">RANDBETWEEN(1,6)</f>
        <v>1</v>
      </c>
      <c r="D4" s="10">
        <f ca="1">RANDBETWEEN(1,6)+RANDBETWEEN(1,6)</f>
        <v>7</v>
      </c>
      <c r="E4" s="10">
        <f ca="1">RANDBETWEEN(1,6)+RANDBETWEEN(1,6)+RANDBETWEEN(1,6)</f>
        <v>8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25">
      <c r="B5" s="9" t="s">
        <v>16</v>
      </c>
      <c r="C5" s="10">
        <f ca="1">RANDBETWEEN(1,8)</f>
        <v>6</v>
      </c>
      <c r="D5" s="10">
        <f ca="1">RANDBETWEEN(1,8)+RANDBETWEEN(1,8)</f>
        <v>8</v>
      </c>
      <c r="E5" s="10">
        <f ca="1">RANDBETWEEN(1,8)+RANDBETWEEN(1,8)+RANDBETWEEN(1,8)</f>
        <v>16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25">
      <c r="B6" s="9" t="s">
        <v>17</v>
      </c>
      <c r="C6" s="10">
        <f ca="1">RANDBETWEEN(1,10)</f>
        <v>2</v>
      </c>
      <c r="D6" s="10">
        <f ca="1">RANDBETWEEN(1,10)+RANDBETWEEN(1,10)</f>
        <v>12</v>
      </c>
      <c r="E6" s="10">
        <f ca="1">RANDBETWEEN(1,10)+RANDBETWEEN(1,10)+RANDBETWEEN(1,10)</f>
        <v>7</v>
      </c>
      <c r="F6" s="10">
        <f ca="1">RANDBETWEEN(1,10)+RANDBETWEEN(1,10)+RANDBETWEEN(1,10)+RANDBETWEEN(1,10)</f>
        <v>31</v>
      </c>
      <c r="G6" s="10">
        <f ca="1">RANDBETWEEN(1,10)+RANDBETWEEN(1,10)+RANDBETWEEN(1,10)+RANDBETWEEN(1,10)+RANDBETWEEN(1,10)</f>
        <v>33</v>
      </c>
      <c r="H6" s="11">
        <f ca="1">RANDBETWEEN(1,10)+RANDBETWEEN(1,10)+RANDBETWEEN(1,10)+RANDBETWEEN(1,10)+RANDBETWEEN(1,10)+RANDBETWEEN(1,10)</f>
        <v>40</v>
      </c>
      <c r="L6" s="1"/>
      <c r="M6" s="1"/>
      <c r="N6" s="1"/>
      <c r="O6" s="1"/>
      <c r="P6" s="1"/>
    </row>
    <row r="7" spans="1:16" x14ac:dyDescent="0.25">
      <c r="B7" s="9" t="s">
        <v>18</v>
      </c>
      <c r="C7" s="10">
        <f ca="1">RANDBETWEEN(1,12)</f>
        <v>8</v>
      </c>
      <c r="D7" s="10">
        <f ca="1">RANDBETWEEN(1,12)+RANDBETWEEN(1,12)</f>
        <v>7</v>
      </c>
      <c r="E7" s="10">
        <f ca="1">RANDBETWEEN(1,12)+RANDBETWEEN(1,12)+RANDBETWEEN(1,12)</f>
        <v>17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28</v>
      </c>
      <c r="H7" s="11">
        <f ca="1">RANDBETWEEN(1,12)+RANDBETWEEN(1,12)+RANDBETWEEN(1,12)+RANDBETWEEN(1,12)+RANDBETWEEN(1,12)+RANDBETWEEN(1,12)</f>
        <v>40</v>
      </c>
      <c r="L7" s="1"/>
      <c r="M7" s="1"/>
      <c r="N7" s="1"/>
      <c r="O7" s="1"/>
      <c r="P7" s="1"/>
    </row>
    <row r="8" spans="1:16" x14ac:dyDescent="0.25">
      <c r="B8" s="9" t="s">
        <v>19</v>
      </c>
      <c r="C8" s="10">
        <f ca="1">RANDBETWEEN(1,20)</f>
        <v>1</v>
      </c>
      <c r="D8" s="10">
        <f ca="1">RANDBETWEEN(1,20)+RANDBETWEEN(1,20)</f>
        <v>28</v>
      </c>
      <c r="E8" s="10">
        <f ca="1">RANDBETWEEN(1,20)+RANDBETWEEN(1,20)+RANDBETWEEN(1,20)</f>
        <v>34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46</v>
      </c>
      <c r="H8" s="11">
        <f ca="1">RANDBETWEEN(1,20)+RANDBETWEEN(1,20)+RANDBETWEEN(1,20)+RANDBETWEEN(1,20)+RANDBETWEEN(1,20)+RANDBETWEEN(1,20)</f>
        <v>95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95</v>
      </c>
      <c r="D9" s="13">
        <f ca="1">RANDBETWEEN(1,100)+RANDBETWEEN(1,100)</f>
        <v>152</v>
      </c>
      <c r="E9" s="13">
        <f ca="1">RANDBETWEEN(1,100)+RANDBETWEEN(1,100)+RANDBETWEEN(1,100)</f>
        <v>150</v>
      </c>
      <c r="F9" s="13">
        <f ca="1">RANDBETWEEN(1,100)+RANDBETWEEN(1,100)+RANDBETWEEN(1,100)+RANDBETWEEN(1,100)</f>
        <v>246</v>
      </c>
      <c r="G9" s="13">
        <f ca="1">RANDBETWEEN(1,100)+RANDBETWEEN(1,100)+RANDBETWEEN(1,100)+RANDBETWEEN(1,100)+RANDBETWEEN(1,100)</f>
        <v>270</v>
      </c>
      <c r="H9" s="14">
        <f ca="1">RANDBETWEEN(1,100)+RANDBETWEEN(1,100)+RANDBETWEEN(1,100)+RANDBETWEEN(1,100)+RANDBETWEEN(1,100)+RANDBETWEEN(1,100)</f>
        <v>348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2014-06-07T14:17:22Z</cp:lastPrinted>
  <dcterms:created xsi:type="dcterms:W3CDTF">2014-01-30T16:13:23Z</dcterms:created>
  <dcterms:modified xsi:type="dcterms:W3CDTF">2014-09-14T02:57:02Z</dcterms:modified>
</cp:coreProperties>
</file>