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308" yWindow="4356" windowWidth="5052" windowHeight="4356" activeTab="1"/>
  </bookViews>
  <sheets>
    <sheet name="Initiative" sheetId="1" r:id="rId1"/>
    <sheet name="Attacks" sheetId="2" r:id="rId2"/>
    <sheet name="Saves" sheetId="3" r:id="rId3"/>
    <sheet name="hps" sheetId="5" r:id="rId4"/>
    <sheet name="Rolls" sheetId="4" r:id="rId5"/>
  </sheets>
  <calcPr calcId="145621"/>
</workbook>
</file>

<file path=xl/calcChain.xml><?xml version="1.0" encoding="utf-8"?>
<calcChain xmlns="http://schemas.openxmlformats.org/spreadsheetml/2006/main">
  <c r="D11" i="3" l="1"/>
  <c r="E11" i="3" s="1"/>
  <c r="D12" i="3"/>
  <c r="E12" i="3" s="1"/>
  <c r="D13" i="3"/>
  <c r="E13" i="3" s="1"/>
  <c r="D14" i="3"/>
  <c r="E14" i="3" s="1"/>
  <c r="D15" i="3"/>
  <c r="E15" i="3" s="1"/>
  <c r="D16" i="3"/>
  <c r="E16" i="3" s="1"/>
  <c r="H9" i="2"/>
  <c r="I9" i="2" s="1"/>
  <c r="H8" i="2"/>
  <c r="I8" i="2" s="1"/>
  <c r="V37" i="5" l="1"/>
  <c r="Z37" i="5" s="1"/>
  <c r="AA37" i="5" s="1"/>
  <c r="J18" i="3" l="1"/>
  <c r="K18" i="3" s="1"/>
  <c r="J17" i="3"/>
  <c r="K17" i="3" s="1"/>
  <c r="D10" i="5" l="1"/>
  <c r="C10" i="5"/>
  <c r="B10" i="5"/>
  <c r="J16" i="3" l="1"/>
  <c r="K16" i="3" s="1"/>
  <c r="J15" i="3"/>
  <c r="K15" i="3" s="1"/>
  <c r="V12" i="5" l="1"/>
  <c r="Z12" i="5" s="1"/>
  <c r="AA12" i="5" s="1"/>
  <c r="J11" i="3" l="1"/>
  <c r="K11" i="3" s="1"/>
  <c r="J12" i="3"/>
  <c r="K12" i="3" s="1"/>
  <c r="J13" i="3"/>
  <c r="K13" i="3" s="1"/>
  <c r="J14" i="3"/>
  <c r="K14" i="3" s="1"/>
  <c r="H22" i="2"/>
  <c r="I22" i="2" s="1"/>
  <c r="H21" i="2"/>
  <c r="I21" i="2" s="1"/>
  <c r="H20" i="2"/>
  <c r="I20" i="2" s="1"/>
  <c r="V14" i="5" l="1"/>
  <c r="Z14" i="5" s="1"/>
  <c r="AA14" i="5" s="1"/>
  <c r="V16" i="5"/>
  <c r="Z16" i="5" s="1"/>
  <c r="AA16" i="5" s="1"/>
  <c r="D36" i="5" l="1"/>
  <c r="B36" i="5"/>
  <c r="C36" i="5"/>
  <c r="V20" i="5" l="1"/>
  <c r="Z20" i="5" s="1"/>
  <c r="AA20" i="5" s="1"/>
  <c r="J10" i="3"/>
  <c r="K10" i="3" s="1"/>
  <c r="J9" i="3"/>
  <c r="K9" i="3" s="1"/>
  <c r="J8" i="3"/>
  <c r="K8" i="3" s="1"/>
  <c r="H13" i="2"/>
  <c r="I13" i="2" s="1"/>
  <c r="H5" i="2" l="1"/>
  <c r="I5" i="2" s="1"/>
  <c r="J4" i="3" l="1"/>
  <c r="K4" i="3" s="1"/>
  <c r="J3" i="3"/>
  <c r="K3" i="3" s="1"/>
  <c r="J2" i="3"/>
  <c r="K2" i="3" s="1"/>
  <c r="H19" i="2"/>
  <c r="I19" i="2" s="1"/>
  <c r="H18" i="2"/>
  <c r="I18" i="2" s="1"/>
  <c r="H17" i="2"/>
  <c r="I17" i="2" s="1"/>
  <c r="H16" i="2"/>
  <c r="I16" i="2" s="1"/>
  <c r="H15" i="2"/>
  <c r="I15" i="2" s="1"/>
  <c r="H14" i="2"/>
  <c r="I14" i="2" s="1"/>
  <c r="Y4" i="5" l="1"/>
  <c r="Z4" i="5" s="1"/>
  <c r="AA4" i="5" s="1"/>
  <c r="V4" i="5"/>
  <c r="D4" i="5"/>
  <c r="C4" i="5"/>
  <c r="B4" i="5"/>
  <c r="E12" i="1" l="1"/>
  <c r="H7" i="2" l="1"/>
  <c r="I7" i="2" s="1"/>
  <c r="D10" i="3"/>
  <c r="E10" i="3" s="1"/>
  <c r="D9" i="3"/>
  <c r="E9" i="3" s="1"/>
  <c r="D8" i="3"/>
  <c r="E8" i="3" s="1"/>
  <c r="V36" i="5"/>
  <c r="Z36" i="5" s="1"/>
  <c r="AA36" i="5" s="1"/>
  <c r="H6" i="2"/>
  <c r="I6" i="2" s="1"/>
  <c r="I16" i="1" l="1"/>
  <c r="I15" i="1"/>
  <c r="I17" i="1" s="1"/>
  <c r="I18" i="1" s="1"/>
  <c r="I14" i="1"/>
  <c r="D18" i="1"/>
  <c r="V8" i="5" l="1"/>
  <c r="Z8" i="5" s="1"/>
  <c r="AA8" i="5" s="1"/>
  <c r="E10" i="1" l="1"/>
  <c r="V15" i="5"/>
  <c r="Z15" i="5" s="1"/>
  <c r="AA15" i="5" s="1"/>
  <c r="AA23" i="5" l="1"/>
  <c r="Z23" i="5"/>
  <c r="V23" i="5"/>
  <c r="J5" i="3" l="1"/>
  <c r="K5" i="3" s="1"/>
  <c r="J6" i="3"/>
  <c r="K6" i="3" s="1"/>
  <c r="J7" i="3"/>
  <c r="K7" i="3" s="1"/>
  <c r="V35" i="5" l="1"/>
  <c r="Z35" i="5" s="1"/>
  <c r="AA35" i="5" s="1"/>
  <c r="Z34" i="5"/>
  <c r="AA34" i="5" s="1"/>
  <c r="V34" i="5"/>
  <c r="V33" i="5"/>
  <c r="Z33" i="5" s="1"/>
  <c r="AA33" i="5" s="1"/>
  <c r="Z32" i="5"/>
  <c r="AA32" i="5" s="1"/>
  <c r="V32" i="5"/>
  <c r="V31" i="5"/>
  <c r="Z31" i="5" s="1"/>
  <c r="AA31" i="5" s="1"/>
  <c r="Z30" i="5"/>
  <c r="AA30" i="5" s="1"/>
  <c r="V30" i="5"/>
  <c r="V29" i="5"/>
  <c r="Z29" i="5" s="1"/>
  <c r="AA29" i="5" s="1"/>
  <c r="Z28" i="5"/>
  <c r="AA28" i="5" s="1"/>
  <c r="V28" i="5"/>
  <c r="V27" i="5"/>
  <c r="Z27" i="5" s="1"/>
  <c r="AA27" i="5" s="1"/>
  <c r="Z26" i="5"/>
  <c r="AA26" i="5" s="1"/>
  <c r="V26" i="5"/>
  <c r="V25" i="5"/>
  <c r="Z25" i="5" s="1"/>
  <c r="AA25" i="5" s="1"/>
  <c r="V22" i="5"/>
  <c r="Z22" i="5" s="1"/>
  <c r="AA22" i="5" s="1"/>
  <c r="V24" i="5"/>
  <c r="Z24" i="5"/>
  <c r="AA24" i="5" s="1"/>
  <c r="E2" i="1"/>
  <c r="H4" i="2"/>
  <c r="I4" i="2" s="1"/>
  <c r="D7" i="3"/>
  <c r="E7" i="3" s="1"/>
  <c r="D6" i="3"/>
  <c r="E6" i="3" s="1"/>
  <c r="D5" i="3"/>
  <c r="E5" i="3" s="1"/>
  <c r="E14" i="1" l="1"/>
  <c r="V21" i="5"/>
  <c r="Z21" i="5" s="1"/>
  <c r="AA21" i="5" s="1"/>
  <c r="V19" i="5"/>
  <c r="Z19" i="5" s="1"/>
  <c r="AA19" i="5" s="1"/>
  <c r="H12" i="2" l="1"/>
  <c r="I12" i="2" s="1"/>
  <c r="E9" i="1" l="1"/>
  <c r="E3" i="1"/>
  <c r="Y18" i="5" l="1"/>
  <c r="Y17" i="5"/>
  <c r="Y13" i="5"/>
  <c r="Y11" i="5"/>
  <c r="Y10" i="5"/>
  <c r="Y9" i="5"/>
  <c r="Y7" i="5"/>
  <c r="Y6" i="5"/>
  <c r="Y5" i="5"/>
  <c r="Y2" i="5"/>
  <c r="E4" i="1" l="1"/>
  <c r="E6" i="1"/>
  <c r="V7" i="5" l="1"/>
  <c r="Z7" i="5" s="1"/>
  <c r="AA7" i="5" s="1"/>
  <c r="V11" i="5"/>
  <c r="Z11" i="5" s="1"/>
  <c r="AA11" i="5" s="1"/>
  <c r="V13" i="5" l="1"/>
  <c r="H3" i="2" l="1"/>
  <c r="I3" i="2" s="1"/>
  <c r="V18" i="5"/>
  <c r="Z18" i="5" s="1"/>
  <c r="AA18" i="5" s="1"/>
  <c r="Z13" i="5" l="1"/>
  <c r="AA13" i="5" s="1"/>
  <c r="E15" i="1" l="1"/>
  <c r="V17" i="5"/>
  <c r="C6" i="5" l="1"/>
  <c r="D6" i="5"/>
  <c r="B6" i="5"/>
  <c r="H2" i="2" l="1"/>
  <c r="I2" i="2" s="1"/>
  <c r="D5" i="4" l="1"/>
  <c r="Z17" i="5" l="1"/>
  <c r="AA17" i="5" s="1"/>
  <c r="N19" i="1" l="1"/>
  <c r="N20" i="1" l="1"/>
  <c r="N18" i="1"/>
  <c r="D4" i="3"/>
  <c r="E4" i="3" s="1"/>
  <c r="D3" i="3"/>
  <c r="E3" i="3" s="1"/>
  <c r="D2" i="3"/>
  <c r="E2" i="3" s="1"/>
  <c r="V9" i="5" l="1"/>
  <c r="Z9" i="5" s="1"/>
  <c r="AA9" i="5" s="1"/>
  <c r="E11" i="1" l="1"/>
  <c r="M12" i="1" l="1"/>
  <c r="M14" i="1"/>
  <c r="M13" i="1"/>
  <c r="N22" i="1" s="1"/>
  <c r="E13" i="1" l="1"/>
  <c r="M15" i="1" l="1"/>
  <c r="M16" i="1" s="1"/>
  <c r="V10" i="5" l="1"/>
  <c r="Z10" i="5" s="1"/>
  <c r="AA10" i="5" s="1"/>
  <c r="V6" i="5"/>
  <c r="Z6" i="5" s="1"/>
  <c r="AA6" i="5" s="1"/>
  <c r="E16" i="1" l="1"/>
  <c r="E7" i="1"/>
  <c r="E5" i="1" l="1"/>
  <c r="E8" i="1"/>
  <c r="V5" i="5" l="1"/>
  <c r="V2" i="5"/>
  <c r="Z5" i="5" l="1"/>
  <c r="AA5" i="5" s="1"/>
  <c r="Z2" i="5"/>
  <c r="AA2" i="5" s="1"/>
  <c r="H9" i="4" l="1"/>
  <c r="G9" i="4"/>
  <c r="F9" i="4"/>
  <c r="E9" i="4"/>
  <c r="D9" i="4"/>
  <c r="C9" i="4"/>
  <c r="H8" i="4"/>
  <c r="G8" i="4"/>
  <c r="F8" i="4"/>
  <c r="E8" i="4"/>
  <c r="D8" i="4"/>
  <c r="C8" i="4"/>
  <c r="H7" i="4"/>
  <c r="G7" i="4"/>
  <c r="F7" i="4"/>
  <c r="E7" i="4"/>
  <c r="D7" i="4"/>
  <c r="C7" i="4"/>
  <c r="H6" i="4"/>
  <c r="G6" i="4"/>
  <c r="F6" i="4"/>
  <c r="E6" i="4"/>
  <c r="D6" i="4"/>
  <c r="C6" i="4"/>
  <c r="H5" i="4"/>
  <c r="G5" i="4"/>
  <c r="F5" i="4"/>
  <c r="E5" i="4"/>
  <c r="C5" i="4"/>
  <c r="H4" i="4"/>
  <c r="G4" i="4"/>
  <c r="F4" i="4"/>
  <c r="E4" i="4"/>
  <c r="D4" i="4"/>
  <c r="C4" i="4"/>
  <c r="H3" i="4"/>
  <c r="G3" i="4"/>
  <c r="F3" i="4"/>
  <c r="E3" i="4"/>
  <c r="D3" i="4"/>
  <c r="C3" i="4"/>
  <c r="H2" i="4"/>
  <c r="G2" i="4"/>
  <c r="F2" i="4"/>
  <c r="E2" i="4"/>
  <c r="D2" i="4"/>
  <c r="C2" i="4"/>
</calcChain>
</file>

<file path=xl/comments1.xml><?xml version="1.0" encoding="utf-8"?>
<comments xmlns="http://schemas.openxmlformats.org/spreadsheetml/2006/main">
  <authors>
    <author>Alexis Álvarez</author>
  </authors>
  <commentList>
    <comment ref="F6" authorId="0">
      <text>
        <r>
          <rPr>
            <i/>
            <sz val="12"/>
            <color theme="1"/>
            <rFont val="Times New Roman"/>
            <family val="1"/>
          </rPr>
          <t>rage +2</t>
        </r>
      </text>
    </comment>
    <comment ref="F7" authorId="0">
      <text>
        <r>
          <rPr>
            <i/>
            <sz val="12"/>
            <color theme="1"/>
            <rFont val="Times New Roman"/>
            <family val="1"/>
          </rPr>
          <t>rage +2</t>
        </r>
      </text>
    </comment>
    <comment ref="F14" authorId="0">
      <text>
        <r>
          <rPr>
            <i/>
            <sz val="12"/>
            <color theme="1"/>
            <rFont val="Times New Roman"/>
            <family val="1"/>
          </rPr>
          <t>rage +2</t>
        </r>
      </text>
    </comment>
    <comment ref="G14" authorId="0">
      <text>
        <r>
          <rPr>
            <i/>
            <sz val="12"/>
            <color theme="1"/>
            <rFont val="Times New Roman"/>
            <family val="1"/>
          </rPr>
          <t>greater magic fang +1</t>
        </r>
      </text>
    </comment>
    <comment ref="F15" authorId="0">
      <text>
        <r>
          <rPr>
            <i/>
            <sz val="12"/>
            <color theme="1"/>
            <rFont val="Times New Roman"/>
            <family val="1"/>
          </rPr>
          <t>rage +2</t>
        </r>
      </text>
    </comment>
    <comment ref="G15" authorId="0">
      <text>
        <r>
          <rPr>
            <i/>
            <sz val="12"/>
            <color theme="1"/>
            <rFont val="Times New Roman"/>
            <family val="1"/>
          </rPr>
          <t>greater magic fang +1</t>
        </r>
      </text>
    </comment>
    <comment ref="F16" authorId="0">
      <text>
        <r>
          <rPr>
            <i/>
            <sz val="12"/>
            <color theme="1"/>
            <rFont val="Times New Roman"/>
            <family val="1"/>
          </rPr>
          <t>rage +2</t>
        </r>
      </text>
    </comment>
    <comment ref="G16" authorId="0">
      <text>
        <r>
          <rPr>
            <i/>
            <sz val="12"/>
            <color theme="1"/>
            <rFont val="Times New Roman"/>
            <family val="1"/>
          </rPr>
          <t>greater magic fang +1</t>
        </r>
      </text>
    </comment>
    <comment ref="G20" authorId="0">
      <text>
        <r>
          <rPr>
            <i/>
            <sz val="12"/>
            <color theme="1"/>
            <rFont val="Times New Roman"/>
            <family val="1"/>
          </rPr>
          <t>magic fang +1</t>
        </r>
      </text>
    </comment>
    <comment ref="G21" authorId="0">
      <text>
        <r>
          <rPr>
            <i/>
            <sz val="12"/>
            <color theme="1"/>
            <rFont val="Times New Roman"/>
            <family val="1"/>
          </rPr>
          <t>magic fang +1</t>
        </r>
      </text>
    </comment>
    <comment ref="G22" authorId="0">
      <text>
        <r>
          <rPr>
            <i/>
            <sz val="12"/>
            <color theme="1"/>
            <rFont val="Times New Roman"/>
            <family val="1"/>
          </rPr>
          <t>magic fang +1</t>
        </r>
      </text>
    </comment>
  </commentList>
</comments>
</file>

<file path=xl/comments2.xml><?xml version="1.0" encoding="utf-8"?>
<comments xmlns="http://schemas.openxmlformats.org/spreadsheetml/2006/main">
  <authors>
    <author>Alexis Álvarez</author>
  </authors>
  <commentList>
    <comment ref="B4" authorId="0">
      <text>
        <r>
          <rPr>
            <i/>
            <sz val="12"/>
            <color theme="1"/>
            <rFont val="Times New Roman"/>
            <family val="1"/>
          </rPr>
          <t>barkskin +2
rage -2</t>
        </r>
      </text>
    </comment>
    <comment ref="C4" authorId="0">
      <text>
        <r>
          <rPr>
            <i/>
            <sz val="12"/>
            <color theme="1"/>
            <rFont val="Times New Roman"/>
            <family val="1"/>
          </rPr>
          <t>rage -2</t>
        </r>
      </text>
    </comment>
    <comment ref="D4" authorId="0">
      <text>
        <r>
          <rPr>
            <i/>
            <sz val="12"/>
            <color theme="1"/>
            <rFont val="Times New Roman"/>
            <family val="1"/>
          </rPr>
          <t>barkskin +2
rage -2</t>
        </r>
      </text>
    </comment>
    <comment ref="Y4" authorId="0">
      <text>
        <r>
          <rPr>
            <i/>
            <sz val="12"/>
            <color theme="1"/>
            <rFont val="Times New Roman"/>
            <family val="1"/>
          </rPr>
          <t>aid +9
rage +6</t>
        </r>
      </text>
    </comment>
    <comment ref="B6" authorId="0">
      <text>
        <r>
          <rPr>
            <i/>
            <sz val="12"/>
            <color theme="1"/>
            <rFont val="Times New Roman"/>
            <family val="1"/>
          </rPr>
          <t>protection from evil +2</t>
        </r>
      </text>
    </comment>
    <comment ref="C6" authorId="0">
      <text>
        <r>
          <rPr>
            <i/>
            <sz val="12"/>
            <color theme="1"/>
            <rFont val="Times New Roman"/>
            <family val="1"/>
          </rPr>
          <t>protection from evil +2</t>
        </r>
      </text>
    </comment>
    <comment ref="D6" authorId="0">
      <text>
        <r>
          <rPr>
            <i/>
            <sz val="12"/>
            <color theme="1"/>
            <rFont val="Times New Roman"/>
            <family val="1"/>
          </rPr>
          <t>protection from evil +2</t>
        </r>
      </text>
    </comment>
    <comment ref="F6" authorId="0">
      <text>
        <r>
          <rPr>
            <i/>
            <sz val="12"/>
            <color theme="1"/>
            <rFont val="Times New Roman"/>
            <family val="1"/>
          </rPr>
          <t>Resist Cold (2)</t>
        </r>
      </text>
    </comment>
    <comment ref="B10" authorId="0">
      <text>
        <r>
          <rPr>
            <i/>
            <sz val="12"/>
            <color theme="1"/>
            <rFont val="Times New Roman"/>
            <family val="1"/>
          </rPr>
          <t>mage armor +4</t>
        </r>
      </text>
    </comment>
    <comment ref="C10" authorId="0">
      <text>
        <r>
          <rPr>
            <i/>
            <sz val="12"/>
            <color theme="1"/>
            <rFont val="Times New Roman"/>
            <family val="1"/>
          </rPr>
          <t>mage armor +4</t>
        </r>
      </text>
    </comment>
    <comment ref="D10" authorId="0">
      <text>
        <r>
          <rPr>
            <i/>
            <sz val="12"/>
            <color theme="1"/>
            <rFont val="Times New Roman"/>
            <family val="1"/>
          </rPr>
          <t>mage armor +4</t>
        </r>
      </text>
    </comment>
  </commentList>
</comments>
</file>

<file path=xl/sharedStrings.xml><?xml version="1.0" encoding="utf-8"?>
<sst xmlns="http://schemas.openxmlformats.org/spreadsheetml/2006/main" count="350" uniqueCount="166">
  <si>
    <t>Character</t>
  </si>
  <si>
    <t>Group</t>
  </si>
  <si>
    <t>Initiative</t>
  </si>
  <si>
    <t>Roll</t>
  </si>
  <si>
    <t>Modified Roll</t>
  </si>
  <si>
    <t>Move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</si>
  <si>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</si>
  <si>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</si>
  <si>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</si>
  <si>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</si>
  <si>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</si>
  <si>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</si>
  <si>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</si>
  <si>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</si>
  <si>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</si>
  <si>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</si>
  <si>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</si>
  <si>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</si>
  <si>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</si>
  <si>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</si>
  <si>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</si>
  <si>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Party Composition</t>
  </si>
  <si>
    <t>Adversarial Party Composition</t>
  </si>
  <si>
    <t>ECL</t>
  </si>
  <si>
    <t>Classes</t>
  </si>
  <si>
    <t>Avg. ECL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</si>
  <si>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</si>
  <si>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</si>
  <si>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</si>
  <si>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</si>
  <si>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</si>
  <si>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</si>
  <si>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</si>
  <si>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</si>
  <si>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</si>
  <si>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</si>
  <si>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</si>
  <si>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</si>
  <si>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</si>
  <si>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</si>
  <si>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Mod+</t>
  </si>
  <si>
    <t>W+</t>
  </si>
  <si>
    <t>Other+</t>
  </si>
  <si>
    <t>d20</t>
  </si>
  <si>
    <t>Ranks</t>
  </si>
  <si>
    <t>Save</t>
  </si>
  <si>
    <t>Fortitude</t>
  </si>
  <si>
    <t>Reflex</t>
  </si>
  <si>
    <t>Will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</si>
  <si>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</si>
  <si>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</si>
  <si>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</si>
  <si>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</si>
  <si>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</si>
  <si>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</si>
  <si>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</si>
  <si>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</si>
  <si>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</si>
  <si>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</si>
  <si>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</si>
  <si>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Evil</t>
  </si>
  <si>
    <t>Good</t>
  </si>
  <si>
    <t>Chaos</t>
  </si>
  <si>
    <t>Law</t>
  </si>
  <si>
    <t>Silver</t>
  </si>
  <si>
    <t>Magic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</si>
  <si>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</si>
  <si>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</si>
  <si>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</si>
  <si>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</si>
  <si>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</si>
  <si>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</si>
  <si>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</si>
  <si>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</si>
  <si>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20’</t>
  </si>
  <si>
    <t>Allisa</t>
  </si>
  <si>
    <t>Zond</t>
  </si>
  <si>
    <t>druid</t>
  </si>
  <si>
    <t>fighter</t>
  </si>
  <si>
    <t>Save vs.</t>
  </si>
  <si>
    <t>Rook</t>
  </si>
  <si>
    <t>cleric-rogue-inquis.</t>
  </si>
  <si>
    <t>Details</t>
  </si>
  <si>
    <t>Spell Resist</t>
  </si>
  <si>
    <t>Maiko</t>
  </si>
  <si>
    <t>bard</t>
  </si>
  <si>
    <t>30’/80’</t>
  </si>
  <si>
    <t>Allisa dire lion</t>
  </si>
  <si>
    <t>Kedrik</t>
  </si>
  <si>
    <t>archivist</t>
  </si>
  <si>
    <t>prcg/slsh</t>
  </si>
  <si>
    <t>Jump</t>
  </si>
  <si>
    <t>Mov.Sil.</t>
  </si>
  <si>
    <t>Tumble</t>
  </si>
  <si>
    <r>
      <t>Rook</t>
    </r>
    <r>
      <rPr>
        <b/>
        <vertAlign val="superscript"/>
        <sz val="12"/>
        <color theme="1"/>
        <rFont val="Times New Roman"/>
        <family val="1"/>
      </rPr>
      <t>pfe</t>
    </r>
  </si>
  <si>
    <t>Fingers</t>
  </si>
  <si>
    <t>rogue-trapsmith</t>
  </si>
  <si>
    <t>Lauriel</t>
  </si>
  <si>
    <t>Bishop</t>
  </si>
  <si>
    <t>cloistered cleric</t>
  </si>
  <si>
    <t>wizard</t>
  </si>
  <si>
    <t>Dani</t>
  </si>
  <si>
    <t>Sarge</t>
  </si>
  <si>
    <t>Sulki</t>
  </si>
  <si>
    <t>catoplebas</t>
  </si>
  <si>
    <t>MM II</t>
  </si>
  <si>
    <t>Tor</t>
  </si>
  <si>
    <t>catoplebas, 12</t>
  </si>
  <si>
    <t>Tail Slam</t>
  </si>
  <si>
    <t>Death Ray</t>
  </si>
  <si>
    <t>1d6+12+stun</t>
  </si>
  <si>
    <t>DC 18 or die</t>
  </si>
  <si>
    <t>green hag</t>
  </si>
  <si>
    <t>1d4 + 4</t>
  </si>
  <si>
    <t>green hags</t>
  </si>
  <si>
    <t>2 green hags</t>
  </si>
  <si>
    <t>MM</t>
  </si>
  <si>
    <t>Purple Dragon Knight</t>
  </si>
  <si>
    <t>eidolon-spirit shaman</t>
  </si>
  <si>
    <t>Sadka</t>
  </si>
  <si>
    <t>catoplebas 1</t>
  </si>
  <si>
    <t>catoplebas 2</t>
  </si>
  <si>
    <t>catoplebas 3</t>
  </si>
  <si>
    <t>catoplebas 4</t>
  </si>
  <si>
    <t>catoplebas 5</t>
  </si>
  <si>
    <t>catoplebas 6</t>
  </si>
  <si>
    <t>catoplebas 7</t>
  </si>
  <si>
    <t>catoplebas 8</t>
  </si>
  <si>
    <t>catoplebas 9</t>
  </si>
  <si>
    <t>catoplebas 10</t>
  </si>
  <si>
    <t>catoplebas 11</t>
  </si>
  <si>
    <t>catoplebas 12</t>
  </si>
  <si>
    <t>2 Claws+1</t>
  </si>
  <si>
    <t>Cassidy</t>
  </si>
  <si>
    <t>Nikita</t>
  </si>
  <si>
    <t>warmage</t>
  </si>
  <si>
    <t>Infernal wolverine</t>
  </si>
  <si>
    <t>2 Claws</t>
  </si>
  <si>
    <t>Bite</t>
  </si>
  <si>
    <t>1d4+2</t>
  </si>
  <si>
    <t>1d6+1</t>
  </si>
  <si>
    <t>Fang</t>
  </si>
  <si>
    <t>dire wolf</t>
  </si>
  <si>
    <r>
      <t>Fang, enraged</t>
    </r>
    <r>
      <rPr>
        <vertAlign val="superscript"/>
        <sz val="12"/>
        <color theme="1"/>
        <rFont val="Times New Roman"/>
        <family val="1"/>
      </rPr>
      <t>gmf</t>
    </r>
  </si>
  <si>
    <t>Claw 1</t>
  </si>
  <si>
    <t>Claw 2</t>
  </si>
  <si>
    <t>Listen</t>
  </si>
  <si>
    <t>Ghost Sickle</t>
  </si>
  <si>
    <t>1d6+ghst.tch. x2</t>
  </si>
  <si>
    <t>dire bat</t>
  </si>
  <si>
    <t>1d8+4</t>
  </si>
  <si>
    <t>1d8+10</t>
  </si>
  <si>
    <t>Sapper</t>
  </si>
  <si>
    <t>Rusty</t>
  </si>
  <si>
    <t>1d2-1</t>
  </si>
  <si>
    <t>1d3-1</t>
  </si>
  <si>
    <t>incorporeal</t>
  </si>
  <si>
    <t>*</t>
  </si>
  <si>
    <t>DEAD</t>
  </si>
  <si>
    <t>Move Silently</t>
  </si>
  <si>
    <t>Hide</t>
  </si>
  <si>
    <t>Lauren</t>
  </si>
  <si>
    <t>Infernal black bear</t>
  </si>
  <si>
    <t>Claw</t>
  </si>
  <si>
    <t>1d4+4</t>
  </si>
  <si>
    <t>1d6+2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</si>
</sst>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sz val="12"/>
      <color theme="0"/>
      <name val="Times New Roman"/>
      <family val="2"/>
    </font>
    <font>
      <b/>
      <sz val="12"/>
      <color rgb="FFFF33CC"/>
      <name val="Times New Roman"/>
      <family val="1"/>
    </font>
    <font>
      <b/>
      <vertAlign val="superscript"/>
      <sz val="12"/>
      <color theme="1"/>
      <name val="Times New Roman"/>
      <family val="1"/>
    </font>
    <font>
      <vertAlign val="superscript"/>
      <sz val="12"/>
      <color theme="1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0" tint="-0.34998626667073579"/>
        <bgColor indexed="64"/>
      </patternFill>
    </fill>
  </fills>
  <borders count="61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medium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</cellStyleXfs>
  <cellXfs count="193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1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7" borderId="17" xfId="0" applyFont="1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2" fillId="8" borderId="17" xfId="0" applyFont="1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6" fillId="9" borderId="17" xfId="0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/>
    </xf>
    <xf numFmtId="0" fontId="7" fillId="9" borderId="8" xfId="0" applyFont="1" applyFill="1" applyBorder="1" applyAlignment="1">
      <alignment horizontal="center"/>
    </xf>
    <xf numFmtId="0" fontId="2" fillId="10" borderId="17" xfId="0" applyFont="1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2" fillId="11" borderId="17" xfId="0" applyFont="1" applyFill="1" applyBorder="1" applyAlignment="1">
      <alignment horizontal="center" vertical="center" wrapText="1"/>
    </xf>
    <xf numFmtId="0" fontId="0" fillId="11" borderId="5" xfId="0" applyFill="1" applyBorder="1" applyAlignment="1">
      <alignment horizontal="center"/>
    </xf>
    <xf numFmtId="0" fontId="0" fillId="11" borderId="8" xfId="0" applyFill="1" applyBorder="1" applyAlignment="1">
      <alignment horizontal="center"/>
    </xf>
    <xf numFmtId="0" fontId="2" fillId="5" borderId="17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2" fillId="12" borderId="17" xfId="0" applyFont="1" applyFill="1" applyBorder="1" applyAlignment="1">
      <alignment horizontal="center" vertical="center" wrapText="1"/>
    </xf>
    <xf numFmtId="0" fontId="0" fillId="12" borderId="5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2" fillId="13" borderId="17" xfId="0" applyFont="1" applyFill="1" applyBorder="1" applyAlignment="1">
      <alignment horizontal="center" vertical="center" wrapText="1"/>
    </xf>
    <xf numFmtId="0" fontId="0" fillId="13" borderId="5" xfId="0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2" fillId="14" borderId="17" xfId="0" applyFont="1" applyFill="1" applyBorder="1" applyAlignment="1">
      <alignment horizontal="center" vertical="center" wrapText="1"/>
    </xf>
    <xf numFmtId="0" fontId="0" fillId="14" borderId="5" xfId="0" applyFill="1" applyBorder="1" applyAlignment="1">
      <alignment horizontal="center"/>
    </xf>
    <xf numFmtId="0" fontId="0" fillId="14" borderId="8" xfId="0" applyFill="1" applyBorder="1" applyAlignment="1">
      <alignment horizontal="center"/>
    </xf>
    <xf numFmtId="0" fontId="2" fillId="15" borderId="17" xfId="0" applyFont="1" applyFill="1" applyBorder="1" applyAlignment="1">
      <alignment horizontal="center" vertical="center" wrapText="1"/>
    </xf>
    <xf numFmtId="0" fontId="0" fillId="15" borderId="5" xfId="0" applyFill="1" applyBorder="1" applyAlignment="1">
      <alignment horizontal="center"/>
    </xf>
    <xf numFmtId="0" fontId="0" fillId="15" borderId="8" xfId="0" applyFill="1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26" xfId="0" applyFont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2" fillId="16" borderId="18" xfId="0" applyFont="1" applyFill="1" applyBorder="1" applyAlignment="1">
      <alignment horizontal="center" vertical="center" wrapText="1"/>
    </xf>
    <xf numFmtId="0" fontId="0" fillId="16" borderId="14" xfId="0" applyFill="1" applyBorder="1" applyAlignment="1">
      <alignment horizontal="center"/>
    </xf>
    <xf numFmtId="0" fontId="0" fillId="16" borderId="16" xfId="0" applyFill="1" applyBorder="1" applyAlignment="1">
      <alignment horizontal="center"/>
    </xf>
    <xf numFmtId="0" fontId="2" fillId="0" borderId="29" xfId="0" applyFont="1" applyBorder="1" applyAlignment="1">
      <alignment horizontal="center" vertical="center" wrapText="1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2" fillId="19" borderId="32" xfId="0" applyFont="1" applyFill="1" applyBorder="1" applyAlignment="1">
      <alignment horizontal="center" vertical="center" wrapText="1"/>
    </xf>
    <xf numFmtId="0" fontId="2" fillId="18" borderId="29" xfId="0" applyFont="1" applyFill="1" applyBorder="1" applyAlignment="1">
      <alignment horizontal="center" vertical="center" wrapText="1"/>
    </xf>
    <xf numFmtId="0" fontId="0" fillId="18" borderId="31" xfId="0" applyFill="1" applyBorder="1" applyAlignment="1">
      <alignment horizontal="center"/>
    </xf>
    <xf numFmtId="0" fontId="8" fillId="17" borderId="33" xfId="0" applyFont="1" applyFill="1" applyBorder="1" applyAlignment="1">
      <alignment horizontal="center" vertical="center" wrapText="1"/>
    </xf>
    <xf numFmtId="0" fontId="9" fillId="17" borderId="34" xfId="0" applyFont="1" applyFill="1" applyBorder="1" applyAlignment="1">
      <alignment horizontal="center"/>
    </xf>
    <xf numFmtId="0" fontId="9" fillId="17" borderId="35" xfId="0" applyFont="1" applyFill="1" applyBorder="1" applyAlignment="1">
      <alignment horizontal="center"/>
    </xf>
    <xf numFmtId="0" fontId="2" fillId="4" borderId="29" xfId="0" applyFont="1" applyFill="1" applyBorder="1" applyAlignment="1">
      <alignment horizontal="center" vertical="center" wrapText="1"/>
    </xf>
    <xf numFmtId="0" fontId="0" fillId="4" borderId="30" xfId="0" applyFill="1" applyBorder="1" applyAlignment="1">
      <alignment horizontal="center"/>
    </xf>
    <xf numFmtId="0" fontId="0" fillId="4" borderId="31" xfId="0" applyFill="1" applyBorder="1" applyAlignment="1">
      <alignment horizontal="center"/>
    </xf>
    <xf numFmtId="0" fontId="0" fillId="7" borderId="38" xfId="0" applyFill="1" applyBorder="1" applyAlignment="1">
      <alignment horizontal="center"/>
    </xf>
    <xf numFmtId="0" fontId="0" fillId="0" borderId="38" xfId="0" applyBorder="1" applyAlignment="1">
      <alignment horizontal="center"/>
    </xf>
    <xf numFmtId="0" fontId="0" fillId="5" borderId="38" xfId="0" applyFill="1" applyBorder="1" applyAlignment="1">
      <alignment horizontal="center"/>
    </xf>
    <xf numFmtId="0" fontId="0" fillId="7" borderId="37" xfId="0" applyFill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5" borderId="37" xfId="0" applyFill="1" applyBorder="1" applyAlignment="1">
      <alignment horizontal="center"/>
    </xf>
    <xf numFmtId="0" fontId="0" fillId="7" borderId="39" xfId="0" applyFill="1" applyBorder="1" applyAlignment="1">
      <alignment horizontal="center"/>
    </xf>
    <xf numFmtId="0" fontId="0" fillId="0" borderId="39" xfId="0" applyBorder="1" applyAlignment="1">
      <alignment horizontal="center"/>
    </xf>
    <xf numFmtId="0" fontId="0" fillId="5" borderId="39" xfId="0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16" borderId="41" xfId="0" applyFont="1" applyFill="1" applyBorder="1" applyAlignment="1">
      <alignment horizontal="center"/>
    </xf>
    <xf numFmtId="0" fontId="0" fillId="16" borderId="37" xfId="0" applyFill="1" applyBorder="1" applyAlignment="1">
      <alignment horizontal="center"/>
    </xf>
    <xf numFmtId="0" fontId="10" fillId="9" borderId="41" xfId="0" applyFont="1" applyFill="1" applyBorder="1" applyAlignment="1">
      <alignment horizontal="center"/>
    </xf>
    <xf numFmtId="0" fontId="11" fillId="0" borderId="0" xfId="0" applyFont="1" applyAlignment="1">
      <alignment horizontal="right"/>
    </xf>
    <xf numFmtId="0" fontId="2" fillId="3" borderId="49" xfId="0" applyFont="1" applyFill="1" applyBorder="1" applyAlignment="1">
      <alignment horizontal="center"/>
    </xf>
    <xf numFmtId="0" fontId="2" fillId="3" borderId="55" xfId="0" applyFont="1" applyFill="1" applyBorder="1" applyAlignment="1">
      <alignment horizontal="center"/>
    </xf>
    <xf numFmtId="0" fontId="2" fillId="3" borderId="50" xfId="0" applyFont="1" applyFill="1" applyBorder="1" applyAlignment="1">
      <alignment horizontal="center"/>
    </xf>
    <xf numFmtId="0" fontId="0" fillId="3" borderId="44" xfId="0" applyFill="1" applyBorder="1" applyAlignment="1">
      <alignment horizontal="center"/>
    </xf>
    <xf numFmtId="0" fontId="0" fillId="3" borderId="54" xfId="0" applyFill="1" applyBorder="1" applyAlignment="1">
      <alignment horizontal="center"/>
    </xf>
    <xf numFmtId="0" fontId="0" fillId="3" borderId="45" xfId="0" applyFill="1" applyBorder="1" applyAlignment="1">
      <alignment horizontal="center"/>
    </xf>
    <xf numFmtId="0" fontId="0" fillId="3" borderId="37" xfId="0" applyFill="1" applyBorder="1" applyAlignment="1">
      <alignment horizontal="center"/>
    </xf>
    <xf numFmtId="0" fontId="0" fillId="3" borderId="43" xfId="0" applyFill="1" applyBorder="1" applyAlignment="1">
      <alignment horizontal="center"/>
    </xf>
    <xf numFmtId="164" fontId="0" fillId="3" borderId="52" xfId="0" applyNumberFormat="1" applyFill="1" applyBorder="1" applyAlignment="1">
      <alignment horizontal="center"/>
    </xf>
    <xf numFmtId="0" fontId="0" fillId="3" borderId="53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48" xfId="0" applyFill="1" applyBorder="1" applyAlignment="1">
      <alignment horizontal="center"/>
    </xf>
    <xf numFmtId="0" fontId="2" fillId="5" borderId="49" xfId="0" applyFont="1" applyFill="1" applyBorder="1" applyAlignment="1">
      <alignment horizontal="center"/>
    </xf>
    <xf numFmtId="0" fontId="2" fillId="5" borderId="55" xfId="0" applyFont="1" applyFill="1" applyBorder="1" applyAlignment="1">
      <alignment horizontal="center"/>
    </xf>
    <xf numFmtId="0" fontId="2" fillId="5" borderId="50" xfId="0" applyFont="1" applyFill="1" applyBorder="1" applyAlignment="1">
      <alignment horizontal="center"/>
    </xf>
    <xf numFmtId="0" fontId="0" fillId="5" borderId="44" xfId="0" applyFill="1" applyBorder="1" applyAlignment="1">
      <alignment horizontal="center"/>
    </xf>
    <xf numFmtId="0" fontId="0" fillId="5" borderId="45" xfId="0" applyFill="1" applyBorder="1" applyAlignment="1">
      <alignment horizontal="center"/>
    </xf>
    <xf numFmtId="0" fontId="0" fillId="5" borderId="53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48" xfId="0" applyFill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43" xfId="0" applyFont="1" applyBorder="1" applyAlignment="1">
      <alignment horizontal="center" vertical="center" wrapText="1"/>
    </xf>
    <xf numFmtId="0" fontId="10" fillId="9" borderId="4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4" borderId="19" xfId="0" applyFont="1" applyFill="1" applyBorder="1" applyAlignment="1">
      <alignment horizontal="centerContinuous" vertical="center" wrapText="1"/>
    </xf>
    <xf numFmtId="0" fontId="2" fillId="14" borderId="23" xfId="0" applyFont="1" applyFill="1" applyBorder="1" applyAlignment="1">
      <alignment horizontal="centerContinuous" vertical="center" wrapText="1"/>
    </xf>
    <xf numFmtId="0" fontId="0" fillId="14" borderId="20" xfId="0" applyFill="1" applyBorder="1" applyAlignment="1">
      <alignment horizontal="center"/>
    </xf>
    <xf numFmtId="0" fontId="0" fillId="14" borderId="24" xfId="0" applyFill="1" applyBorder="1" applyAlignment="1">
      <alignment horizontal="center"/>
    </xf>
    <xf numFmtId="0" fontId="0" fillId="14" borderId="21" xfId="0" applyFill="1" applyBorder="1" applyAlignment="1">
      <alignment horizontal="center"/>
    </xf>
    <xf numFmtId="0" fontId="0" fillId="14" borderId="25" xfId="0" applyFill="1" applyBorder="1" applyAlignment="1">
      <alignment horizontal="center"/>
    </xf>
    <xf numFmtId="0" fontId="2" fillId="20" borderId="19" xfId="0" applyFont="1" applyFill="1" applyBorder="1" applyAlignment="1">
      <alignment horizontal="center" vertical="center" wrapText="1"/>
    </xf>
    <xf numFmtId="0" fontId="2" fillId="20" borderId="20" xfId="0" applyFont="1" applyFill="1" applyBorder="1" applyAlignment="1">
      <alignment horizontal="center"/>
    </xf>
    <xf numFmtId="0" fontId="2" fillId="20" borderId="21" xfId="0" applyFont="1" applyFill="1" applyBorder="1" applyAlignment="1">
      <alignment horizontal="center"/>
    </xf>
    <xf numFmtId="0" fontId="2" fillId="21" borderId="17" xfId="0" applyFont="1" applyFill="1" applyBorder="1" applyAlignment="1">
      <alignment horizontal="center" vertical="center" wrapText="1"/>
    </xf>
    <xf numFmtId="0" fontId="2" fillId="21" borderId="5" xfId="0" applyFont="1" applyFill="1" applyBorder="1" applyAlignment="1">
      <alignment horizontal="center"/>
    </xf>
    <xf numFmtId="0" fontId="2" fillId="21" borderId="8" xfId="0" applyFont="1" applyFill="1" applyBorder="1" applyAlignment="1">
      <alignment horizontal="center"/>
    </xf>
    <xf numFmtId="0" fontId="6" fillId="22" borderId="18" xfId="0" applyFont="1" applyFill="1" applyBorder="1" applyAlignment="1">
      <alignment horizontal="center" vertical="center" wrapText="1"/>
    </xf>
    <xf numFmtId="0" fontId="6" fillId="22" borderId="14" xfId="0" applyFont="1" applyFill="1" applyBorder="1" applyAlignment="1">
      <alignment horizontal="center"/>
    </xf>
    <xf numFmtId="0" fontId="6" fillId="22" borderId="16" xfId="0" applyFont="1" applyFill="1" applyBorder="1" applyAlignment="1">
      <alignment horizontal="center"/>
    </xf>
    <xf numFmtId="164" fontId="0" fillId="5" borderId="0" xfId="0" applyNumberFormat="1" applyFill="1" applyBorder="1" applyAlignment="1">
      <alignment horizontal="center"/>
    </xf>
    <xf numFmtId="164" fontId="0" fillId="5" borderId="47" xfId="0" applyNumberForma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164" fontId="0" fillId="3" borderId="47" xfId="0" applyNumberForma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5" fillId="19" borderId="56" xfId="0" applyFont="1" applyFill="1" applyBorder="1" applyAlignment="1">
      <alignment horizontal="center"/>
    </xf>
    <xf numFmtId="0" fontId="2" fillId="3" borderId="51" xfId="0" applyFont="1" applyFill="1" applyBorder="1" applyAlignment="1">
      <alignment horizontal="right"/>
    </xf>
    <xf numFmtId="0" fontId="2" fillId="3" borderId="44" xfId="0" applyFont="1" applyFill="1" applyBorder="1" applyAlignment="1">
      <alignment horizontal="right"/>
    </xf>
    <xf numFmtId="0" fontId="2" fillId="3" borderId="46" xfId="0" applyFont="1" applyFill="1" applyBorder="1" applyAlignment="1">
      <alignment horizontal="right"/>
    </xf>
    <xf numFmtId="0" fontId="2" fillId="5" borderId="51" xfId="0" applyFont="1" applyFill="1" applyBorder="1" applyAlignment="1">
      <alignment horizontal="right"/>
    </xf>
    <xf numFmtId="0" fontId="2" fillId="5" borderId="44" xfId="0" applyFont="1" applyFill="1" applyBorder="1" applyAlignment="1">
      <alignment horizontal="right"/>
    </xf>
    <xf numFmtId="0" fontId="2" fillId="5" borderId="46" xfId="0" applyFont="1" applyFill="1" applyBorder="1" applyAlignment="1">
      <alignment horizontal="right"/>
    </xf>
    <xf numFmtId="0" fontId="12" fillId="9" borderId="37" xfId="0" applyFont="1" applyFill="1" applyBorder="1" applyAlignment="1">
      <alignment horizontal="center"/>
    </xf>
    <xf numFmtId="0" fontId="12" fillId="9" borderId="38" xfId="0" applyFont="1" applyFill="1" applyBorder="1" applyAlignment="1">
      <alignment horizontal="center"/>
    </xf>
    <xf numFmtId="0" fontId="12" fillId="9" borderId="39" xfId="0" applyFont="1" applyFill="1" applyBorder="1" applyAlignment="1">
      <alignment horizontal="center"/>
    </xf>
    <xf numFmtId="0" fontId="10" fillId="9" borderId="39" xfId="0" applyFont="1" applyFill="1" applyBorder="1" applyAlignment="1">
      <alignment horizontal="center"/>
    </xf>
    <xf numFmtId="0" fontId="5" fillId="0" borderId="57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58" xfId="0" applyFont="1" applyBorder="1" applyAlignment="1">
      <alignment horizontal="center"/>
    </xf>
    <xf numFmtId="0" fontId="13" fillId="22" borderId="8" xfId="0" applyFont="1" applyFill="1" applyBorder="1" applyAlignment="1">
      <alignment horizontal="center"/>
    </xf>
    <xf numFmtId="0" fontId="2" fillId="0" borderId="39" xfId="0" applyFont="1" applyBorder="1" applyAlignment="1">
      <alignment horizontal="center"/>
    </xf>
    <xf numFmtId="164" fontId="0" fillId="5" borderId="52" xfId="0" applyNumberFormat="1" applyFill="1" applyBorder="1" applyAlignment="1">
      <alignment horizontal="center"/>
    </xf>
    <xf numFmtId="0" fontId="14" fillId="9" borderId="29" xfId="0" applyFont="1" applyFill="1" applyBorder="1" applyAlignment="1">
      <alignment horizontal="center" vertical="center" wrapText="1"/>
    </xf>
    <xf numFmtId="0" fontId="14" fillId="9" borderId="30" xfId="0" applyFont="1" applyFill="1" applyBorder="1" applyAlignment="1">
      <alignment horizontal="center"/>
    </xf>
    <xf numFmtId="0" fontId="14" fillId="9" borderId="31" xfId="0" applyFont="1" applyFill="1" applyBorder="1" applyAlignment="1">
      <alignment horizontal="center"/>
    </xf>
    <xf numFmtId="0" fontId="2" fillId="7" borderId="28" xfId="0" applyFont="1" applyFill="1" applyBorder="1" applyAlignment="1">
      <alignment horizontal="center"/>
    </xf>
    <xf numFmtId="0" fontId="0" fillId="23" borderId="31" xfId="0" applyFill="1" applyBorder="1" applyAlignment="1">
      <alignment horizontal="center"/>
    </xf>
    <xf numFmtId="0" fontId="0" fillId="23" borderId="30" xfId="0" applyFill="1" applyBorder="1" applyAlignment="1">
      <alignment horizontal="center"/>
    </xf>
    <xf numFmtId="0" fontId="5" fillId="23" borderId="56" xfId="0" applyFont="1" applyFill="1" applyBorder="1" applyAlignment="1">
      <alignment horizontal="center"/>
    </xf>
    <xf numFmtId="0" fontId="0" fillId="23" borderId="13" xfId="0" applyFill="1" applyBorder="1" applyAlignment="1">
      <alignment horizontal="center"/>
    </xf>
    <xf numFmtId="0" fontId="0" fillId="23" borderId="5" xfId="0" applyFill="1" applyBorder="1" applyAlignment="1">
      <alignment horizontal="center"/>
    </xf>
    <xf numFmtId="0" fontId="7" fillId="23" borderId="5" xfId="0" applyFont="1" applyFill="1" applyBorder="1" applyAlignment="1">
      <alignment horizontal="center"/>
    </xf>
    <xf numFmtId="0" fontId="0" fillId="23" borderId="14" xfId="0" applyFill="1" applyBorder="1" applyAlignment="1">
      <alignment horizontal="center"/>
    </xf>
    <xf numFmtId="0" fontId="9" fillId="23" borderId="34" xfId="0" applyFont="1" applyFill="1" applyBorder="1" applyAlignment="1">
      <alignment horizontal="center"/>
    </xf>
    <xf numFmtId="0" fontId="2" fillId="14" borderId="27" xfId="0" applyFont="1" applyFill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4" fillId="5" borderId="59" xfId="0" applyFont="1" applyFill="1" applyBorder="1" applyAlignment="1">
      <alignment horizontal="center"/>
    </xf>
    <xf numFmtId="0" fontId="4" fillId="20" borderId="21" xfId="0" applyFont="1" applyFill="1" applyBorder="1" applyAlignment="1">
      <alignment horizontal="center"/>
    </xf>
    <xf numFmtId="0" fontId="4" fillId="21" borderId="8" xfId="0" applyFont="1" applyFill="1" applyBorder="1" applyAlignment="1">
      <alignment horizontal="center"/>
    </xf>
    <xf numFmtId="0" fontId="5" fillId="18" borderId="31" xfId="0" applyFont="1" applyFill="1" applyBorder="1" applyAlignment="1">
      <alignment horizontal="center" vertical="center"/>
    </xf>
    <xf numFmtId="0" fontId="2" fillId="7" borderId="21" xfId="0" applyFont="1" applyFill="1" applyBorder="1" applyAlignment="1">
      <alignment horizontal="center"/>
    </xf>
    <xf numFmtId="0" fontId="2" fillId="7" borderId="8" xfId="0" applyFont="1" applyFill="1" applyBorder="1" applyAlignment="1">
      <alignment horizontal="center"/>
    </xf>
    <xf numFmtId="0" fontId="4" fillId="7" borderId="16" xfId="0" applyFont="1" applyFill="1" applyBorder="1" applyAlignment="1">
      <alignment horizontal="center"/>
    </xf>
    <xf numFmtId="0" fontId="4" fillId="6" borderId="8" xfId="0" applyFont="1" applyFill="1" applyBorder="1" applyAlignment="1">
      <alignment horizontal="center" vertical="center"/>
    </xf>
    <xf numFmtId="0" fontId="2" fillId="6" borderId="21" xfId="0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/>
    </xf>
    <xf numFmtId="0" fontId="4" fillId="5" borderId="31" xfId="0" applyFont="1" applyFill="1" applyBorder="1" applyAlignment="1">
      <alignment horizontal="center"/>
    </xf>
    <xf numFmtId="0" fontId="0" fillId="14" borderId="21" xfId="0" quotePrefix="1" applyFill="1" applyBorder="1" applyAlignment="1">
      <alignment horizontal="center"/>
    </xf>
    <xf numFmtId="0" fontId="5" fillId="5" borderId="37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5" borderId="39" xfId="0" applyFont="1" applyFill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0" fillId="6" borderId="37" xfId="0" applyFill="1" applyBorder="1" applyAlignment="1">
      <alignment horizontal="center"/>
    </xf>
    <xf numFmtId="0" fontId="0" fillId="16" borderId="39" xfId="0" applyFill="1" applyBorder="1" applyAlignment="1">
      <alignment horizontal="center"/>
    </xf>
    <xf numFmtId="0" fontId="0" fillId="6" borderId="39" xfId="0" applyFill="1" applyBorder="1" applyAlignment="1">
      <alignment horizontal="center"/>
    </xf>
    <xf numFmtId="0" fontId="0" fillId="7" borderId="60" xfId="0" applyFill="1" applyBorder="1" applyAlignment="1">
      <alignment horizontal="center"/>
    </xf>
    <xf numFmtId="0" fontId="0" fillId="0" borderId="60" xfId="0" applyBorder="1" applyAlignment="1">
      <alignment horizontal="center"/>
    </xf>
    <xf numFmtId="0" fontId="0" fillId="16" borderId="60" xfId="0" applyFill="1" applyBorder="1" applyAlignment="1">
      <alignment horizontal="center"/>
    </xf>
    <xf numFmtId="0" fontId="12" fillId="9" borderId="60" xfId="0" applyFont="1" applyFill="1" applyBorder="1" applyAlignment="1">
      <alignment horizontal="center"/>
    </xf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219"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FFFF"/>
      <color rgb="FFFFFF66"/>
      <color rgb="FFFF99FF"/>
      <color rgb="FFFF3399"/>
      <color rgb="FF99FFCC"/>
      <color rgb="FF00FF00"/>
      <color rgb="FF0000FF"/>
      <color rgb="FFFF66FF"/>
      <color rgb="FFFFCC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2</c:v>
                </c:pt>
                <c:pt idx="1">
                  <c:v>3</c:v>
                </c:pt>
                <c:pt idx="2">
                  <c:v>7</c:v>
                </c:pt>
                <c:pt idx="3">
                  <c:v>7</c:v>
                </c:pt>
                <c:pt idx="4">
                  <c:v>11</c:v>
                </c:pt>
                <c:pt idx="5">
                  <c:v>14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1</c:v>
                </c:pt>
                <c:pt idx="1">
                  <c:v>5</c:v>
                </c:pt>
                <c:pt idx="2">
                  <c:v>6</c:v>
                </c:pt>
                <c:pt idx="3">
                  <c:v>15</c:v>
                </c:pt>
                <c:pt idx="4">
                  <c:v>16</c:v>
                </c:pt>
                <c:pt idx="5">
                  <c:v>13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2</c:v>
                </c:pt>
                <c:pt idx="1">
                  <c:v>7</c:v>
                </c:pt>
                <c:pt idx="2">
                  <c:v>10</c:v>
                </c:pt>
                <c:pt idx="3">
                  <c:v>11</c:v>
                </c:pt>
                <c:pt idx="4">
                  <c:v>14</c:v>
                </c:pt>
                <c:pt idx="5">
                  <c:v>24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5</c:v>
                </c:pt>
                <c:pt idx="1">
                  <c:v>3</c:v>
                </c:pt>
                <c:pt idx="2">
                  <c:v>14</c:v>
                </c:pt>
                <c:pt idx="3">
                  <c:v>22</c:v>
                </c:pt>
                <c:pt idx="4">
                  <c:v>17</c:v>
                </c:pt>
                <c:pt idx="5">
                  <c:v>32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9</c:v>
                </c:pt>
                <c:pt idx="1">
                  <c:v>3</c:v>
                </c:pt>
                <c:pt idx="2">
                  <c:v>18</c:v>
                </c:pt>
                <c:pt idx="3">
                  <c:v>20</c:v>
                </c:pt>
                <c:pt idx="4">
                  <c:v>25</c:v>
                </c:pt>
                <c:pt idx="5">
                  <c:v>29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10</c:v>
                </c:pt>
                <c:pt idx="1">
                  <c:v>14</c:v>
                </c:pt>
                <c:pt idx="2">
                  <c:v>18</c:v>
                </c:pt>
                <c:pt idx="3">
                  <c:v>26</c:v>
                </c:pt>
                <c:pt idx="4">
                  <c:v>25</c:v>
                </c:pt>
                <c:pt idx="5">
                  <c:v>28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4</c:v>
                </c:pt>
                <c:pt idx="1">
                  <c:v>22</c:v>
                </c:pt>
                <c:pt idx="2">
                  <c:v>29</c:v>
                </c:pt>
                <c:pt idx="3">
                  <c:v>24</c:v>
                </c:pt>
                <c:pt idx="4">
                  <c:v>66</c:v>
                </c:pt>
                <c:pt idx="5">
                  <c:v>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87840"/>
        <c:axId val="14397824"/>
        <c:axId val="11881088"/>
      </c:area3DChart>
      <c:catAx>
        <c:axId val="1438784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4397824"/>
        <c:crosses val="autoZero"/>
        <c:auto val="1"/>
        <c:lblAlgn val="ctr"/>
        <c:lblOffset val="100"/>
        <c:noMultiLvlLbl val="0"/>
      </c:catAx>
      <c:valAx>
        <c:axId val="143978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4387840"/>
        <c:crosses val="autoZero"/>
        <c:crossBetween val="midCat"/>
      </c:valAx>
      <c:serAx>
        <c:axId val="1188108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4397824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9</c:v>
                </c:pt>
                <c:pt idx="5">
                  <c:v>10</c:v>
                </c:pt>
                <c:pt idx="6">
                  <c:v>4</c:v>
                </c:pt>
              </c:numCache>
            </c:numRef>
          </c:val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3</c:v>
                </c:pt>
                <c:pt idx="1">
                  <c:v>5</c:v>
                </c:pt>
                <c:pt idx="2">
                  <c:v>7</c:v>
                </c:pt>
                <c:pt idx="3">
                  <c:v>3</c:v>
                </c:pt>
                <c:pt idx="4">
                  <c:v>3</c:v>
                </c:pt>
                <c:pt idx="5">
                  <c:v>14</c:v>
                </c:pt>
                <c:pt idx="6">
                  <c:v>22</c:v>
                </c:pt>
              </c:numCache>
            </c:numRef>
          </c:val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7</c:v>
                </c:pt>
                <c:pt idx="1">
                  <c:v>6</c:v>
                </c:pt>
                <c:pt idx="2">
                  <c:v>10</c:v>
                </c:pt>
                <c:pt idx="3">
                  <c:v>14</c:v>
                </c:pt>
                <c:pt idx="4">
                  <c:v>18</c:v>
                </c:pt>
                <c:pt idx="5">
                  <c:v>18</c:v>
                </c:pt>
                <c:pt idx="6">
                  <c:v>29</c:v>
                </c:pt>
              </c:numCache>
            </c:numRef>
          </c:val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7</c:v>
                </c:pt>
                <c:pt idx="1">
                  <c:v>15</c:v>
                </c:pt>
                <c:pt idx="2">
                  <c:v>11</c:v>
                </c:pt>
                <c:pt idx="3">
                  <c:v>22</c:v>
                </c:pt>
                <c:pt idx="4">
                  <c:v>20</c:v>
                </c:pt>
                <c:pt idx="5">
                  <c:v>26</c:v>
                </c:pt>
                <c:pt idx="6">
                  <c:v>24</c:v>
                </c:pt>
              </c:numCache>
            </c:numRef>
          </c:val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11</c:v>
                </c:pt>
                <c:pt idx="1">
                  <c:v>16</c:v>
                </c:pt>
                <c:pt idx="2">
                  <c:v>14</c:v>
                </c:pt>
                <c:pt idx="3">
                  <c:v>17</c:v>
                </c:pt>
                <c:pt idx="4">
                  <c:v>25</c:v>
                </c:pt>
                <c:pt idx="5">
                  <c:v>25</c:v>
                </c:pt>
                <c:pt idx="6">
                  <c:v>66</c:v>
                </c:pt>
              </c:numCache>
            </c:numRef>
          </c:val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14</c:v>
                </c:pt>
                <c:pt idx="1">
                  <c:v>13</c:v>
                </c:pt>
                <c:pt idx="2">
                  <c:v>24</c:v>
                </c:pt>
                <c:pt idx="3">
                  <c:v>32</c:v>
                </c:pt>
                <c:pt idx="4">
                  <c:v>29</c:v>
                </c:pt>
                <c:pt idx="5">
                  <c:v>28</c:v>
                </c:pt>
                <c:pt idx="6">
                  <c:v>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97600"/>
        <c:axId val="14699136"/>
        <c:axId val="110805440"/>
      </c:area3DChart>
      <c:catAx>
        <c:axId val="1469760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4699136"/>
        <c:crosses val="autoZero"/>
        <c:auto val="1"/>
        <c:lblAlgn val="ctr"/>
        <c:lblOffset val="100"/>
        <c:noMultiLvlLbl val="0"/>
      </c:catAx>
      <c:valAx>
        <c:axId val="146991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4697600"/>
        <c:crosses val="autoZero"/>
        <c:crossBetween val="midCat"/>
      </c:valAx>
      <c:serAx>
        <c:axId val="11080544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4699136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2</c:v>
                </c:pt>
                <c:pt idx="1">
                  <c:v>3</c:v>
                </c:pt>
                <c:pt idx="2">
                  <c:v>7</c:v>
                </c:pt>
                <c:pt idx="3">
                  <c:v>7</c:v>
                </c:pt>
                <c:pt idx="4">
                  <c:v>11</c:v>
                </c:pt>
                <c:pt idx="5">
                  <c:v>14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1</c:v>
                </c:pt>
                <c:pt idx="1">
                  <c:v>5</c:v>
                </c:pt>
                <c:pt idx="2">
                  <c:v>6</c:v>
                </c:pt>
                <c:pt idx="3">
                  <c:v>15</c:v>
                </c:pt>
                <c:pt idx="4">
                  <c:v>16</c:v>
                </c:pt>
                <c:pt idx="5">
                  <c:v>13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2</c:v>
                </c:pt>
                <c:pt idx="1">
                  <c:v>7</c:v>
                </c:pt>
                <c:pt idx="2">
                  <c:v>10</c:v>
                </c:pt>
                <c:pt idx="3">
                  <c:v>11</c:v>
                </c:pt>
                <c:pt idx="4">
                  <c:v>14</c:v>
                </c:pt>
                <c:pt idx="5">
                  <c:v>24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5</c:v>
                </c:pt>
                <c:pt idx="1">
                  <c:v>3</c:v>
                </c:pt>
                <c:pt idx="2">
                  <c:v>14</c:v>
                </c:pt>
                <c:pt idx="3">
                  <c:v>22</c:v>
                </c:pt>
                <c:pt idx="4">
                  <c:v>17</c:v>
                </c:pt>
                <c:pt idx="5">
                  <c:v>32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9</c:v>
                </c:pt>
                <c:pt idx="1">
                  <c:v>3</c:v>
                </c:pt>
                <c:pt idx="2">
                  <c:v>18</c:v>
                </c:pt>
                <c:pt idx="3">
                  <c:v>20</c:v>
                </c:pt>
                <c:pt idx="4">
                  <c:v>25</c:v>
                </c:pt>
                <c:pt idx="5">
                  <c:v>29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10</c:v>
                </c:pt>
                <c:pt idx="1">
                  <c:v>14</c:v>
                </c:pt>
                <c:pt idx="2">
                  <c:v>18</c:v>
                </c:pt>
                <c:pt idx="3">
                  <c:v>26</c:v>
                </c:pt>
                <c:pt idx="4">
                  <c:v>25</c:v>
                </c:pt>
                <c:pt idx="5">
                  <c:v>28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4</c:v>
                </c:pt>
                <c:pt idx="1">
                  <c:v>22</c:v>
                </c:pt>
                <c:pt idx="2">
                  <c:v>29</c:v>
                </c:pt>
                <c:pt idx="3">
                  <c:v>24</c:v>
                </c:pt>
                <c:pt idx="4">
                  <c:v>66</c:v>
                </c:pt>
                <c:pt idx="5">
                  <c:v>46</c:v>
                </c:pt>
              </c:numCache>
            </c:numRef>
          </c:val>
        </c:ser>
        <c:bandFmts/>
        <c:axId val="21590400"/>
        <c:axId val="21591936"/>
        <c:axId val="14717376"/>
      </c:surface3DChart>
      <c:catAx>
        <c:axId val="2159040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21591936"/>
        <c:crosses val="autoZero"/>
        <c:auto val="1"/>
        <c:lblAlgn val="ctr"/>
        <c:lblOffset val="100"/>
        <c:noMultiLvlLbl val="0"/>
      </c:catAx>
      <c:valAx>
        <c:axId val="215919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21590400"/>
        <c:crosses val="autoZero"/>
        <c:crossBetween val="midCat"/>
      </c:valAx>
      <c:serAx>
        <c:axId val="1471737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21591936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85724</xdr:colOff>
      <xdr:row>0</xdr:row>
      <xdr:rowOff>66675</xdr:rowOff>
    </xdr:from>
    <xdr:to>
      <xdr:col>15</xdr:col>
      <xdr:colOff>219075</xdr:colOff>
      <xdr:row>16</xdr:row>
      <xdr:rowOff>39017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showGridLines="0" workbookViewId="0"/>
  </sheetViews>
  <sheetFormatPr defaultRowHeight="15.6" x14ac:dyDescent="0.3"/>
  <cols>
    <col min="1" max="1" width="9.5" bestFit="1" customWidth="1"/>
    <col min="2" max="2" width="6.296875" style="21" bestFit="1" customWidth="1"/>
    <col min="3" max="3" width="8.5" style="21" bestFit="1" customWidth="1"/>
    <col min="4" max="4" width="4.296875" style="21" bestFit="1" customWidth="1"/>
    <col min="5" max="5" width="8.3984375" style="21" bestFit="1" customWidth="1"/>
    <col min="6" max="6" width="7.8984375" style="21" bestFit="1" customWidth="1"/>
    <col min="7" max="7" width="2.69921875" customWidth="1"/>
    <col min="8" max="8" width="14.09765625" bestFit="1" customWidth="1"/>
    <col min="9" max="9" width="4.8984375" bestFit="1" customWidth="1"/>
    <col min="10" max="10" width="18.296875" bestFit="1" customWidth="1"/>
    <col min="11" max="11" width="2.69921875" customWidth="1"/>
    <col min="12" max="12" width="19.296875" bestFit="1" customWidth="1"/>
    <col min="13" max="13" width="5.19921875" customWidth="1"/>
    <col min="14" max="14" width="16.69921875" bestFit="1" customWidth="1"/>
  </cols>
  <sheetData>
    <row r="1" spans="1:14" s="115" customFormat="1" ht="31.8" thickBot="1" x14ac:dyDescent="0.35">
      <c r="A1" s="113" t="s">
        <v>0</v>
      </c>
      <c r="B1" s="113" t="s">
        <v>1</v>
      </c>
      <c r="C1" s="113" t="s">
        <v>2</v>
      </c>
      <c r="D1" s="114" t="s">
        <v>3</v>
      </c>
      <c r="E1" s="113" t="s">
        <v>4</v>
      </c>
      <c r="F1" s="113" t="s">
        <v>5</v>
      </c>
      <c r="H1" s="116" t="s">
        <v>21</v>
      </c>
      <c r="I1" s="116"/>
      <c r="J1" s="116"/>
      <c r="K1" s="116"/>
      <c r="L1" s="116" t="s">
        <v>22</v>
      </c>
      <c r="M1" s="116"/>
      <c r="N1" s="116"/>
    </row>
    <row r="2" spans="1:14" ht="16.8" thickTop="1" thickBot="1" x14ac:dyDescent="0.35">
      <c r="A2" s="81" t="s">
        <v>114</v>
      </c>
      <c r="B2" s="81">
        <v>2</v>
      </c>
      <c r="C2" s="80">
        <v>1</v>
      </c>
      <c r="D2" s="144">
        <v>20</v>
      </c>
      <c r="E2" s="80">
        <f t="shared" ref="E2:E16" si="0">SUM(C2:D2)</f>
        <v>21</v>
      </c>
      <c r="F2" s="80" t="s">
        <v>6</v>
      </c>
      <c r="H2" s="92" t="s">
        <v>0</v>
      </c>
      <c r="I2" s="93" t="s">
        <v>23</v>
      </c>
      <c r="J2" s="94" t="s">
        <v>24</v>
      </c>
      <c r="L2" s="104" t="s">
        <v>0</v>
      </c>
      <c r="M2" s="105" t="s">
        <v>23</v>
      </c>
      <c r="N2" s="106" t="s">
        <v>82</v>
      </c>
    </row>
    <row r="3" spans="1:14" x14ac:dyDescent="0.3">
      <c r="A3" s="79" t="s">
        <v>101</v>
      </c>
      <c r="B3" s="79">
        <v>1</v>
      </c>
      <c r="C3" s="80">
        <v>3</v>
      </c>
      <c r="D3" s="144">
        <v>17</v>
      </c>
      <c r="E3" s="80">
        <f t="shared" si="0"/>
        <v>20</v>
      </c>
      <c r="F3" s="80" t="s">
        <v>6</v>
      </c>
      <c r="H3" s="95" t="s">
        <v>75</v>
      </c>
      <c r="I3" s="96">
        <v>8</v>
      </c>
      <c r="J3" s="97" t="s">
        <v>77</v>
      </c>
      <c r="L3" s="107" t="s">
        <v>107</v>
      </c>
      <c r="M3" s="81">
        <v>10</v>
      </c>
      <c r="N3" s="108" t="s">
        <v>105</v>
      </c>
    </row>
    <row r="4" spans="1:14" x14ac:dyDescent="0.3">
      <c r="A4" s="98" t="s">
        <v>97</v>
      </c>
      <c r="B4" s="98">
        <v>1</v>
      </c>
      <c r="C4" s="80">
        <v>0</v>
      </c>
      <c r="D4" s="144">
        <v>19</v>
      </c>
      <c r="E4" s="80">
        <f t="shared" si="0"/>
        <v>19</v>
      </c>
      <c r="F4" s="80" t="s">
        <v>6</v>
      </c>
      <c r="H4" s="95" t="s">
        <v>102</v>
      </c>
      <c r="I4" s="98">
        <v>7</v>
      </c>
      <c r="J4" s="97" t="s">
        <v>135</v>
      </c>
      <c r="L4" s="107" t="s">
        <v>115</v>
      </c>
      <c r="M4" s="81">
        <v>7</v>
      </c>
      <c r="N4" s="108" t="s">
        <v>116</v>
      </c>
    </row>
    <row r="5" spans="1:14" x14ac:dyDescent="0.3">
      <c r="A5" s="98" t="s">
        <v>76</v>
      </c>
      <c r="B5" s="98">
        <v>1</v>
      </c>
      <c r="C5" s="80">
        <v>-1</v>
      </c>
      <c r="D5" s="144">
        <v>16</v>
      </c>
      <c r="E5" s="80">
        <f t="shared" si="0"/>
        <v>15</v>
      </c>
      <c r="F5" s="167" t="s">
        <v>74</v>
      </c>
      <c r="H5" s="95" t="s">
        <v>88</v>
      </c>
      <c r="I5" s="98">
        <v>8</v>
      </c>
      <c r="J5" s="97" t="s">
        <v>89</v>
      </c>
      <c r="L5" s="107"/>
      <c r="M5" s="81"/>
      <c r="N5" s="108"/>
    </row>
    <row r="6" spans="1:14" x14ac:dyDescent="0.3">
      <c r="A6" s="98" t="s">
        <v>98</v>
      </c>
      <c r="B6" s="98">
        <v>1</v>
      </c>
      <c r="C6" s="80">
        <v>0</v>
      </c>
      <c r="D6" s="144">
        <v>13</v>
      </c>
      <c r="E6" s="80">
        <f t="shared" si="0"/>
        <v>13</v>
      </c>
      <c r="F6" s="80" t="s">
        <v>6</v>
      </c>
      <c r="H6" s="95" t="s">
        <v>98</v>
      </c>
      <c r="I6" s="98">
        <v>5</v>
      </c>
      <c r="J6" s="97" t="s">
        <v>99</v>
      </c>
      <c r="L6" s="107"/>
      <c r="M6" s="81"/>
      <c r="N6" s="108"/>
    </row>
    <row r="7" spans="1:14" x14ac:dyDescent="0.3">
      <c r="A7" s="98" t="s">
        <v>80</v>
      </c>
      <c r="B7" s="98">
        <v>1</v>
      </c>
      <c r="C7" s="80">
        <v>-1</v>
      </c>
      <c r="D7" s="144">
        <v>14</v>
      </c>
      <c r="E7" s="80">
        <f t="shared" si="0"/>
        <v>13</v>
      </c>
      <c r="F7" s="80" t="s">
        <v>6</v>
      </c>
      <c r="H7" s="95" t="s">
        <v>103</v>
      </c>
      <c r="I7" s="98">
        <v>5</v>
      </c>
      <c r="J7" s="97" t="s">
        <v>78</v>
      </c>
      <c r="L7" s="107"/>
      <c r="M7" s="81"/>
      <c r="N7" s="108"/>
    </row>
    <row r="8" spans="1:14" x14ac:dyDescent="0.3">
      <c r="A8" s="98" t="s">
        <v>95</v>
      </c>
      <c r="B8" s="98">
        <v>1</v>
      </c>
      <c r="C8" s="80">
        <v>3</v>
      </c>
      <c r="D8" s="144">
        <v>9</v>
      </c>
      <c r="E8" s="80">
        <f t="shared" si="0"/>
        <v>12</v>
      </c>
      <c r="F8" s="80" t="s">
        <v>6</v>
      </c>
      <c r="H8" s="95" t="s">
        <v>106</v>
      </c>
      <c r="I8" s="98">
        <v>7</v>
      </c>
      <c r="J8" s="97" t="s">
        <v>118</v>
      </c>
      <c r="L8" s="107"/>
      <c r="M8" s="81"/>
      <c r="N8" s="108"/>
    </row>
    <row r="9" spans="1:14" x14ac:dyDescent="0.3">
      <c r="A9" s="79" t="s">
        <v>161</v>
      </c>
      <c r="B9" s="79">
        <v>1</v>
      </c>
      <c r="C9" s="80">
        <v>2</v>
      </c>
      <c r="D9" s="144">
        <v>10</v>
      </c>
      <c r="E9" s="80">
        <f t="shared" si="0"/>
        <v>12</v>
      </c>
      <c r="F9" s="167" t="s">
        <v>74</v>
      </c>
      <c r="H9" s="95" t="s">
        <v>97</v>
      </c>
      <c r="I9" s="98">
        <v>4</v>
      </c>
      <c r="J9" s="97" t="s">
        <v>100</v>
      </c>
      <c r="L9" s="107"/>
      <c r="M9" s="81"/>
      <c r="N9" s="108"/>
    </row>
    <row r="10" spans="1:14" x14ac:dyDescent="0.3">
      <c r="A10" s="98" t="s">
        <v>103</v>
      </c>
      <c r="B10" s="98">
        <v>1</v>
      </c>
      <c r="C10" s="80">
        <v>2</v>
      </c>
      <c r="D10" s="144">
        <v>9</v>
      </c>
      <c r="E10" s="80">
        <f t="shared" si="0"/>
        <v>11</v>
      </c>
      <c r="F10" s="80" t="s">
        <v>6</v>
      </c>
      <c r="H10" s="95" t="s">
        <v>84</v>
      </c>
      <c r="I10" s="98">
        <v>6</v>
      </c>
      <c r="J10" s="97" t="s">
        <v>85</v>
      </c>
      <c r="L10" s="107"/>
      <c r="M10" s="81"/>
      <c r="N10" s="108"/>
    </row>
    <row r="11" spans="1:14" ht="16.2" thickBot="1" x14ac:dyDescent="0.35">
      <c r="A11" s="81" t="s">
        <v>104</v>
      </c>
      <c r="B11" s="81">
        <v>2</v>
      </c>
      <c r="C11" s="80">
        <v>1</v>
      </c>
      <c r="D11" s="144">
        <v>10</v>
      </c>
      <c r="E11" s="80">
        <f t="shared" si="0"/>
        <v>11</v>
      </c>
      <c r="F11" s="80" t="s">
        <v>6</v>
      </c>
      <c r="H11" s="95" t="s">
        <v>80</v>
      </c>
      <c r="I11" s="98">
        <v>7</v>
      </c>
      <c r="J11" s="97" t="s">
        <v>81</v>
      </c>
      <c r="L11" s="107"/>
      <c r="M11" s="81"/>
      <c r="N11" s="108"/>
    </row>
    <row r="12" spans="1:14" x14ac:dyDescent="0.3">
      <c r="A12" s="98" t="s">
        <v>102</v>
      </c>
      <c r="B12" s="98">
        <v>1</v>
      </c>
      <c r="C12" s="80">
        <v>1</v>
      </c>
      <c r="D12" s="144">
        <v>8</v>
      </c>
      <c r="E12" s="80">
        <f t="shared" si="0"/>
        <v>9</v>
      </c>
      <c r="F12" s="80" t="s">
        <v>6</v>
      </c>
      <c r="H12" s="95" t="s">
        <v>95</v>
      </c>
      <c r="I12" s="98">
        <v>5</v>
      </c>
      <c r="J12" s="97" t="s">
        <v>96</v>
      </c>
      <c r="L12" s="141" t="s">
        <v>25</v>
      </c>
      <c r="M12" s="153">
        <f>AVERAGE(M3:M11)</f>
        <v>8.5</v>
      </c>
      <c r="N12" s="109"/>
    </row>
    <row r="13" spans="1:14" ht="16.2" thickBot="1" x14ac:dyDescent="0.35">
      <c r="A13" s="98" t="s">
        <v>84</v>
      </c>
      <c r="B13" s="98">
        <v>1</v>
      </c>
      <c r="C13" s="80">
        <v>6</v>
      </c>
      <c r="D13" s="144">
        <v>2</v>
      </c>
      <c r="E13" s="80">
        <f t="shared" si="0"/>
        <v>8</v>
      </c>
      <c r="F13" s="80" t="s">
        <v>6</v>
      </c>
      <c r="H13" s="95" t="s">
        <v>76</v>
      </c>
      <c r="I13" s="99">
        <v>7</v>
      </c>
      <c r="J13" s="97" t="s">
        <v>117</v>
      </c>
      <c r="L13" s="142" t="s">
        <v>26</v>
      </c>
      <c r="M13" s="110">
        <f>SUM(M3:M11)</f>
        <v>17</v>
      </c>
      <c r="N13" s="108"/>
    </row>
    <row r="14" spans="1:14" x14ac:dyDescent="0.3">
      <c r="A14" s="98" t="s">
        <v>106</v>
      </c>
      <c r="B14" s="98">
        <v>1</v>
      </c>
      <c r="C14" s="80">
        <v>2</v>
      </c>
      <c r="D14" s="144">
        <v>6</v>
      </c>
      <c r="E14" s="80">
        <f t="shared" si="0"/>
        <v>8</v>
      </c>
      <c r="F14" s="80" t="s">
        <v>6</v>
      </c>
      <c r="H14" s="138" t="s">
        <v>25</v>
      </c>
      <c r="I14" s="100">
        <f>AVERAGE(I3:I13)</f>
        <v>6.2727272727272725</v>
      </c>
      <c r="J14" s="101"/>
      <c r="L14" s="142" t="s">
        <v>27</v>
      </c>
      <c r="M14" s="110">
        <f>COUNT(M3:M11)</f>
        <v>2</v>
      </c>
      <c r="N14" s="108"/>
    </row>
    <row r="15" spans="1:14" x14ac:dyDescent="0.3">
      <c r="A15" s="98" t="s">
        <v>88</v>
      </c>
      <c r="B15" s="98">
        <v>1</v>
      </c>
      <c r="C15" s="80">
        <v>1</v>
      </c>
      <c r="D15" s="144">
        <v>3</v>
      </c>
      <c r="E15" s="80">
        <f t="shared" si="0"/>
        <v>4</v>
      </c>
      <c r="F15" s="80" t="s">
        <v>6</v>
      </c>
      <c r="H15" s="139" t="s">
        <v>26</v>
      </c>
      <c r="I15" s="102">
        <f>SUM(I3:I13)</f>
        <v>69</v>
      </c>
      <c r="J15" s="97"/>
      <c r="L15" s="142" t="s">
        <v>29</v>
      </c>
      <c r="M15" s="132">
        <f>M13/4</f>
        <v>4.25</v>
      </c>
      <c r="N15" s="108" t="s">
        <v>30</v>
      </c>
    </row>
    <row r="16" spans="1:14" ht="16.2" thickBot="1" x14ac:dyDescent="0.35">
      <c r="A16" s="98" t="s">
        <v>75</v>
      </c>
      <c r="B16" s="98">
        <v>1</v>
      </c>
      <c r="C16" s="80">
        <v>2</v>
      </c>
      <c r="D16" s="144">
        <v>1</v>
      </c>
      <c r="E16" s="80">
        <f t="shared" si="0"/>
        <v>3</v>
      </c>
      <c r="F16" s="80" t="s">
        <v>86</v>
      </c>
      <c r="H16" s="139" t="s">
        <v>27</v>
      </c>
      <c r="I16" s="102">
        <f>COUNT(I3:I13)</f>
        <v>11</v>
      </c>
      <c r="J16" s="97"/>
      <c r="L16" s="143" t="s">
        <v>31</v>
      </c>
      <c r="M16" s="133">
        <f>M15*2</f>
        <v>8.5</v>
      </c>
      <c r="N16" s="111" t="s">
        <v>32</v>
      </c>
    </row>
    <row r="17" spans="4:14" ht="16.2" thickTop="1" x14ac:dyDescent="0.3">
      <c r="H17" s="139" t="s">
        <v>29</v>
      </c>
      <c r="I17" s="134">
        <f>I15/4</f>
        <v>17.25</v>
      </c>
      <c r="J17" s="97" t="s">
        <v>30</v>
      </c>
    </row>
    <row r="18" spans="4:14" ht="16.2" thickBot="1" x14ac:dyDescent="0.35">
      <c r="D18" s="144">
        <f t="shared" ref="D18" ca="1" si="1">RANDBETWEEN(1,20)</f>
        <v>20</v>
      </c>
      <c r="H18" s="140" t="s">
        <v>31</v>
      </c>
      <c r="I18" s="135">
        <f>I17*2</f>
        <v>34.5</v>
      </c>
      <c r="J18" s="103" t="s">
        <v>32</v>
      </c>
      <c r="M18" s="91" t="s">
        <v>33</v>
      </c>
      <c r="N18" s="136">
        <f>I17</f>
        <v>17.25</v>
      </c>
    </row>
    <row r="19" spans="4:14" ht="16.2" thickTop="1" x14ac:dyDescent="0.3">
      <c r="M19" s="91" t="s">
        <v>34</v>
      </c>
      <c r="N19" s="136">
        <f>I18</f>
        <v>34.5</v>
      </c>
    </row>
    <row r="20" spans="4:14" x14ac:dyDescent="0.3">
      <c r="M20" s="91" t="s">
        <v>35</v>
      </c>
      <c r="N20" s="136">
        <f>I15</f>
        <v>69</v>
      </c>
    </row>
    <row r="21" spans="4:14" x14ac:dyDescent="0.3">
      <c r="N21" s="136"/>
    </row>
    <row r="22" spans="4:14" x14ac:dyDescent="0.3">
      <c r="M22" s="15" t="s">
        <v>36</v>
      </c>
      <c r="N22" s="136">
        <f>M13</f>
        <v>17</v>
      </c>
    </row>
  </sheetData>
  <sortState ref="A2:F16">
    <sortCondition descending="1" ref="E2:E16"/>
    <sortCondition descending="1" ref="C2:C16"/>
  </sortState>
  <conditionalFormatting sqref="N22">
    <cfRule type="cellIs" dxfId="218" priority="1" operator="greaterThan">
      <formula>$N$20</formula>
    </cfRule>
    <cfRule type="cellIs" dxfId="217" priority="2" operator="between">
      <formula>$N$19</formula>
      <formula>$N$20</formula>
    </cfRule>
    <cfRule type="cellIs" dxfId="216" priority="3" operator="between">
      <formula>$N$18</formula>
      <formula>$N$19</formula>
    </cfRule>
    <cfRule type="cellIs" dxfId="215" priority="4" operator="lessThan">
      <formula>$N$18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2"/>
  <sheetViews>
    <sheetView showGridLines="0" tabSelected="1" workbookViewId="0"/>
  </sheetViews>
  <sheetFormatPr defaultRowHeight="15.6" x14ac:dyDescent="0.3"/>
  <cols>
    <col min="1" max="1" width="17.59765625" style="21" bestFit="1" customWidth="1"/>
    <col min="2" max="2" width="17.3984375" style="21" bestFit="1" customWidth="1"/>
    <col min="3" max="3" width="13.19921875" style="21" bestFit="1" customWidth="1"/>
    <col min="4" max="4" width="4.8984375" style="21" bestFit="1" customWidth="1"/>
    <col min="5" max="5" width="5.796875" style="21" bestFit="1" customWidth="1"/>
    <col min="6" max="6" width="3.8984375" style="21" bestFit="1" customWidth="1"/>
    <col min="7" max="7" width="7.09765625" style="21" bestFit="1" customWidth="1"/>
    <col min="8" max="8" width="3.8984375" style="21" bestFit="1" customWidth="1"/>
    <col min="9" max="9" width="5.3984375" style="21" bestFit="1" customWidth="1"/>
  </cols>
  <sheetData>
    <row r="1" spans="1:9" ht="16.2" thickBot="1" x14ac:dyDescent="0.35">
      <c r="A1" s="112" t="s">
        <v>0</v>
      </c>
      <c r="B1" s="86" t="s">
        <v>37</v>
      </c>
      <c r="C1" s="86" t="s">
        <v>38</v>
      </c>
      <c r="D1" s="88" t="s">
        <v>39</v>
      </c>
      <c r="E1" s="86" t="s">
        <v>40</v>
      </c>
      <c r="F1" s="86" t="s">
        <v>41</v>
      </c>
      <c r="G1" s="86" t="s">
        <v>42</v>
      </c>
      <c r="H1" s="90" t="s">
        <v>43</v>
      </c>
      <c r="I1" s="87" t="s">
        <v>28</v>
      </c>
    </row>
    <row r="2" spans="1:9" x14ac:dyDescent="0.3">
      <c r="A2" s="81" t="s">
        <v>104</v>
      </c>
      <c r="B2" s="80" t="s">
        <v>108</v>
      </c>
      <c r="C2" s="80" t="s">
        <v>110</v>
      </c>
      <c r="D2" s="89">
        <v>2</v>
      </c>
      <c r="E2" s="80">
        <v>8</v>
      </c>
      <c r="F2" s="80">
        <v>0</v>
      </c>
      <c r="G2" s="80">
        <v>0</v>
      </c>
      <c r="H2" s="144">
        <f t="shared" ref="H2:H9" ca="1" si="0">RANDBETWEEN(1,20)</f>
        <v>13</v>
      </c>
      <c r="I2" s="80">
        <f t="shared" ref="I2:I4" ca="1" si="1">SUM(D2:H2)</f>
        <v>23</v>
      </c>
    </row>
    <row r="3" spans="1:9" x14ac:dyDescent="0.3">
      <c r="A3" s="81" t="s">
        <v>104</v>
      </c>
      <c r="B3" s="80" t="s">
        <v>109</v>
      </c>
      <c r="C3" s="80" t="s">
        <v>111</v>
      </c>
      <c r="D3" s="89">
        <v>2</v>
      </c>
      <c r="E3" s="80">
        <v>1</v>
      </c>
      <c r="F3" s="80">
        <v>0</v>
      </c>
      <c r="G3" s="80">
        <v>0</v>
      </c>
      <c r="H3" s="144">
        <f t="shared" ca="1" si="0"/>
        <v>2</v>
      </c>
      <c r="I3" s="80">
        <f t="shared" ca="1" si="1"/>
        <v>5</v>
      </c>
    </row>
    <row r="4" spans="1:9" x14ac:dyDescent="0.3">
      <c r="A4" s="81" t="s">
        <v>112</v>
      </c>
      <c r="B4" s="80" t="s">
        <v>132</v>
      </c>
      <c r="C4" s="80" t="s">
        <v>113</v>
      </c>
      <c r="D4" s="89">
        <v>9</v>
      </c>
      <c r="E4" s="80">
        <v>4</v>
      </c>
      <c r="F4" s="80">
        <v>1</v>
      </c>
      <c r="G4" s="80">
        <v>0</v>
      </c>
      <c r="H4" s="144">
        <f t="shared" ca="1" si="0"/>
        <v>2</v>
      </c>
      <c r="I4" s="80">
        <f t="shared" ca="1" si="1"/>
        <v>16</v>
      </c>
    </row>
    <row r="5" spans="1:9" x14ac:dyDescent="0.3">
      <c r="A5" s="81" t="s">
        <v>112</v>
      </c>
      <c r="B5" s="80" t="s">
        <v>147</v>
      </c>
      <c r="C5" s="80" t="s">
        <v>148</v>
      </c>
      <c r="D5" s="89">
        <v>9</v>
      </c>
      <c r="E5" s="80">
        <v>4</v>
      </c>
      <c r="F5" s="80">
        <v>1</v>
      </c>
      <c r="G5" s="80">
        <v>0</v>
      </c>
      <c r="H5" s="144">
        <f t="shared" ca="1" si="0"/>
        <v>12</v>
      </c>
      <c r="I5" s="80">
        <f t="shared" ref="I5" ca="1" si="2">SUM(D5:H5)</f>
        <v>26</v>
      </c>
    </row>
    <row r="6" spans="1:9" x14ac:dyDescent="0.3">
      <c r="A6" s="81" t="s">
        <v>136</v>
      </c>
      <c r="B6" s="80" t="s">
        <v>137</v>
      </c>
      <c r="C6" s="80" t="s">
        <v>139</v>
      </c>
      <c r="D6" s="89">
        <v>2</v>
      </c>
      <c r="E6" s="80">
        <v>2</v>
      </c>
      <c r="F6" s="186">
        <v>2</v>
      </c>
      <c r="G6" s="80">
        <v>0</v>
      </c>
      <c r="H6" s="144">
        <f t="shared" ca="1" si="0"/>
        <v>7</v>
      </c>
      <c r="I6" s="80">
        <f t="shared" ref="I6" ca="1" si="3">SUM(D6:H6)</f>
        <v>13</v>
      </c>
    </row>
    <row r="7" spans="1:9" x14ac:dyDescent="0.3">
      <c r="A7" s="81" t="s">
        <v>136</v>
      </c>
      <c r="B7" s="80" t="s">
        <v>138</v>
      </c>
      <c r="C7" s="80" t="s">
        <v>140</v>
      </c>
      <c r="D7" s="89">
        <v>2</v>
      </c>
      <c r="E7" s="80">
        <v>-3</v>
      </c>
      <c r="F7" s="186">
        <v>2</v>
      </c>
      <c r="G7" s="80">
        <v>0</v>
      </c>
      <c r="H7" s="144">
        <f t="shared" ca="1" si="0"/>
        <v>16</v>
      </c>
      <c r="I7" s="80">
        <f t="shared" ref="I7" ca="1" si="4">SUM(D7:H7)</f>
        <v>17</v>
      </c>
    </row>
    <row r="8" spans="1:9" x14ac:dyDescent="0.3">
      <c r="A8" s="81" t="s">
        <v>162</v>
      </c>
      <c r="B8" s="80" t="s">
        <v>163</v>
      </c>
      <c r="C8" s="80" t="s">
        <v>164</v>
      </c>
      <c r="D8" s="89">
        <v>2</v>
      </c>
      <c r="E8" s="80">
        <v>2</v>
      </c>
      <c r="F8" s="80">
        <v>0</v>
      </c>
      <c r="G8" s="80">
        <v>0</v>
      </c>
      <c r="H8" s="144">
        <f t="shared" ca="1" si="0"/>
        <v>11</v>
      </c>
      <c r="I8" s="80">
        <f t="shared" ref="I8:I9" ca="1" si="5">SUM(D8:H8)</f>
        <v>15</v>
      </c>
    </row>
    <row r="9" spans="1:9" x14ac:dyDescent="0.3">
      <c r="A9" s="81" t="s">
        <v>162</v>
      </c>
      <c r="B9" s="80" t="s">
        <v>138</v>
      </c>
      <c r="C9" s="80" t="s">
        <v>165</v>
      </c>
      <c r="D9" s="89">
        <v>2</v>
      </c>
      <c r="E9" s="80">
        <v>-1</v>
      </c>
      <c r="F9" s="80">
        <v>0</v>
      </c>
      <c r="G9" s="80">
        <v>0</v>
      </c>
      <c r="H9" s="144">
        <f t="shared" ca="1" si="0"/>
        <v>15</v>
      </c>
      <c r="I9" s="80">
        <f t="shared" ca="1" si="5"/>
        <v>16</v>
      </c>
    </row>
    <row r="10" spans="1:9" ht="16.2" thickBot="1" x14ac:dyDescent="0.35"/>
    <row r="11" spans="1:9" ht="16.2" thickBot="1" x14ac:dyDescent="0.35">
      <c r="A11" s="112" t="s">
        <v>0</v>
      </c>
      <c r="B11" s="86" t="s">
        <v>37</v>
      </c>
      <c r="C11" s="86" t="s">
        <v>38</v>
      </c>
      <c r="D11" s="88" t="s">
        <v>39</v>
      </c>
      <c r="E11" s="86" t="s">
        <v>40</v>
      </c>
      <c r="F11" s="86" t="s">
        <v>41</v>
      </c>
      <c r="G11" s="86" t="s">
        <v>42</v>
      </c>
      <c r="H11" s="90" t="s">
        <v>43</v>
      </c>
      <c r="I11" s="87" t="s">
        <v>28</v>
      </c>
    </row>
    <row r="12" spans="1:9" x14ac:dyDescent="0.3">
      <c r="A12" s="189" t="s">
        <v>142</v>
      </c>
      <c r="B12" s="190" t="s">
        <v>138</v>
      </c>
      <c r="C12" s="190" t="s">
        <v>151</v>
      </c>
      <c r="D12" s="191">
        <v>4</v>
      </c>
      <c r="E12" s="190">
        <v>7</v>
      </c>
      <c r="F12" s="190">
        <v>0</v>
      </c>
      <c r="G12" s="190">
        <v>0</v>
      </c>
      <c r="H12" s="192">
        <f t="shared" ref="H12:H22" ca="1" si="6">RANDBETWEEN(1,20)</f>
        <v>8</v>
      </c>
      <c r="I12" s="190">
        <f t="shared" ref="I12:I19" ca="1" si="7">SUM(D12:H12)</f>
        <v>19</v>
      </c>
    </row>
    <row r="13" spans="1:9" x14ac:dyDescent="0.3">
      <c r="A13" s="82" t="s">
        <v>149</v>
      </c>
      <c r="B13" s="83" t="s">
        <v>138</v>
      </c>
      <c r="C13" s="83" t="s">
        <v>150</v>
      </c>
      <c r="D13" s="187">
        <v>3</v>
      </c>
      <c r="E13" s="83">
        <v>2</v>
      </c>
      <c r="F13" s="83">
        <v>0</v>
      </c>
      <c r="G13" s="83">
        <v>0</v>
      </c>
      <c r="H13" s="146">
        <f t="shared" ca="1" si="6"/>
        <v>12</v>
      </c>
      <c r="I13" s="83">
        <f t="shared" ref="I13" ca="1" si="8">SUM(D13:H13)</f>
        <v>17</v>
      </c>
    </row>
    <row r="14" spans="1:9" ht="18.600000000000001" x14ac:dyDescent="0.3">
      <c r="A14" s="79" t="s">
        <v>143</v>
      </c>
      <c r="B14" s="80" t="s">
        <v>144</v>
      </c>
      <c r="C14" s="80" t="s">
        <v>139</v>
      </c>
      <c r="D14" s="89">
        <v>4</v>
      </c>
      <c r="E14" s="80">
        <v>1</v>
      </c>
      <c r="F14" s="186">
        <v>2</v>
      </c>
      <c r="G14" s="186">
        <v>1</v>
      </c>
      <c r="H14" s="144">
        <f t="shared" ca="1" si="6"/>
        <v>19</v>
      </c>
      <c r="I14" s="80">
        <f t="shared" ca="1" si="7"/>
        <v>27</v>
      </c>
    </row>
    <row r="15" spans="1:9" ht="18.600000000000001" x14ac:dyDescent="0.3">
      <c r="A15" s="79" t="s">
        <v>143</v>
      </c>
      <c r="B15" s="80" t="s">
        <v>145</v>
      </c>
      <c r="C15" s="80" t="s">
        <v>139</v>
      </c>
      <c r="D15" s="89">
        <v>4</v>
      </c>
      <c r="E15" s="80">
        <v>1</v>
      </c>
      <c r="F15" s="186">
        <v>2</v>
      </c>
      <c r="G15" s="186">
        <v>1</v>
      </c>
      <c r="H15" s="144">
        <f t="shared" ca="1" si="6"/>
        <v>9</v>
      </c>
      <c r="I15" s="80">
        <f t="shared" ca="1" si="7"/>
        <v>17</v>
      </c>
    </row>
    <row r="16" spans="1:9" ht="18.600000000000001" x14ac:dyDescent="0.3">
      <c r="A16" s="82" t="s">
        <v>143</v>
      </c>
      <c r="B16" s="83" t="s">
        <v>138</v>
      </c>
      <c r="C16" s="83" t="s">
        <v>140</v>
      </c>
      <c r="D16" s="187">
        <v>-1</v>
      </c>
      <c r="E16" s="83">
        <v>1</v>
      </c>
      <c r="F16" s="188">
        <v>2</v>
      </c>
      <c r="G16" s="188">
        <v>1</v>
      </c>
      <c r="H16" s="146">
        <f t="shared" ca="1" si="6"/>
        <v>14</v>
      </c>
      <c r="I16" s="83">
        <f t="shared" ca="1" si="7"/>
        <v>17</v>
      </c>
    </row>
    <row r="17" spans="1:9" x14ac:dyDescent="0.3">
      <c r="A17" s="79" t="s">
        <v>141</v>
      </c>
      <c r="B17" s="80" t="s">
        <v>144</v>
      </c>
      <c r="C17" s="80" t="s">
        <v>139</v>
      </c>
      <c r="D17" s="89">
        <v>4</v>
      </c>
      <c r="E17" s="80">
        <v>1</v>
      </c>
      <c r="F17" s="80">
        <v>0</v>
      </c>
      <c r="G17" s="80">
        <v>0</v>
      </c>
      <c r="H17" s="144">
        <f t="shared" ca="1" si="6"/>
        <v>19</v>
      </c>
      <c r="I17" s="80">
        <f t="shared" ca="1" si="7"/>
        <v>24</v>
      </c>
    </row>
    <row r="18" spans="1:9" x14ac:dyDescent="0.3">
      <c r="A18" s="79" t="s">
        <v>141</v>
      </c>
      <c r="B18" s="80" t="s">
        <v>145</v>
      </c>
      <c r="C18" s="80" t="s">
        <v>139</v>
      </c>
      <c r="D18" s="89">
        <v>4</v>
      </c>
      <c r="E18" s="80">
        <v>1</v>
      </c>
      <c r="F18" s="80">
        <v>0</v>
      </c>
      <c r="G18" s="80">
        <v>0</v>
      </c>
      <c r="H18" s="144">
        <f t="shared" ca="1" si="6"/>
        <v>18</v>
      </c>
      <c r="I18" s="80">
        <f t="shared" ca="1" si="7"/>
        <v>23</v>
      </c>
    </row>
    <row r="19" spans="1:9" x14ac:dyDescent="0.3">
      <c r="A19" s="82" t="s">
        <v>141</v>
      </c>
      <c r="B19" s="83" t="s">
        <v>138</v>
      </c>
      <c r="C19" s="83" t="s">
        <v>140</v>
      </c>
      <c r="D19" s="187">
        <v>-1</v>
      </c>
      <c r="E19" s="83">
        <v>1</v>
      </c>
      <c r="F19" s="83">
        <v>0</v>
      </c>
      <c r="G19" s="83">
        <v>0</v>
      </c>
      <c r="H19" s="146">
        <f t="shared" ca="1" si="6"/>
        <v>3</v>
      </c>
      <c r="I19" s="83">
        <f t="shared" ca="1" si="7"/>
        <v>3</v>
      </c>
    </row>
    <row r="20" spans="1:9" x14ac:dyDescent="0.3">
      <c r="A20" s="79" t="s">
        <v>152</v>
      </c>
      <c r="B20" s="80" t="s">
        <v>144</v>
      </c>
      <c r="C20" s="80" t="s">
        <v>154</v>
      </c>
      <c r="D20" s="89">
        <v>4</v>
      </c>
      <c r="E20" s="80">
        <v>1</v>
      </c>
      <c r="F20" s="80">
        <v>0</v>
      </c>
      <c r="G20" s="186">
        <v>1</v>
      </c>
      <c r="H20" s="144">
        <f t="shared" ca="1" si="6"/>
        <v>17</v>
      </c>
      <c r="I20" s="80">
        <f t="shared" ref="I20:I22" ca="1" si="9">SUM(D20:H20)</f>
        <v>23</v>
      </c>
    </row>
    <row r="21" spans="1:9" x14ac:dyDescent="0.3">
      <c r="A21" s="79" t="s">
        <v>152</v>
      </c>
      <c r="B21" s="80" t="s">
        <v>145</v>
      </c>
      <c r="C21" s="80" t="s">
        <v>154</v>
      </c>
      <c r="D21" s="89">
        <v>4</v>
      </c>
      <c r="E21" s="80">
        <v>1</v>
      </c>
      <c r="F21" s="80">
        <v>0</v>
      </c>
      <c r="G21" s="186">
        <v>1</v>
      </c>
      <c r="H21" s="144">
        <f t="shared" ca="1" si="6"/>
        <v>19</v>
      </c>
      <c r="I21" s="80">
        <f t="shared" ca="1" si="9"/>
        <v>25</v>
      </c>
    </row>
    <row r="22" spans="1:9" x14ac:dyDescent="0.3">
      <c r="A22" s="82" t="s">
        <v>152</v>
      </c>
      <c r="B22" s="83" t="s">
        <v>138</v>
      </c>
      <c r="C22" s="83" t="s">
        <v>155</v>
      </c>
      <c r="D22" s="187">
        <v>-1</v>
      </c>
      <c r="E22" s="83">
        <v>1</v>
      </c>
      <c r="F22" s="83">
        <v>0</v>
      </c>
      <c r="G22" s="188">
        <v>1</v>
      </c>
      <c r="H22" s="146">
        <f t="shared" ca="1" si="6"/>
        <v>7</v>
      </c>
      <c r="I22" s="83">
        <f t="shared" ca="1" si="9"/>
        <v>8</v>
      </c>
    </row>
  </sheetData>
  <conditionalFormatting sqref="H2">
    <cfRule type="cellIs" dxfId="214" priority="355" operator="equal">
      <formula>1</formula>
    </cfRule>
    <cfRule type="cellIs" dxfId="213" priority="356" operator="equal">
      <formula>19</formula>
    </cfRule>
    <cfRule type="cellIs" dxfId="212" priority="357" operator="equal">
      <formula>20</formula>
    </cfRule>
  </conditionalFormatting>
  <conditionalFormatting sqref="H3">
    <cfRule type="cellIs" dxfId="211" priority="151" operator="equal">
      <formula>1</formula>
    </cfRule>
    <cfRule type="cellIs" dxfId="210" priority="152" operator="equal">
      <formula>19</formula>
    </cfRule>
    <cfRule type="cellIs" dxfId="209" priority="153" operator="equal">
      <formula>20</formula>
    </cfRule>
  </conditionalFormatting>
  <conditionalFormatting sqref="H3">
    <cfRule type="cellIs" dxfId="208" priority="154" operator="equal">
      <formula>1</formula>
    </cfRule>
    <cfRule type="cellIs" dxfId="207" priority="155" operator="equal">
      <formula>19</formula>
    </cfRule>
    <cfRule type="cellIs" dxfId="206" priority="156" operator="equal">
      <formula>20</formula>
    </cfRule>
  </conditionalFormatting>
  <conditionalFormatting sqref="H3">
    <cfRule type="cellIs" dxfId="205" priority="145" operator="equal">
      <formula>1</formula>
    </cfRule>
    <cfRule type="cellIs" dxfId="204" priority="146" operator="equal">
      <formula>19</formula>
    </cfRule>
    <cfRule type="cellIs" dxfId="203" priority="147" operator="equal">
      <formula>20</formula>
    </cfRule>
  </conditionalFormatting>
  <conditionalFormatting sqref="H3">
    <cfRule type="cellIs" dxfId="202" priority="148" operator="equal">
      <formula>1</formula>
    </cfRule>
    <cfRule type="cellIs" dxfId="201" priority="149" operator="equal">
      <formula>19</formula>
    </cfRule>
    <cfRule type="cellIs" dxfId="200" priority="150" operator="equal">
      <formula>20</formula>
    </cfRule>
  </conditionalFormatting>
  <conditionalFormatting sqref="G4">
    <cfRule type="cellIs" dxfId="199" priority="65" operator="equal">
      <formula>"No"</formula>
    </cfRule>
    <cfRule type="cellIs" dxfId="198" priority="66" operator="equal">
      <formula>"Yes"</formula>
    </cfRule>
  </conditionalFormatting>
  <conditionalFormatting sqref="G4">
    <cfRule type="cellIs" dxfId="197" priority="63" operator="equal">
      <formula>"No"</formula>
    </cfRule>
    <cfRule type="cellIs" dxfId="196" priority="64" operator="equal">
      <formula>"Yes"</formula>
    </cfRule>
  </conditionalFormatting>
  <conditionalFormatting sqref="H4">
    <cfRule type="cellIs" dxfId="195" priority="61" operator="equal">
      <formula>20</formula>
    </cfRule>
    <cfRule type="cellIs" dxfId="194" priority="62" operator="equal">
      <formula>1</formula>
    </cfRule>
  </conditionalFormatting>
  <conditionalFormatting sqref="H6">
    <cfRule type="cellIs" dxfId="193" priority="55" operator="equal">
      <formula>1</formula>
    </cfRule>
    <cfRule type="cellIs" dxfId="192" priority="56" operator="equal">
      <formula>19</formula>
    </cfRule>
    <cfRule type="cellIs" dxfId="191" priority="57" operator="equal">
      <formula>20</formula>
    </cfRule>
  </conditionalFormatting>
  <conditionalFormatting sqref="H6">
    <cfRule type="cellIs" dxfId="190" priority="58" operator="equal">
      <formula>1</formula>
    </cfRule>
    <cfRule type="cellIs" dxfId="189" priority="59" operator="equal">
      <formula>19</formula>
    </cfRule>
    <cfRule type="cellIs" dxfId="188" priority="60" operator="equal">
      <formula>20</formula>
    </cfRule>
  </conditionalFormatting>
  <conditionalFormatting sqref="H6">
    <cfRule type="cellIs" dxfId="187" priority="49" operator="equal">
      <formula>1</formula>
    </cfRule>
    <cfRule type="cellIs" dxfId="186" priority="50" operator="equal">
      <formula>19</formula>
    </cfRule>
    <cfRule type="cellIs" dxfId="185" priority="51" operator="equal">
      <formula>20</formula>
    </cfRule>
  </conditionalFormatting>
  <conditionalFormatting sqref="H6">
    <cfRule type="cellIs" dxfId="184" priority="52" operator="equal">
      <formula>1</formula>
    </cfRule>
    <cfRule type="cellIs" dxfId="183" priority="53" operator="equal">
      <formula>19</formula>
    </cfRule>
    <cfRule type="cellIs" dxfId="182" priority="54" operator="equal">
      <formula>20</formula>
    </cfRule>
  </conditionalFormatting>
  <conditionalFormatting sqref="H7">
    <cfRule type="cellIs" dxfId="181" priority="43" operator="equal">
      <formula>1</formula>
    </cfRule>
    <cfRule type="cellIs" dxfId="180" priority="44" operator="equal">
      <formula>19</formula>
    </cfRule>
    <cfRule type="cellIs" dxfId="179" priority="45" operator="equal">
      <formula>20</formula>
    </cfRule>
  </conditionalFormatting>
  <conditionalFormatting sqref="H7">
    <cfRule type="cellIs" dxfId="178" priority="46" operator="equal">
      <formula>1</formula>
    </cfRule>
    <cfRule type="cellIs" dxfId="177" priority="47" operator="equal">
      <formula>19</formula>
    </cfRule>
    <cfRule type="cellIs" dxfId="176" priority="48" operator="equal">
      <formula>20</formula>
    </cfRule>
  </conditionalFormatting>
  <conditionalFormatting sqref="H7">
    <cfRule type="cellIs" dxfId="175" priority="37" operator="equal">
      <formula>1</formula>
    </cfRule>
    <cfRule type="cellIs" dxfId="174" priority="38" operator="equal">
      <formula>19</formula>
    </cfRule>
    <cfRule type="cellIs" dxfId="173" priority="39" operator="equal">
      <formula>20</formula>
    </cfRule>
  </conditionalFormatting>
  <conditionalFormatting sqref="H7">
    <cfRule type="cellIs" dxfId="172" priority="40" operator="equal">
      <formula>1</formula>
    </cfRule>
    <cfRule type="cellIs" dxfId="171" priority="41" operator="equal">
      <formula>19</formula>
    </cfRule>
    <cfRule type="cellIs" dxfId="170" priority="42" operator="equal">
      <formula>20</formula>
    </cfRule>
  </conditionalFormatting>
  <conditionalFormatting sqref="H14 H16">
    <cfRule type="cellIs" dxfId="169" priority="34" operator="equal">
      <formula>1</formula>
    </cfRule>
    <cfRule type="cellIs" dxfId="168" priority="35" operator="equal">
      <formula>19</formula>
    </cfRule>
    <cfRule type="cellIs" dxfId="167" priority="36" operator="equal">
      <formula>20</formula>
    </cfRule>
  </conditionalFormatting>
  <conditionalFormatting sqref="H17 H19">
    <cfRule type="cellIs" dxfId="166" priority="31" operator="equal">
      <formula>1</formula>
    </cfRule>
    <cfRule type="cellIs" dxfId="165" priority="32" operator="equal">
      <formula>19</formula>
    </cfRule>
    <cfRule type="cellIs" dxfId="164" priority="33" operator="equal">
      <formula>20</formula>
    </cfRule>
  </conditionalFormatting>
  <conditionalFormatting sqref="H15">
    <cfRule type="cellIs" dxfId="163" priority="28" operator="equal">
      <formula>1</formula>
    </cfRule>
    <cfRule type="cellIs" dxfId="162" priority="29" operator="equal">
      <formula>19</formula>
    </cfRule>
    <cfRule type="cellIs" dxfId="161" priority="30" operator="equal">
      <formula>20</formula>
    </cfRule>
  </conditionalFormatting>
  <conditionalFormatting sqref="H18">
    <cfRule type="cellIs" dxfId="160" priority="25" operator="equal">
      <formula>1</formula>
    </cfRule>
    <cfRule type="cellIs" dxfId="159" priority="26" operator="equal">
      <formula>19</formula>
    </cfRule>
    <cfRule type="cellIs" dxfId="158" priority="27" operator="equal">
      <formula>20</formula>
    </cfRule>
  </conditionalFormatting>
  <conditionalFormatting sqref="G5">
    <cfRule type="cellIs" dxfId="157" priority="23" operator="equal">
      <formula>"No"</formula>
    </cfRule>
    <cfRule type="cellIs" dxfId="156" priority="24" operator="equal">
      <formula>"Yes"</formula>
    </cfRule>
  </conditionalFormatting>
  <conditionalFormatting sqref="G5">
    <cfRule type="cellIs" dxfId="155" priority="21" operator="equal">
      <formula>"No"</formula>
    </cfRule>
    <cfRule type="cellIs" dxfId="154" priority="22" operator="equal">
      <formula>"Yes"</formula>
    </cfRule>
  </conditionalFormatting>
  <conditionalFormatting sqref="H5">
    <cfRule type="cellIs" dxfId="153" priority="19" operator="equal">
      <formula>20</formula>
    </cfRule>
    <cfRule type="cellIs" dxfId="152" priority="20" operator="equal">
      <formula>1</formula>
    </cfRule>
  </conditionalFormatting>
  <conditionalFormatting sqref="H20 H22">
    <cfRule type="cellIs" dxfId="151" priority="16" operator="equal">
      <formula>1</formula>
    </cfRule>
    <cfRule type="cellIs" dxfId="150" priority="17" operator="equal">
      <formula>19</formula>
    </cfRule>
    <cfRule type="cellIs" dxfId="149" priority="18" operator="equal">
      <formula>20</formula>
    </cfRule>
  </conditionalFormatting>
  <conditionalFormatting sqref="H21">
    <cfRule type="cellIs" dxfId="148" priority="13" operator="equal">
      <formula>1</formula>
    </cfRule>
    <cfRule type="cellIs" dxfId="147" priority="14" operator="equal">
      <formula>19</formula>
    </cfRule>
    <cfRule type="cellIs" dxfId="146" priority="15" operator="equal">
      <formula>20</formula>
    </cfRule>
  </conditionalFormatting>
  <conditionalFormatting sqref="H8:H9">
    <cfRule type="cellIs" dxfId="145" priority="7" operator="equal">
      <formula>1</formula>
    </cfRule>
    <cfRule type="cellIs" dxfId="144" priority="8" operator="equal">
      <formula>19</formula>
    </cfRule>
    <cfRule type="cellIs" dxfId="143" priority="9" operator="equal">
      <formula>20</formula>
    </cfRule>
  </conditionalFormatting>
  <conditionalFormatting sqref="H8:H9">
    <cfRule type="cellIs" dxfId="142" priority="10" operator="equal">
      <formula>1</formula>
    </cfRule>
    <cfRule type="cellIs" dxfId="141" priority="11" operator="equal">
      <formula>19</formula>
    </cfRule>
    <cfRule type="cellIs" dxfId="140" priority="12" operator="equal">
      <formula>20</formula>
    </cfRule>
  </conditionalFormatting>
  <conditionalFormatting sqref="H8:H9">
    <cfRule type="cellIs" dxfId="139" priority="1" operator="equal">
      <formula>1</formula>
    </cfRule>
    <cfRule type="cellIs" dxfId="138" priority="2" operator="equal">
      <formula>19</formula>
    </cfRule>
    <cfRule type="cellIs" dxfId="137" priority="3" operator="equal">
      <formula>20</formula>
    </cfRule>
  </conditionalFormatting>
  <conditionalFormatting sqref="H8:H9">
    <cfRule type="cellIs" dxfId="136" priority="4" operator="equal">
      <formula>1</formula>
    </cfRule>
    <cfRule type="cellIs" dxfId="135" priority="5" operator="equal">
      <formula>19</formula>
    </cfRule>
    <cfRule type="cellIs" dxfId="134" priority="6" operator="equal">
      <formula>20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showGridLines="0" workbookViewId="0">
      <selection activeCell="A11" sqref="A11"/>
    </sheetView>
  </sheetViews>
  <sheetFormatPr defaultColWidth="3.8984375" defaultRowHeight="15.6" x14ac:dyDescent="0.3"/>
  <cols>
    <col min="1" max="1" width="15.69921875" style="21" bestFit="1" customWidth="1"/>
    <col min="2" max="2" width="8.09765625" style="21" bestFit="1" customWidth="1"/>
    <col min="3" max="3" width="6.19921875" style="21" bestFit="1" customWidth="1"/>
    <col min="4" max="4" width="4.296875" style="21" bestFit="1" customWidth="1"/>
    <col min="5" max="5" width="5" style="21" bestFit="1" customWidth="1"/>
    <col min="6" max="6" width="3.8984375" style="21"/>
    <col min="7" max="7" width="12.296875" style="21" bestFit="1" customWidth="1"/>
    <col min="8" max="8" width="12.09765625" style="21" bestFit="1" customWidth="1"/>
    <col min="9" max="9" width="6.19921875" style="21" bestFit="1" customWidth="1"/>
    <col min="10" max="10" width="4.296875" style="21" bestFit="1" customWidth="1"/>
    <col min="11" max="11" width="5" style="21" bestFit="1" customWidth="1"/>
    <col min="12" max="16384" width="3.8984375" style="21"/>
  </cols>
  <sheetData>
    <row r="1" spans="1:11" s="24" customFormat="1" x14ac:dyDescent="0.3">
      <c r="A1" s="152" t="s">
        <v>0</v>
      </c>
      <c r="B1" s="152" t="s">
        <v>79</v>
      </c>
      <c r="C1" s="152" t="s">
        <v>44</v>
      </c>
      <c r="D1" s="147" t="s">
        <v>3</v>
      </c>
      <c r="E1" s="152" t="s">
        <v>45</v>
      </c>
      <c r="G1" s="152" t="s">
        <v>0</v>
      </c>
      <c r="H1" s="152" t="s">
        <v>79</v>
      </c>
      <c r="I1" s="152" t="s">
        <v>44</v>
      </c>
      <c r="J1" s="147" t="s">
        <v>3</v>
      </c>
      <c r="K1" s="152" t="s">
        <v>45</v>
      </c>
    </row>
    <row r="2" spans="1:11" x14ac:dyDescent="0.3">
      <c r="A2" s="78" t="s">
        <v>104</v>
      </c>
      <c r="B2" s="85" t="s">
        <v>46</v>
      </c>
      <c r="C2" s="148">
        <v>7</v>
      </c>
      <c r="D2" s="145">
        <f t="shared" ref="D2:D10" ca="1" si="0">RANDBETWEEN(1,20)</f>
        <v>11</v>
      </c>
      <c r="E2" s="77">
        <f t="shared" ref="E2:E7" ca="1" si="1">D2+C2</f>
        <v>18</v>
      </c>
      <c r="G2" s="76" t="s">
        <v>141</v>
      </c>
      <c r="H2" s="77" t="s">
        <v>46</v>
      </c>
      <c r="I2" s="77">
        <v>7</v>
      </c>
      <c r="J2" s="145">
        <f t="shared" ref="J2:J4" ca="1" si="2">RANDBETWEEN(1,20)</f>
        <v>2</v>
      </c>
      <c r="K2" s="77">
        <f t="shared" ref="K2:K4" ca="1" si="3">J2+I2</f>
        <v>9</v>
      </c>
    </row>
    <row r="3" spans="1:11" x14ac:dyDescent="0.3">
      <c r="A3" s="81" t="s">
        <v>104</v>
      </c>
      <c r="B3" s="85" t="s">
        <v>47</v>
      </c>
      <c r="C3" s="148">
        <v>3</v>
      </c>
      <c r="D3" s="144">
        <f t="shared" ca="1" si="0"/>
        <v>13</v>
      </c>
      <c r="E3" s="80">
        <f t="shared" ca="1" si="1"/>
        <v>16</v>
      </c>
      <c r="G3" s="79" t="s">
        <v>141</v>
      </c>
      <c r="H3" s="80" t="s">
        <v>47</v>
      </c>
      <c r="I3" s="80">
        <v>5</v>
      </c>
      <c r="J3" s="144">
        <f t="shared" ca="1" si="2"/>
        <v>12</v>
      </c>
      <c r="K3" s="80">
        <f t="shared" ca="1" si="3"/>
        <v>17</v>
      </c>
    </row>
    <row r="4" spans="1:11" x14ac:dyDescent="0.3">
      <c r="A4" s="84" t="s">
        <v>104</v>
      </c>
      <c r="B4" s="149" t="s">
        <v>48</v>
      </c>
      <c r="C4" s="150">
        <v>6</v>
      </c>
      <c r="D4" s="146">
        <f t="shared" ca="1" si="0"/>
        <v>20</v>
      </c>
      <c r="E4" s="83">
        <f t="shared" ca="1" si="1"/>
        <v>26</v>
      </c>
      <c r="G4" s="82" t="s">
        <v>141</v>
      </c>
      <c r="H4" s="83" t="s">
        <v>48</v>
      </c>
      <c r="I4" s="83">
        <v>2</v>
      </c>
      <c r="J4" s="146">
        <f t="shared" ca="1" si="2"/>
        <v>9</v>
      </c>
      <c r="K4" s="83">
        <f t="shared" ca="1" si="3"/>
        <v>11</v>
      </c>
    </row>
    <row r="5" spans="1:11" x14ac:dyDescent="0.3">
      <c r="A5" s="180" t="s">
        <v>112</v>
      </c>
      <c r="B5" s="181" t="s">
        <v>46</v>
      </c>
      <c r="C5" s="182">
        <v>6</v>
      </c>
      <c r="D5" s="145">
        <f t="shared" ca="1" si="0"/>
        <v>9</v>
      </c>
      <c r="E5" s="77">
        <f t="shared" ca="1" si="1"/>
        <v>15</v>
      </c>
      <c r="G5" s="76" t="s">
        <v>142</v>
      </c>
      <c r="H5" s="77" t="s">
        <v>46</v>
      </c>
      <c r="I5" s="77">
        <v>8</v>
      </c>
      <c r="J5" s="145">
        <f t="shared" ref="J5:J10" ca="1" si="4">RANDBETWEEN(1,20)</f>
        <v>9</v>
      </c>
      <c r="K5" s="77">
        <f t="shared" ref="K5:K7" ca="1" si="5">J5+I5</f>
        <v>17</v>
      </c>
    </row>
    <row r="6" spans="1:11" x14ac:dyDescent="0.3">
      <c r="A6" s="180" t="s">
        <v>112</v>
      </c>
      <c r="B6" s="181" t="s">
        <v>47</v>
      </c>
      <c r="C6" s="182">
        <v>7</v>
      </c>
      <c r="D6" s="144">
        <f t="shared" ca="1" si="0"/>
        <v>3</v>
      </c>
      <c r="E6" s="80">
        <f t="shared" ca="1" si="1"/>
        <v>10</v>
      </c>
      <c r="G6" s="79" t="s">
        <v>142</v>
      </c>
      <c r="H6" s="80" t="s">
        <v>47</v>
      </c>
      <c r="I6" s="80">
        <v>7</v>
      </c>
      <c r="J6" s="144">
        <f t="shared" ca="1" si="4"/>
        <v>2</v>
      </c>
      <c r="K6" s="80">
        <f t="shared" ca="1" si="5"/>
        <v>9</v>
      </c>
    </row>
    <row r="7" spans="1:11" x14ac:dyDescent="0.3">
      <c r="A7" s="183" t="s">
        <v>112</v>
      </c>
      <c r="B7" s="184" t="s">
        <v>48</v>
      </c>
      <c r="C7" s="185">
        <v>7</v>
      </c>
      <c r="D7" s="146">
        <f t="shared" ca="1" si="0"/>
        <v>14</v>
      </c>
      <c r="E7" s="83">
        <f t="shared" ca="1" si="1"/>
        <v>21</v>
      </c>
      <c r="G7" s="82" t="s">
        <v>142</v>
      </c>
      <c r="H7" s="83" t="s">
        <v>48</v>
      </c>
      <c r="I7" s="83">
        <v>6</v>
      </c>
      <c r="J7" s="146">
        <f t="shared" ca="1" si="4"/>
        <v>19</v>
      </c>
      <c r="K7" s="83">
        <f t="shared" ca="1" si="5"/>
        <v>25</v>
      </c>
    </row>
    <row r="8" spans="1:11" x14ac:dyDescent="0.3">
      <c r="A8" s="180" t="s">
        <v>136</v>
      </c>
      <c r="B8" s="181" t="s">
        <v>46</v>
      </c>
      <c r="C8" s="182">
        <v>6</v>
      </c>
      <c r="D8" s="145">
        <f t="shared" ca="1" si="0"/>
        <v>15</v>
      </c>
      <c r="E8" s="77">
        <f t="shared" ref="E8:E10" ca="1" si="6">D8+C8</f>
        <v>21</v>
      </c>
      <c r="G8" s="76" t="s">
        <v>149</v>
      </c>
      <c r="H8" s="77" t="s">
        <v>46</v>
      </c>
      <c r="I8" s="77">
        <v>7</v>
      </c>
      <c r="J8" s="145">
        <f t="shared" ca="1" si="4"/>
        <v>20</v>
      </c>
      <c r="K8" s="77">
        <f t="shared" ref="K8:K10" ca="1" si="7">J8+I8</f>
        <v>27</v>
      </c>
    </row>
    <row r="9" spans="1:11" x14ac:dyDescent="0.3">
      <c r="A9" s="180" t="s">
        <v>136</v>
      </c>
      <c r="B9" s="181" t="s">
        <v>47</v>
      </c>
      <c r="C9" s="182">
        <v>7</v>
      </c>
      <c r="D9" s="144">
        <f t="shared" ca="1" si="0"/>
        <v>14</v>
      </c>
      <c r="E9" s="80">
        <f t="shared" ca="1" si="6"/>
        <v>21</v>
      </c>
      <c r="G9" s="79" t="s">
        <v>149</v>
      </c>
      <c r="H9" s="80" t="s">
        <v>47</v>
      </c>
      <c r="I9" s="80">
        <v>10</v>
      </c>
      <c r="J9" s="144">
        <f t="shared" ca="1" si="4"/>
        <v>3</v>
      </c>
      <c r="K9" s="80">
        <f t="shared" ca="1" si="7"/>
        <v>13</v>
      </c>
    </row>
    <row r="10" spans="1:11" x14ac:dyDescent="0.3">
      <c r="A10" s="183" t="s">
        <v>136</v>
      </c>
      <c r="B10" s="184" t="s">
        <v>48</v>
      </c>
      <c r="C10" s="185">
        <v>7</v>
      </c>
      <c r="D10" s="146">
        <f t="shared" ca="1" si="0"/>
        <v>13</v>
      </c>
      <c r="E10" s="83">
        <f t="shared" ca="1" si="6"/>
        <v>20</v>
      </c>
      <c r="G10" s="82" t="s">
        <v>149</v>
      </c>
      <c r="H10" s="83" t="s">
        <v>48</v>
      </c>
      <c r="I10" s="83">
        <v>6</v>
      </c>
      <c r="J10" s="146">
        <f t="shared" ca="1" si="4"/>
        <v>15</v>
      </c>
      <c r="K10" s="83">
        <f t="shared" ca="1" si="7"/>
        <v>21</v>
      </c>
    </row>
    <row r="11" spans="1:11" x14ac:dyDescent="0.3">
      <c r="A11" s="180" t="s">
        <v>162</v>
      </c>
      <c r="B11" s="181" t="s">
        <v>46</v>
      </c>
      <c r="C11" s="182">
        <v>5</v>
      </c>
      <c r="D11" s="145">
        <f t="shared" ref="D11:D16" ca="1" si="8">RANDBETWEEN(1,20)</f>
        <v>19</v>
      </c>
      <c r="E11" s="77">
        <f t="shared" ref="E11:E16" ca="1" si="9">D11+C11</f>
        <v>24</v>
      </c>
      <c r="G11" s="76" t="s">
        <v>152</v>
      </c>
      <c r="H11" s="77" t="s">
        <v>46</v>
      </c>
      <c r="I11" s="77">
        <v>4</v>
      </c>
      <c r="J11" s="145">
        <f t="shared" ref="J11:J18" ca="1" si="10">RANDBETWEEN(1,20)</f>
        <v>18</v>
      </c>
      <c r="K11" s="77">
        <f t="shared" ref="K11:K15" ca="1" si="11">J11+I11</f>
        <v>22</v>
      </c>
    </row>
    <row r="12" spans="1:11" x14ac:dyDescent="0.3">
      <c r="A12" s="180" t="s">
        <v>162</v>
      </c>
      <c r="B12" s="181" t="s">
        <v>47</v>
      </c>
      <c r="C12" s="182">
        <v>4</v>
      </c>
      <c r="D12" s="144">
        <f t="shared" ca="1" si="8"/>
        <v>16</v>
      </c>
      <c r="E12" s="80">
        <f t="shared" ca="1" si="9"/>
        <v>20</v>
      </c>
      <c r="G12" s="79" t="s">
        <v>152</v>
      </c>
      <c r="H12" s="80" t="s">
        <v>47</v>
      </c>
      <c r="I12" s="80">
        <v>5</v>
      </c>
      <c r="J12" s="144">
        <f t="shared" ca="1" si="10"/>
        <v>4</v>
      </c>
      <c r="K12" s="80">
        <f t="shared" ca="1" si="11"/>
        <v>9</v>
      </c>
    </row>
    <row r="13" spans="1:11" x14ac:dyDescent="0.3">
      <c r="A13" s="183" t="s">
        <v>162</v>
      </c>
      <c r="B13" s="184" t="s">
        <v>48</v>
      </c>
      <c r="C13" s="185">
        <v>2</v>
      </c>
      <c r="D13" s="146">
        <f t="shared" ca="1" si="8"/>
        <v>20</v>
      </c>
      <c r="E13" s="83">
        <f t="shared" ca="1" si="9"/>
        <v>22</v>
      </c>
      <c r="G13" s="82" t="s">
        <v>152</v>
      </c>
      <c r="H13" s="83" t="s">
        <v>48</v>
      </c>
      <c r="I13" s="83">
        <v>1</v>
      </c>
      <c r="J13" s="146">
        <f t="shared" ca="1" si="10"/>
        <v>13</v>
      </c>
      <c r="K13" s="83">
        <f t="shared" ca="1" si="11"/>
        <v>14</v>
      </c>
    </row>
    <row r="14" spans="1:11" x14ac:dyDescent="0.3">
      <c r="A14" s="84"/>
      <c r="B14" s="149" t="s">
        <v>91</v>
      </c>
      <c r="C14" s="150"/>
      <c r="D14" s="146">
        <f t="shared" ca="1" si="8"/>
        <v>10</v>
      </c>
      <c r="E14" s="83">
        <f t="shared" ca="1" si="9"/>
        <v>10</v>
      </c>
      <c r="G14" s="82" t="s">
        <v>142</v>
      </c>
      <c r="H14" s="83" t="s">
        <v>146</v>
      </c>
      <c r="I14" s="83">
        <v>7</v>
      </c>
      <c r="J14" s="146">
        <f t="shared" ca="1" si="10"/>
        <v>10</v>
      </c>
      <c r="K14" s="83">
        <f t="shared" ca="1" si="11"/>
        <v>17</v>
      </c>
    </row>
    <row r="15" spans="1:11" x14ac:dyDescent="0.3">
      <c r="A15" s="84"/>
      <c r="B15" s="149" t="s">
        <v>92</v>
      </c>
      <c r="C15" s="150"/>
      <c r="D15" s="146">
        <f t="shared" ca="1" si="8"/>
        <v>12</v>
      </c>
      <c r="E15" s="83">
        <f t="shared" ca="1" si="9"/>
        <v>12</v>
      </c>
      <c r="G15" s="82" t="s">
        <v>141</v>
      </c>
      <c r="H15" s="83" t="s">
        <v>159</v>
      </c>
      <c r="I15" s="83">
        <v>1</v>
      </c>
      <c r="J15" s="146">
        <f t="shared" ca="1" si="10"/>
        <v>20</v>
      </c>
      <c r="K15" s="83">
        <f t="shared" ca="1" si="11"/>
        <v>21</v>
      </c>
    </row>
    <row r="16" spans="1:11" x14ac:dyDescent="0.3">
      <c r="A16" s="84"/>
      <c r="B16" s="149" t="s">
        <v>93</v>
      </c>
      <c r="C16" s="150"/>
      <c r="D16" s="146">
        <f t="shared" ca="1" si="8"/>
        <v>7</v>
      </c>
      <c r="E16" s="83">
        <f t="shared" ca="1" si="9"/>
        <v>7</v>
      </c>
      <c r="G16" s="82" t="s">
        <v>141</v>
      </c>
      <c r="H16" s="83" t="s">
        <v>160</v>
      </c>
      <c r="I16" s="83">
        <v>0</v>
      </c>
      <c r="J16" s="146">
        <f t="shared" ca="1" si="10"/>
        <v>14</v>
      </c>
      <c r="K16" s="83">
        <f t="shared" ref="K16:K18" ca="1" si="12">J16+I16</f>
        <v>14</v>
      </c>
    </row>
    <row r="17" spans="7:11" x14ac:dyDescent="0.3">
      <c r="G17" s="82" t="s">
        <v>152</v>
      </c>
      <c r="H17" s="83" t="s">
        <v>159</v>
      </c>
      <c r="I17" s="83">
        <v>1</v>
      </c>
      <c r="J17" s="146">
        <f t="shared" ca="1" si="10"/>
        <v>13</v>
      </c>
      <c r="K17" s="83">
        <f t="shared" ca="1" si="12"/>
        <v>14</v>
      </c>
    </row>
    <row r="18" spans="7:11" x14ac:dyDescent="0.3">
      <c r="G18" s="82" t="s">
        <v>153</v>
      </c>
      <c r="H18" s="83" t="s">
        <v>159</v>
      </c>
      <c r="I18" s="83">
        <v>0</v>
      </c>
      <c r="J18" s="146">
        <f t="shared" ca="1" si="10"/>
        <v>9</v>
      </c>
      <c r="K18" s="83">
        <f t="shared" ca="1" si="12"/>
        <v>9</v>
      </c>
    </row>
  </sheetData>
  <conditionalFormatting sqref="A2">
    <cfRule type="cellIs" dxfId="133" priority="267" operator="equal">
      <formula>"No"</formula>
    </cfRule>
    <cfRule type="cellIs" dxfId="132" priority="268" operator="equal">
      <formula>"Yes"</formula>
    </cfRule>
  </conditionalFormatting>
  <conditionalFormatting sqref="A3:A4">
    <cfRule type="cellIs" dxfId="131" priority="265" operator="equal">
      <formula>"No"</formula>
    </cfRule>
    <cfRule type="cellIs" dxfId="130" priority="266" operator="equal">
      <formula>"Yes"</formula>
    </cfRule>
  </conditionalFormatting>
  <conditionalFormatting sqref="A2">
    <cfRule type="cellIs" dxfId="129" priority="263" operator="equal">
      <formula>"No"</formula>
    </cfRule>
    <cfRule type="cellIs" dxfId="128" priority="264" operator="equal">
      <formula>"Yes"</formula>
    </cfRule>
  </conditionalFormatting>
  <conditionalFormatting sqref="A3:A4">
    <cfRule type="cellIs" dxfId="127" priority="261" operator="equal">
      <formula>"No"</formula>
    </cfRule>
    <cfRule type="cellIs" dxfId="126" priority="262" operator="equal">
      <formula>"Yes"</formula>
    </cfRule>
  </conditionalFormatting>
  <conditionalFormatting sqref="A2">
    <cfRule type="cellIs" dxfId="125" priority="259" operator="equal">
      <formula>"No"</formula>
    </cfRule>
    <cfRule type="cellIs" dxfId="124" priority="260" operator="equal">
      <formula>"Yes"</formula>
    </cfRule>
  </conditionalFormatting>
  <conditionalFormatting sqref="A3:A4">
    <cfRule type="cellIs" dxfId="123" priority="257" operator="equal">
      <formula>"No"</formula>
    </cfRule>
    <cfRule type="cellIs" dxfId="122" priority="258" operator="equal">
      <formula>"Yes"</formula>
    </cfRule>
  </conditionalFormatting>
  <conditionalFormatting sqref="A2">
    <cfRule type="cellIs" dxfId="121" priority="255" operator="equal">
      <formula>"No"</formula>
    </cfRule>
    <cfRule type="cellIs" dxfId="120" priority="256" operator="equal">
      <formula>"Yes"</formula>
    </cfRule>
  </conditionalFormatting>
  <conditionalFormatting sqref="A3:A4">
    <cfRule type="cellIs" dxfId="119" priority="253" operator="equal">
      <formula>"No"</formula>
    </cfRule>
    <cfRule type="cellIs" dxfId="118" priority="254" operator="equal">
      <formula>"Yes"</formula>
    </cfRule>
  </conditionalFormatting>
  <conditionalFormatting sqref="A11:A12">
    <cfRule type="cellIs" dxfId="117" priority="41" operator="equal">
      <formula>"No"</formula>
    </cfRule>
    <cfRule type="cellIs" dxfId="116" priority="42" operator="equal">
      <formula>"Yes"</formula>
    </cfRule>
  </conditionalFormatting>
  <conditionalFormatting sqref="A11:A12">
    <cfRule type="cellIs" dxfId="115" priority="43" operator="equal">
      <formula>"No"</formula>
    </cfRule>
    <cfRule type="cellIs" dxfId="114" priority="44" operator="equal">
      <formula>"Yes"</formula>
    </cfRule>
  </conditionalFormatting>
  <conditionalFormatting sqref="A11:A12">
    <cfRule type="cellIs" dxfId="113" priority="37" operator="equal">
      <formula>"No"</formula>
    </cfRule>
    <cfRule type="cellIs" dxfId="112" priority="38" operator="equal">
      <formula>"Yes"</formula>
    </cfRule>
  </conditionalFormatting>
  <conditionalFormatting sqref="A11:A12">
    <cfRule type="cellIs" dxfId="111" priority="39" operator="equal">
      <formula>"No"</formula>
    </cfRule>
    <cfRule type="cellIs" dxfId="110" priority="40" operator="equal">
      <formula>"Yes"</formula>
    </cfRule>
  </conditionalFormatting>
  <conditionalFormatting sqref="A13">
    <cfRule type="cellIs" dxfId="109" priority="29" operator="equal">
      <formula>"No"</formula>
    </cfRule>
    <cfRule type="cellIs" dxfId="108" priority="30" operator="equal">
      <formula>"Yes"</formula>
    </cfRule>
  </conditionalFormatting>
  <conditionalFormatting sqref="A13">
    <cfRule type="cellIs" dxfId="107" priority="35" operator="equal">
      <formula>"No"</formula>
    </cfRule>
    <cfRule type="cellIs" dxfId="106" priority="36" operator="equal">
      <formula>"Yes"</formula>
    </cfRule>
  </conditionalFormatting>
  <conditionalFormatting sqref="A13">
    <cfRule type="cellIs" dxfId="105" priority="33" operator="equal">
      <formula>"No"</formula>
    </cfRule>
    <cfRule type="cellIs" dxfId="104" priority="34" operator="equal">
      <formula>"Yes"</formula>
    </cfRule>
  </conditionalFormatting>
  <conditionalFormatting sqref="A13">
    <cfRule type="cellIs" dxfId="103" priority="31" operator="equal">
      <formula>"No"</formula>
    </cfRule>
    <cfRule type="cellIs" dxfId="102" priority="32" operator="equal">
      <formula>"Yes"</formula>
    </cfRule>
  </conditionalFormatting>
  <conditionalFormatting sqref="A5">
    <cfRule type="cellIs" dxfId="101" priority="27" operator="equal">
      <formula>"No"</formula>
    </cfRule>
    <cfRule type="cellIs" dxfId="100" priority="28" operator="equal">
      <formula>"Yes"</formula>
    </cfRule>
  </conditionalFormatting>
  <conditionalFormatting sqref="A6:A7">
    <cfRule type="cellIs" dxfId="99" priority="25" operator="equal">
      <formula>"No"</formula>
    </cfRule>
    <cfRule type="cellIs" dxfId="98" priority="26" operator="equal">
      <formula>"Yes"</formula>
    </cfRule>
  </conditionalFormatting>
  <conditionalFormatting sqref="A8">
    <cfRule type="cellIs" dxfId="97" priority="23" operator="equal">
      <formula>"No"</formula>
    </cfRule>
    <cfRule type="cellIs" dxfId="96" priority="24" operator="equal">
      <formula>"Yes"</formula>
    </cfRule>
  </conditionalFormatting>
  <conditionalFormatting sqref="A9:A10">
    <cfRule type="cellIs" dxfId="95" priority="21" operator="equal">
      <formula>"No"</formula>
    </cfRule>
    <cfRule type="cellIs" dxfId="94" priority="22" operator="equal">
      <formula>"Yes"</formula>
    </cfRule>
  </conditionalFormatting>
  <conditionalFormatting sqref="A14:A15">
    <cfRule type="cellIs" dxfId="93" priority="17" operator="equal">
      <formula>"No"</formula>
    </cfRule>
    <cfRule type="cellIs" dxfId="92" priority="18" operator="equal">
      <formula>"Yes"</formula>
    </cfRule>
  </conditionalFormatting>
  <conditionalFormatting sqref="A14:A15">
    <cfRule type="cellIs" dxfId="91" priority="19" operator="equal">
      <formula>"No"</formula>
    </cfRule>
    <cfRule type="cellIs" dxfId="90" priority="20" operator="equal">
      <formula>"Yes"</formula>
    </cfRule>
  </conditionalFormatting>
  <conditionalFormatting sqref="A14:A15">
    <cfRule type="cellIs" dxfId="89" priority="13" operator="equal">
      <formula>"No"</formula>
    </cfRule>
    <cfRule type="cellIs" dxfId="88" priority="14" operator="equal">
      <formula>"Yes"</formula>
    </cfRule>
  </conditionalFormatting>
  <conditionalFormatting sqref="A14:A15">
    <cfRule type="cellIs" dxfId="87" priority="15" operator="equal">
      <formula>"No"</formula>
    </cfRule>
    <cfRule type="cellIs" dxfId="86" priority="16" operator="equal">
      <formula>"Yes"</formula>
    </cfRule>
  </conditionalFormatting>
  <conditionalFormatting sqref="A16">
    <cfRule type="cellIs" dxfId="85" priority="5" operator="equal">
      <formula>"No"</formula>
    </cfRule>
    <cfRule type="cellIs" dxfId="84" priority="6" operator="equal">
      <formula>"Yes"</formula>
    </cfRule>
  </conditionalFormatting>
  <conditionalFormatting sqref="A16">
    <cfRule type="cellIs" dxfId="83" priority="11" operator="equal">
      <formula>"No"</formula>
    </cfRule>
    <cfRule type="cellIs" dxfId="82" priority="12" operator="equal">
      <formula>"Yes"</formula>
    </cfRule>
  </conditionalFormatting>
  <conditionalFormatting sqref="A16">
    <cfRule type="cellIs" dxfId="81" priority="9" operator="equal">
      <formula>"No"</formula>
    </cfRule>
    <cfRule type="cellIs" dxfId="80" priority="10" operator="equal">
      <formula>"Yes"</formula>
    </cfRule>
  </conditionalFormatting>
  <conditionalFormatting sqref="A16">
    <cfRule type="cellIs" dxfId="79" priority="7" operator="equal">
      <formula>"No"</formula>
    </cfRule>
    <cfRule type="cellIs" dxfId="78" priority="8" operator="equal">
      <formula>"Yes"</formula>
    </cfRule>
  </conditionalFormatting>
  <conditionalFormatting sqref="A11">
    <cfRule type="cellIs" dxfId="77" priority="3" operator="equal">
      <formula>"No"</formula>
    </cfRule>
    <cfRule type="cellIs" dxfId="76" priority="4" operator="equal">
      <formula>"Yes"</formula>
    </cfRule>
  </conditionalFormatting>
  <conditionalFormatting sqref="A12:A13">
    <cfRule type="cellIs" dxfId="75" priority="1" operator="equal">
      <formula>"No"</formula>
    </cfRule>
    <cfRule type="cellIs" dxfId="74" priority="2" operator="equal">
      <formula>"Yes"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37"/>
  <sheetViews>
    <sheetView showGridLines="0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9" defaultRowHeight="15.6" x14ac:dyDescent="0.3"/>
  <cols>
    <col min="1" max="1" width="16.3984375" style="24" bestFit="1" customWidth="1"/>
    <col min="2" max="2" width="5.8984375" style="24" bestFit="1" customWidth="1"/>
    <col min="3" max="3" width="5" style="24" bestFit="1" customWidth="1"/>
    <col min="4" max="4" width="3.69921875" style="24" bestFit="1" customWidth="1"/>
    <col min="5" max="5" width="6.09765625" style="24" bestFit="1" customWidth="1"/>
    <col min="6" max="6" width="10.09765625" style="21" bestFit="1" customWidth="1"/>
    <col min="7" max="7" width="1.8984375" style="21" bestFit="1" customWidth="1"/>
    <col min="8" max="8" width="6.19921875" style="21" bestFit="1" customWidth="1"/>
    <col min="9" max="9" width="7.296875" style="21" bestFit="1" customWidth="1"/>
    <col min="10" max="10" width="4.296875" style="21" bestFit="1" customWidth="1"/>
    <col min="11" max="11" width="4.796875" style="21" bestFit="1" customWidth="1"/>
    <col min="12" max="12" width="4.69921875" style="21" bestFit="1" customWidth="1"/>
    <col min="13" max="13" width="7.5" style="21" bestFit="1" customWidth="1"/>
    <col min="14" max="14" width="5.3984375" style="21" bestFit="1" customWidth="1"/>
    <col min="15" max="15" width="4.19921875" style="21" bestFit="1" customWidth="1"/>
    <col min="16" max="16" width="5.5" style="21" bestFit="1" customWidth="1"/>
    <col min="17" max="17" width="6.09765625" style="21" bestFit="1" customWidth="1"/>
    <col min="18" max="18" width="4.59765625" style="21" bestFit="1" customWidth="1"/>
    <col min="19" max="19" width="5.796875" style="21" bestFit="1" customWidth="1"/>
    <col min="20" max="20" width="6.09765625" style="21" bestFit="1" customWidth="1"/>
    <col min="21" max="21" width="9" style="21"/>
    <col min="22" max="22" width="7.796875" style="21" bestFit="1" customWidth="1"/>
    <col min="23" max="23" width="8.796875" style="21" bestFit="1" customWidth="1"/>
    <col min="24" max="24" width="7.3984375" style="21" bestFit="1" customWidth="1"/>
    <col min="25" max="25" width="4.3984375" style="21" bestFit="1" customWidth="1"/>
    <col min="26" max="26" width="6.69921875" style="21" hidden="1" customWidth="1"/>
    <col min="27" max="27" width="7.59765625" style="21" bestFit="1" customWidth="1"/>
    <col min="28" max="16384" width="9" style="21"/>
  </cols>
  <sheetData>
    <row r="1" spans="1:27" s="17" customFormat="1" ht="32.4" thickTop="1" thickBot="1" x14ac:dyDescent="0.35">
      <c r="A1" s="58" t="s">
        <v>0</v>
      </c>
      <c r="B1" s="123" t="s">
        <v>49</v>
      </c>
      <c r="C1" s="126" t="s">
        <v>50</v>
      </c>
      <c r="D1" s="129" t="s">
        <v>51</v>
      </c>
      <c r="E1" s="154" t="s">
        <v>83</v>
      </c>
      <c r="F1" s="117" t="s">
        <v>52</v>
      </c>
      <c r="G1" s="118"/>
      <c r="H1" s="55" t="s">
        <v>53</v>
      </c>
      <c r="I1" s="16" t="s">
        <v>54</v>
      </c>
      <c r="J1" s="18" t="s">
        <v>55</v>
      </c>
      <c r="K1" s="25" t="s">
        <v>56</v>
      </c>
      <c r="L1" s="28" t="s">
        <v>57</v>
      </c>
      <c r="M1" s="31" t="s">
        <v>58</v>
      </c>
      <c r="N1" s="37" t="s">
        <v>59</v>
      </c>
      <c r="O1" s="40" t="s">
        <v>60</v>
      </c>
      <c r="P1" s="43" t="s">
        <v>61</v>
      </c>
      <c r="Q1" s="46" t="s">
        <v>62</v>
      </c>
      <c r="R1" s="49" t="s">
        <v>63</v>
      </c>
      <c r="S1" s="52" t="s">
        <v>64</v>
      </c>
      <c r="T1" s="34" t="s">
        <v>65</v>
      </c>
      <c r="U1" s="61" t="s">
        <v>66</v>
      </c>
      <c r="V1" s="64" t="s">
        <v>67</v>
      </c>
      <c r="W1" s="70" t="s">
        <v>68</v>
      </c>
      <c r="X1" s="73" t="s">
        <v>69</v>
      </c>
      <c r="Y1" s="68" t="s">
        <v>70</v>
      </c>
      <c r="Z1" s="64" t="s">
        <v>71</v>
      </c>
      <c r="AA1" s="67" t="s">
        <v>72</v>
      </c>
    </row>
    <row r="2" spans="1:27" ht="16.2" thickTop="1" x14ac:dyDescent="0.3">
      <c r="A2" s="59" t="s">
        <v>75</v>
      </c>
      <c r="B2" s="124">
        <v>15</v>
      </c>
      <c r="C2" s="127">
        <v>12</v>
      </c>
      <c r="D2" s="130">
        <v>17</v>
      </c>
      <c r="E2" s="155">
        <v>0</v>
      </c>
      <c r="F2" s="119" t="s">
        <v>73</v>
      </c>
      <c r="G2" s="120">
        <v>0</v>
      </c>
      <c r="H2" s="56"/>
      <c r="I2" s="19"/>
      <c r="J2" s="20"/>
      <c r="K2" s="26"/>
      <c r="L2" s="29"/>
      <c r="M2" s="32"/>
      <c r="N2" s="38"/>
      <c r="O2" s="41"/>
      <c r="P2" s="44"/>
      <c r="Q2" s="47"/>
      <c r="R2" s="50"/>
      <c r="S2" s="53"/>
      <c r="T2" s="35">
        <v>14</v>
      </c>
      <c r="U2" s="62"/>
      <c r="V2" s="65">
        <f t="shared" ref="V2:V5" si="0">SUM(H2:U2)</f>
        <v>14</v>
      </c>
      <c r="W2" s="71"/>
      <c r="X2" s="74"/>
      <c r="Y2" s="69">
        <f>48+13</f>
        <v>61</v>
      </c>
      <c r="Z2" s="65">
        <f t="shared" ref="Z2" si="1">Y2+X2-(V2+W2)</f>
        <v>47</v>
      </c>
      <c r="AA2" s="137">
        <f t="shared" ref="AA2" si="2">SMALL(Y2:Z2,1)</f>
        <v>47</v>
      </c>
    </row>
    <row r="3" spans="1:27" x14ac:dyDescent="0.3">
      <c r="A3" s="166" t="s">
        <v>87</v>
      </c>
      <c r="B3" s="124">
        <v>13</v>
      </c>
      <c r="C3" s="127">
        <v>11</v>
      </c>
      <c r="D3" s="130">
        <v>15</v>
      </c>
      <c r="E3" s="155">
        <v>0</v>
      </c>
      <c r="F3" s="119" t="s">
        <v>73</v>
      </c>
      <c r="G3" s="120">
        <v>0</v>
      </c>
      <c r="H3" s="161"/>
      <c r="I3" s="162"/>
      <c r="J3" s="162"/>
      <c r="K3" s="162"/>
      <c r="L3" s="162"/>
      <c r="M3" s="163"/>
      <c r="N3" s="162"/>
      <c r="O3" s="162"/>
      <c r="P3" s="162"/>
      <c r="Q3" s="162"/>
      <c r="R3" s="162"/>
      <c r="S3" s="162"/>
      <c r="T3" s="162"/>
      <c r="U3" s="164"/>
      <c r="V3" s="159"/>
      <c r="W3" s="165"/>
      <c r="X3" s="159"/>
      <c r="Y3" s="158"/>
      <c r="Z3" s="159"/>
      <c r="AA3" s="160"/>
    </row>
    <row r="4" spans="1:27" x14ac:dyDescent="0.3">
      <c r="A4" s="157" t="s">
        <v>141</v>
      </c>
      <c r="B4" s="125">
        <f>12-2</f>
        <v>10</v>
      </c>
      <c r="C4" s="128">
        <f>12-2</f>
        <v>10</v>
      </c>
      <c r="D4" s="131">
        <f>14-2</f>
        <v>12</v>
      </c>
      <c r="E4" s="156">
        <v>0</v>
      </c>
      <c r="F4" s="121" t="s">
        <v>73</v>
      </c>
      <c r="G4" s="122">
        <v>0</v>
      </c>
      <c r="H4" s="57"/>
      <c r="I4" s="22"/>
      <c r="J4" s="23"/>
      <c r="K4" s="27"/>
      <c r="L4" s="30"/>
      <c r="M4" s="33"/>
      <c r="N4" s="39"/>
      <c r="O4" s="42"/>
      <c r="P4" s="45"/>
      <c r="Q4" s="48"/>
      <c r="R4" s="51"/>
      <c r="S4" s="54"/>
      <c r="T4" s="36"/>
      <c r="U4" s="63"/>
      <c r="V4" s="65">
        <f t="shared" ref="V4" si="3">SUM(H4:U4)</f>
        <v>0</v>
      </c>
      <c r="W4" s="72"/>
      <c r="X4" s="75"/>
      <c r="Y4" s="69">
        <f>28</f>
        <v>28</v>
      </c>
      <c r="Z4" s="66">
        <f t="shared" ref="Z4" si="4">Y4+X4-(V4+W4)</f>
        <v>28</v>
      </c>
      <c r="AA4" s="137">
        <f t="shared" ref="AA4" si="5">SMALL(Y4:Z4,1)</f>
        <v>28</v>
      </c>
    </row>
    <row r="5" spans="1:27" x14ac:dyDescent="0.3">
      <c r="A5" s="59" t="s">
        <v>84</v>
      </c>
      <c r="B5" s="125">
        <v>10</v>
      </c>
      <c r="C5" s="128">
        <v>12</v>
      </c>
      <c r="D5" s="131">
        <v>12</v>
      </c>
      <c r="E5" s="156">
        <v>0</v>
      </c>
      <c r="F5" s="121" t="s">
        <v>73</v>
      </c>
      <c r="G5" s="122">
        <v>0</v>
      </c>
      <c r="H5" s="57"/>
      <c r="I5" s="22"/>
      <c r="J5" s="23"/>
      <c r="K5" s="27"/>
      <c r="L5" s="30"/>
      <c r="M5" s="33"/>
      <c r="N5" s="39"/>
      <c r="O5" s="42"/>
      <c r="P5" s="45"/>
      <c r="Q5" s="48"/>
      <c r="R5" s="51"/>
      <c r="S5" s="54"/>
      <c r="T5" s="36"/>
      <c r="U5" s="63"/>
      <c r="V5" s="65">
        <f t="shared" si="0"/>
        <v>0</v>
      </c>
      <c r="W5" s="72"/>
      <c r="X5" s="75"/>
      <c r="Y5" s="69">
        <f>36+13</f>
        <v>49</v>
      </c>
      <c r="Z5" s="66">
        <f>Y5+X5-(V5+W5)</f>
        <v>49</v>
      </c>
      <c r="AA5" s="137">
        <f>SMALL(Y5:Z5,1)</f>
        <v>49</v>
      </c>
    </row>
    <row r="6" spans="1:27" ht="18" x14ac:dyDescent="0.3">
      <c r="A6" s="60" t="s">
        <v>94</v>
      </c>
      <c r="B6" s="172">
        <f>20+2</f>
        <v>22</v>
      </c>
      <c r="C6" s="173">
        <f>10+2</f>
        <v>12</v>
      </c>
      <c r="D6" s="174">
        <f>20+2</f>
        <v>22</v>
      </c>
      <c r="E6" s="156">
        <v>0</v>
      </c>
      <c r="F6" s="121" t="s">
        <v>73</v>
      </c>
      <c r="G6" s="122">
        <v>0</v>
      </c>
      <c r="H6" s="57"/>
      <c r="I6" s="22"/>
      <c r="J6" s="23"/>
      <c r="K6" s="151"/>
      <c r="L6" s="30"/>
      <c r="M6" s="33"/>
      <c r="N6" s="39"/>
      <c r="O6" s="42"/>
      <c r="P6" s="45"/>
      <c r="Q6" s="48"/>
      <c r="R6" s="51"/>
      <c r="S6" s="54"/>
      <c r="T6" s="36"/>
      <c r="U6" s="63"/>
      <c r="V6" s="65">
        <f t="shared" ref="V6" si="6">SUM(H6:U6)</f>
        <v>0</v>
      </c>
      <c r="W6" s="72"/>
      <c r="X6" s="75"/>
      <c r="Y6" s="69">
        <f>41+13</f>
        <v>54</v>
      </c>
      <c r="Z6" s="66">
        <f t="shared" ref="Z6" si="7">Y6+X6-(V6+W6)</f>
        <v>54</v>
      </c>
      <c r="AA6" s="137">
        <f t="shared" ref="AA6" si="8">SMALL(Y6:Z6,1)</f>
        <v>54</v>
      </c>
    </row>
    <row r="7" spans="1:27" x14ac:dyDescent="0.3">
      <c r="A7" s="60" t="s">
        <v>98</v>
      </c>
      <c r="B7" s="169">
        <v>10</v>
      </c>
      <c r="C7" s="170">
        <v>10</v>
      </c>
      <c r="D7" s="131">
        <v>10</v>
      </c>
      <c r="E7" s="156">
        <v>0</v>
      </c>
      <c r="F7" s="121" t="s">
        <v>73</v>
      </c>
      <c r="G7" s="122">
        <v>0</v>
      </c>
      <c r="H7" s="57"/>
      <c r="I7" s="22"/>
      <c r="J7" s="23"/>
      <c r="K7" s="27"/>
      <c r="L7" s="30"/>
      <c r="M7" s="33"/>
      <c r="N7" s="39"/>
      <c r="O7" s="42"/>
      <c r="P7" s="45"/>
      <c r="Q7" s="48"/>
      <c r="R7" s="51"/>
      <c r="S7" s="54"/>
      <c r="T7" s="36"/>
      <c r="U7" s="63"/>
      <c r="V7" s="65">
        <f t="shared" ref="V7:V8" si="9">SUM(H7:U7)</f>
        <v>0</v>
      </c>
      <c r="W7" s="72"/>
      <c r="X7" s="75"/>
      <c r="Y7" s="69">
        <f>23+13</f>
        <v>36</v>
      </c>
      <c r="Z7" s="66">
        <f t="shared" ref="Z7" si="10">Y7+X7-(V7+W7)</f>
        <v>36</v>
      </c>
      <c r="AA7" s="137">
        <f t="shared" ref="AA7" si="11">SMALL(Y7:Z7,1)</f>
        <v>36</v>
      </c>
    </row>
    <row r="8" spans="1:27" x14ac:dyDescent="0.3">
      <c r="A8" s="60" t="s">
        <v>102</v>
      </c>
      <c r="B8" s="169">
        <v>18</v>
      </c>
      <c r="C8" s="170">
        <v>11</v>
      </c>
      <c r="D8" s="131">
        <v>19</v>
      </c>
      <c r="E8" s="156">
        <v>0</v>
      </c>
      <c r="F8" s="121" t="s">
        <v>73</v>
      </c>
      <c r="G8" s="122">
        <v>0</v>
      </c>
      <c r="H8" s="57"/>
      <c r="I8" s="22" t="s">
        <v>158</v>
      </c>
      <c r="J8" s="23"/>
      <c r="K8" s="27"/>
      <c r="L8" s="30"/>
      <c r="M8" s="33">
        <v>28</v>
      </c>
      <c r="N8" s="39"/>
      <c r="O8" s="42"/>
      <c r="P8" s="45"/>
      <c r="Q8" s="48"/>
      <c r="R8" s="51"/>
      <c r="S8" s="54"/>
      <c r="T8" s="36">
        <v>14</v>
      </c>
      <c r="U8" s="63"/>
      <c r="V8" s="65">
        <f t="shared" si="9"/>
        <v>42</v>
      </c>
      <c r="W8" s="72">
        <v>2</v>
      </c>
      <c r="X8" s="75">
        <v>27</v>
      </c>
      <c r="Y8" s="69">
        <v>39</v>
      </c>
      <c r="Z8" s="66">
        <f t="shared" ref="Z8" si="12">Y8+X8-(V8+W8)</f>
        <v>22</v>
      </c>
      <c r="AA8" s="137">
        <f t="shared" ref="AA8" si="13">SMALL(Y8:Z8,1)</f>
        <v>22</v>
      </c>
    </row>
    <row r="9" spans="1:27" x14ac:dyDescent="0.3">
      <c r="A9" s="60" t="s">
        <v>95</v>
      </c>
      <c r="B9" s="125">
        <v>16</v>
      </c>
      <c r="C9" s="128">
        <v>14</v>
      </c>
      <c r="D9" s="131">
        <v>19</v>
      </c>
      <c r="E9" s="156">
        <v>0</v>
      </c>
      <c r="F9" s="121" t="s">
        <v>73</v>
      </c>
      <c r="G9" s="122">
        <v>0</v>
      </c>
      <c r="H9" s="57"/>
      <c r="I9" s="22"/>
      <c r="J9" s="23"/>
      <c r="K9" s="27"/>
      <c r="L9" s="30">
        <v>7</v>
      </c>
      <c r="M9" s="33"/>
      <c r="N9" s="39"/>
      <c r="O9" s="42"/>
      <c r="P9" s="45"/>
      <c r="Q9" s="48"/>
      <c r="R9" s="51"/>
      <c r="S9" s="54"/>
      <c r="T9" s="36"/>
      <c r="U9" s="63"/>
      <c r="V9" s="65">
        <f t="shared" ref="V9" si="14">SUM(H9:U9)</f>
        <v>7</v>
      </c>
      <c r="W9" s="72"/>
      <c r="X9" s="75"/>
      <c r="Y9" s="171">
        <f>28+13</f>
        <v>41</v>
      </c>
      <c r="Z9" s="66">
        <f t="shared" ref="Z9:Z10" si="15">Y9+X9-(V9+W9)</f>
        <v>34</v>
      </c>
      <c r="AA9" s="137">
        <f t="shared" ref="AA9:AA10" si="16">SMALL(Y9:Z9,1)</f>
        <v>34</v>
      </c>
    </row>
    <row r="10" spans="1:27" x14ac:dyDescent="0.3">
      <c r="A10" s="60" t="s">
        <v>76</v>
      </c>
      <c r="B10" s="176">
        <f>14+3+4</f>
        <v>21</v>
      </c>
      <c r="C10" s="177">
        <f>10+3+4</f>
        <v>17</v>
      </c>
      <c r="D10" s="175">
        <f>15+3+4</f>
        <v>22</v>
      </c>
      <c r="E10" s="156">
        <v>0</v>
      </c>
      <c r="F10" s="121" t="s">
        <v>73</v>
      </c>
      <c r="G10" s="122">
        <v>0</v>
      </c>
      <c r="H10" s="57"/>
      <c r="I10" s="22"/>
      <c r="J10" s="23"/>
      <c r="K10" s="27"/>
      <c r="L10" s="30"/>
      <c r="M10" s="33"/>
      <c r="N10" s="39"/>
      <c r="O10" s="42"/>
      <c r="P10" s="45"/>
      <c r="Q10" s="48"/>
      <c r="R10" s="51"/>
      <c r="S10" s="54"/>
      <c r="T10" s="36">
        <v>23</v>
      </c>
      <c r="U10" s="63"/>
      <c r="V10" s="65">
        <f t="shared" ref="V10" si="17">SUM(H10:U10)</f>
        <v>23</v>
      </c>
      <c r="W10" s="72"/>
      <c r="X10" s="75"/>
      <c r="Y10" s="69">
        <f>74+13</f>
        <v>87</v>
      </c>
      <c r="Z10" s="66">
        <f t="shared" si="15"/>
        <v>64</v>
      </c>
      <c r="AA10" s="137">
        <f t="shared" si="16"/>
        <v>64</v>
      </c>
    </row>
    <row r="11" spans="1:27" x14ac:dyDescent="0.3">
      <c r="A11" s="60" t="s">
        <v>97</v>
      </c>
      <c r="B11" s="125">
        <v>10</v>
      </c>
      <c r="C11" s="128">
        <v>10</v>
      </c>
      <c r="D11" s="131">
        <v>10</v>
      </c>
      <c r="E11" s="156">
        <v>0</v>
      </c>
      <c r="F11" s="121" t="s">
        <v>73</v>
      </c>
      <c r="G11" s="122">
        <v>0</v>
      </c>
      <c r="H11" s="57"/>
      <c r="I11" s="22" t="s">
        <v>158</v>
      </c>
      <c r="J11" s="23"/>
      <c r="K11" s="27"/>
      <c r="L11" s="30"/>
      <c r="M11" s="33"/>
      <c r="N11" s="39"/>
      <c r="O11" s="42"/>
      <c r="P11" s="45"/>
      <c r="Q11" s="48"/>
      <c r="R11" s="51"/>
      <c r="S11" s="54"/>
      <c r="T11" s="36"/>
      <c r="U11" s="63"/>
      <c r="V11" s="65">
        <f t="shared" ref="V11" si="18">SUM(H11:U11)</f>
        <v>0</v>
      </c>
      <c r="W11" s="72"/>
      <c r="X11" s="75"/>
      <c r="Y11" s="69">
        <f>8+13</f>
        <v>21</v>
      </c>
      <c r="Z11" s="66">
        <f t="shared" ref="Z11:Z12" si="19">Y11+X11-(V11+W11)</f>
        <v>21</v>
      </c>
      <c r="AA11" s="137">
        <f t="shared" ref="AA11:AA12" si="20">SMALL(Y11:Z11,1)</f>
        <v>21</v>
      </c>
    </row>
    <row r="12" spans="1:27" x14ac:dyDescent="0.3">
      <c r="A12" s="60" t="s">
        <v>106</v>
      </c>
      <c r="B12" s="169">
        <v>13</v>
      </c>
      <c r="C12" s="170">
        <v>13</v>
      </c>
      <c r="D12" s="131">
        <v>15</v>
      </c>
      <c r="E12" s="156">
        <v>0</v>
      </c>
      <c r="F12" s="121" t="s">
        <v>156</v>
      </c>
      <c r="G12" s="122" t="s">
        <v>157</v>
      </c>
      <c r="H12" s="57">
        <v>4</v>
      </c>
      <c r="I12" s="22"/>
      <c r="J12" s="23"/>
      <c r="K12" s="151"/>
      <c r="L12" s="30"/>
      <c r="M12" s="33"/>
      <c r="N12" s="39"/>
      <c r="O12" s="42"/>
      <c r="P12" s="45"/>
      <c r="Q12" s="48"/>
      <c r="R12" s="51"/>
      <c r="S12" s="54"/>
      <c r="T12" s="36"/>
      <c r="U12" s="63"/>
      <c r="V12" s="66">
        <f t="shared" ref="V12" si="21">SUM(H12:U12)</f>
        <v>4</v>
      </c>
      <c r="W12" s="72"/>
      <c r="X12" s="75"/>
      <c r="Y12" s="171">
        <v>56</v>
      </c>
      <c r="Z12" s="66">
        <f t="shared" si="19"/>
        <v>52</v>
      </c>
      <c r="AA12" s="137">
        <f t="shared" si="20"/>
        <v>52</v>
      </c>
    </row>
    <row r="13" spans="1:27" x14ac:dyDescent="0.3">
      <c r="A13" s="60" t="s">
        <v>88</v>
      </c>
      <c r="B13" s="125">
        <v>21</v>
      </c>
      <c r="C13" s="128">
        <v>12</v>
      </c>
      <c r="D13" s="131">
        <v>22</v>
      </c>
      <c r="E13" s="156">
        <v>0</v>
      </c>
      <c r="F13" s="121" t="s">
        <v>90</v>
      </c>
      <c r="G13" s="122">
        <v>5</v>
      </c>
      <c r="H13" s="57"/>
      <c r="I13" s="22"/>
      <c r="J13" s="23"/>
      <c r="K13" s="27"/>
      <c r="L13" s="30"/>
      <c r="M13" s="33"/>
      <c r="N13" s="39"/>
      <c r="O13" s="42"/>
      <c r="P13" s="45"/>
      <c r="Q13" s="48"/>
      <c r="R13" s="51"/>
      <c r="S13" s="54"/>
      <c r="T13" s="36"/>
      <c r="U13" s="63"/>
      <c r="V13" s="65">
        <f t="shared" ref="V13:V19" si="22">SUM(H13:U13)</f>
        <v>0</v>
      </c>
      <c r="W13" s="72"/>
      <c r="X13" s="75"/>
      <c r="Y13" s="69">
        <f>44+13</f>
        <v>57</v>
      </c>
      <c r="Z13" s="66">
        <f t="shared" ref="Z13" si="23">Y13+X13-(V13+W13)</f>
        <v>57</v>
      </c>
      <c r="AA13" s="137">
        <f t="shared" ref="AA13" si="24">SMALL(Y13:Z13,1)</f>
        <v>57</v>
      </c>
    </row>
    <row r="14" spans="1:27" x14ac:dyDescent="0.3">
      <c r="A14" s="157" t="s">
        <v>153</v>
      </c>
      <c r="B14" s="169">
        <v>17</v>
      </c>
      <c r="C14" s="170">
        <v>12</v>
      </c>
      <c r="D14" s="131">
        <v>19</v>
      </c>
      <c r="E14" s="156">
        <v>0</v>
      </c>
      <c r="F14" s="121" t="s">
        <v>73</v>
      </c>
      <c r="G14" s="122">
        <v>0</v>
      </c>
      <c r="H14" s="57"/>
      <c r="I14" s="22"/>
      <c r="J14" s="23"/>
      <c r="K14" s="27"/>
      <c r="L14" s="30"/>
      <c r="M14" s="33"/>
      <c r="N14" s="39"/>
      <c r="O14" s="42"/>
      <c r="P14" s="45"/>
      <c r="Q14" s="48"/>
      <c r="R14" s="51"/>
      <c r="S14" s="54"/>
      <c r="T14" s="36"/>
      <c r="U14" s="63"/>
      <c r="V14" s="65">
        <f t="shared" si="22"/>
        <v>0</v>
      </c>
      <c r="W14" s="72"/>
      <c r="X14" s="75"/>
      <c r="Y14" s="171">
        <v>13</v>
      </c>
      <c r="Z14" s="66">
        <f>Y14+X14-(V14+W14)</f>
        <v>13</v>
      </c>
      <c r="AA14" s="137">
        <f>SMALL(Y14:Z14,1)</f>
        <v>13</v>
      </c>
    </row>
    <row r="15" spans="1:27" x14ac:dyDescent="0.3">
      <c r="A15" s="60" t="s">
        <v>103</v>
      </c>
      <c r="B15" s="125">
        <v>15</v>
      </c>
      <c r="C15" s="128">
        <v>11</v>
      </c>
      <c r="D15" s="131">
        <v>16</v>
      </c>
      <c r="E15" s="156">
        <v>0</v>
      </c>
      <c r="F15" s="121" t="s">
        <v>73</v>
      </c>
      <c r="G15" s="122">
        <v>0</v>
      </c>
      <c r="H15" s="57"/>
      <c r="I15" s="22"/>
      <c r="J15" s="23"/>
      <c r="K15" s="27"/>
      <c r="L15" s="30"/>
      <c r="M15" s="33"/>
      <c r="N15" s="39"/>
      <c r="O15" s="42"/>
      <c r="P15" s="45"/>
      <c r="Q15" s="48"/>
      <c r="R15" s="51"/>
      <c r="S15" s="54"/>
      <c r="T15" s="36"/>
      <c r="U15" s="63"/>
      <c r="V15" s="65">
        <f t="shared" si="22"/>
        <v>0</v>
      </c>
      <c r="W15" s="72"/>
      <c r="X15" s="75"/>
      <c r="Y15" s="69">
        <v>43</v>
      </c>
      <c r="Z15" s="66">
        <f t="shared" ref="Z15" si="25">Y15+X15-(V15+W15)</f>
        <v>43</v>
      </c>
      <c r="AA15" s="137">
        <f t="shared" ref="AA15" si="26">SMALL(Y15:Z15,1)</f>
        <v>43</v>
      </c>
    </row>
    <row r="16" spans="1:27" x14ac:dyDescent="0.3">
      <c r="A16" s="157" t="s">
        <v>152</v>
      </c>
      <c r="B16" s="169">
        <v>13</v>
      </c>
      <c r="C16" s="170">
        <v>12</v>
      </c>
      <c r="D16" s="131">
        <v>15</v>
      </c>
      <c r="E16" s="156">
        <v>0</v>
      </c>
      <c r="F16" s="121" t="s">
        <v>73</v>
      </c>
      <c r="G16" s="122">
        <v>0</v>
      </c>
      <c r="H16" s="57"/>
      <c r="I16" s="22"/>
      <c r="J16" s="23"/>
      <c r="K16" s="27"/>
      <c r="L16" s="30"/>
      <c r="M16" s="33"/>
      <c r="N16" s="39"/>
      <c r="O16" s="42"/>
      <c r="P16" s="45"/>
      <c r="Q16" s="48"/>
      <c r="R16" s="51"/>
      <c r="S16" s="54"/>
      <c r="T16" s="36"/>
      <c r="U16" s="63"/>
      <c r="V16" s="65">
        <f t="shared" ref="V16" si="27">SUM(H16:U16)</f>
        <v>0</v>
      </c>
      <c r="W16" s="72"/>
      <c r="X16" s="75"/>
      <c r="Y16" s="171">
        <v>6</v>
      </c>
      <c r="Z16" s="66">
        <f>Y16+X16-(V16+W16)</f>
        <v>6</v>
      </c>
      <c r="AA16" s="137">
        <f>SMALL(Y16:Z16,1)</f>
        <v>6</v>
      </c>
    </row>
    <row r="17" spans="1:27" x14ac:dyDescent="0.3">
      <c r="A17" s="157" t="s">
        <v>101</v>
      </c>
      <c r="B17" s="169">
        <v>18</v>
      </c>
      <c r="C17" s="170">
        <v>13</v>
      </c>
      <c r="D17" s="131">
        <v>21</v>
      </c>
      <c r="E17" s="156">
        <v>0</v>
      </c>
      <c r="F17" s="121" t="s">
        <v>73</v>
      </c>
      <c r="G17" s="122">
        <v>0</v>
      </c>
      <c r="H17" s="57"/>
      <c r="I17" s="22" t="s">
        <v>158</v>
      </c>
      <c r="J17" s="23"/>
      <c r="K17" s="27"/>
      <c r="L17" s="30"/>
      <c r="M17" s="33"/>
      <c r="N17" s="39"/>
      <c r="O17" s="42"/>
      <c r="P17" s="45"/>
      <c r="Q17" s="48"/>
      <c r="R17" s="51"/>
      <c r="S17" s="54"/>
      <c r="T17" s="36"/>
      <c r="U17" s="63"/>
      <c r="V17" s="65">
        <f t="shared" si="22"/>
        <v>0</v>
      </c>
      <c r="W17" s="72"/>
      <c r="X17" s="75"/>
      <c r="Y17" s="171">
        <f>32+13</f>
        <v>45</v>
      </c>
      <c r="Z17" s="66">
        <f>Y17+X17-(V17+W17)</f>
        <v>45</v>
      </c>
      <c r="AA17" s="137">
        <f>SMALL(Y17:Z17,1)</f>
        <v>45</v>
      </c>
    </row>
    <row r="18" spans="1:27" x14ac:dyDescent="0.3">
      <c r="A18" s="157" t="s">
        <v>161</v>
      </c>
      <c r="B18" s="169">
        <v>15</v>
      </c>
      <c r="C18" s="170">
        <v>12</v>
      </c>
      <c r="D18" s="131">
        <v>17</v>
      </c>
      <c r="E18" s="156">
        <v>0</v>
      </c>
      <c r="F18" s="121" t="s">
        <v>73</v>
      </c>
      <c r="G18" s="122">
        <v>0</v>
      </c>
      <c r="H18" s="57">
        <v>8</v>
      </c>
      <c r="I18" s="22"/>
      <c r="J18" s="23"/>
      <c r="K18" s="27"/>
      <c r="L18" s="30"/>
      <c r="M18" s="33"/>
      <c r="N18" s="39"/>
      <c r="O18" s="42"/>
      <c r="P18" s="45"/>
      <c r="Q18" s="48"/>
      <c r="R18" s="51"/>
      <c r="S18" s="54"/>
      <c r="T18" s="36"/>
      <c r="U18" s="63"/>
      <c r="V18" s="65">
        <f t="shared" ref="V18" si="28">SUM(H18:U18)</f>
        <v>8</v>
      </c>
      <c r="W18" s="72"/>
      <c r="X18" s="75"/>
      <c r="Y18" s="171">
        <f>38+13</f>
        <v>51</v>
      </c>
      <c r="Z18" s="66">
        <f>Y18+X18-(V18+W18)</f>
        <v>43</v>
      </c>
      <c r="AA18" s="137">
        <f>SMALL(Y18:Z18,1)</f>
        <v>43</v>
      </c>
    </row>
    <row r="19" spans="1:27" x14ac:dyDescent="0.3">
      <c r="A19" s="157" t="s">
        <v>142</v>
      </c>
      <c r="B19" s="125">
        <v>12</v>
      </c>
      <c r="C19" s="128">
        <v>11</v>
      </c>
      <c r="D19" s="131">
        <v>14</v>
      </c>
      <c r="E19" s="156">
        <v>0</v>
      </c>
      <c r="F19" s="121" t="s">
        <v>73</v>
      </c>
      <c r="G19" s="122">
        <v>0</v>
      </c>
      <c r="H19" s="57"/>
      <c r="I19" s="22"/>
      <c r="J19" s="23"/>
      <c r="K19" s="27"/>
      <c r="L19" s="30"/>
      <c r="M19" s="33"/>
      <c r="N19" s="39"/>
      <c r="O19" s="42"/>
      <c r="P19" s="45"/>
      <c r="Q19" s="48"/>
      <c r="R19" s="51"/>
      <c r="S19" s="54"/>
      <c r="T19" s="36"/>
      <c r="U19" s="63"/>
      <c r="V19" s="65">
        <f t="shared" si="22"/>
        <v>0</v>
      </c>
      <c r="W19" s="72"/>
      <c r="X19" s="75"/>
      <c r="Y19" s="171">
        <v>45</v>
      </c>
      <c r="Z19" s="66">
        <f t="shared" ref="Z19:Z21" si="29">Y19+X19-(V19+W19)</f>
        <v>45</v>
      </c>
      <c r="AA19" s="137">
        <f t="shared" ref="AA19:AA21" si="30">SMALL(Y19:Z19,1)</f>
        <v>45</v>
      </c>
    </row>
    <row r="20" spans="1:27" x14ac:dyDescent="0.3">
      <c r="A20" s="157" t="s">
        <v>149</v>
      </c>
      <c r="B20" s="125">
        <v>12</v>
      </c>
      <c r="C20" s="128">
        <v>15</v>
      </c>
      <c r="D20" s="131">
        <v>20</v>
      </c>
      <c r="E20" s="156">
        <v>0</v>
      </c>
      <c r="F20" s="121" t="s">
        <v>73</v>
      </c>
      <c r="G20" s="122">
        <v>0</v>
      </c>
      <c r="H20" s="57"/>
      <c r="I20" s="22"/>
      <c r="J20" s="23"/>
      <c r="K20" s="27"/>
      <c r="L20" s="30"/>
      <c r="M20" s="33"/>
      <c r="N20" s="39"/>
      <c r="O20" s="42"/>
      <c r="P20" s="45"/>
      <c r="Q20" s="48"/>
      <c r="R20" s="51"/>
      <c r="S20" s="54"/>
      <c r="T20" s="36"/>
      <c r="U20" s="63"/>
      <c r="V20" s="65">
        <f t="shared" ref="V20" si="31">SUM(H20:U20)</f>
        <v>0</v>
      </c>
      <c r="W20" s="72"/>
      <c r="X20" s="75"/>
      <c r="Y20" s="171">
        <v>30</v>
      </c>
      <c r="Z20" s="66">
        <f t="shared" ref="Z20" si="32">Y20+X20-(V20+W20)</f>
        <v>30</v>
      </c>
      <c r="AA20" s="137">
        <f t="shared" ref="AA20" si="33">SMALL(Y20:Z20,1)</f>
        <v>30</v>
      </c>
    </row>
    <row r="21" spans="1:27" x14ac:dyDescent="0.3">
      <c r="A21" s="178" t="s">
        <v>119</v>
      </c>
      <c r="B21" s="125">
        <v>22</v>
      </c>
      <c r="C21" s="128">
        <v>14</v>
      </c>
      <c r="D21" s="131">
        <v>24</v>
      </c>
      <c r="E21" s="156">
        <v>20</v>
      </c>
      <c r="F21" s="179" t="s">
        <v>73</v>
      </c>
      <c r="G21" s="122">
        <v>0</v>
      </c>
      <c r="H21" s="57"/>
      <c r="I21" s="22"/>
      <c r="J21" s="23"/>
      <c r="K21" s="27"/>
      <c r="L21" s="30"/>
      <c r="M21" s="33"/>
      <c r="N21" s="39"/>
      <c r="O21" s="42"/>
      <c r="P21" s="45"/>
      <c r="Q21" s="48"/>
      <c r="R21" s="51"/>
      <c r="S21" s="54"/>
      <c r="T21" s="36"/>
      <c r="U21" s="63"/>
      <c r="V21" s="65">
        <f t="shared" ref="V21" si="34">SUM(H21:U21)</f>
        <v>0</v>
      </c>
      <c r="W21" s="72"/>
      <c r="X21" s="75"/>
      <c r="Y21" s="69">
        <v>60</v>
      </c>
      <c r="Z21" s="66">
        <f t="shared" si="29"/>
        <v>60</v>
      </c>
      <c r="AA21" s="137">
        <f t="shared" si="30"/>
        <v>60</v>
      </c>
    </row>
    <row r="22" spans="1:27" x14ac:dyDescent="0.3">
      <c r="A22" s="178" t="s">
        <v>133</v>
      </c>
      <c r="B22" s="125">
        <v>21</v>
      </c>
      <c r="C22" s="128">
        <v>11</v>
      </c>
      <c r="D22" s="131">
        <v>22</v>
      </c>
      <c r="E22" s="156">
        <v>18</v>
      </c>
      <c r="F22" s="179" t="s">
        <v>73</v>
      </c>
      <c r="G22" s="122">
        <v>0</v>
      </c>
      <c r="H22" s="57"/>
      <c r="I22" s="22"/>
      <c r="J22" s="23"/>
      <c r="K22" s="27"/>
      <c r="L22" s="30"/>
      <c r="M22" s="33"/>
      <c r="N22" s="39"/>
      <c r="O22" s="42"/>
      <c r="P22" s="45"/>
      <c r="Q22" s="48"/>
      <c r="R22" s="51"/>
      <c r="S22" s="54"/>
      <c r="T22" s="36"/>
      <c r="U22" s="63"/>
      <c r="V22" s="65">
        <f t="shared" ref="V22:V24" si="35">SUM(H22:U22)</f>
        <v>0</v>
      </c>
      <c r="W22" s="72"/>
      <c r="X22" s="75"/>
      <c r="Y22" s="69">
        <v>48</v>
      </c>
      <c r="Z22" s="66">
        <f t="shared" ref="Z22:Z24" si="36">Y22+X22-(V22+W22)</f>
        <v>48</v>
      </c>
      <c r="AA22" s="137">
        <f t="shared" ref="AA22:AA24" si="37">SMALL(Y22:Z22,1)</f>
        <v>48</v>
      </c>
    </row>
    <row r="23" spans="1:27" x14ac:dyDescent="0.3">
      <c r="A23" s="178" t="s">
        <v>134</v>
      </c>
      <c r="B23" s="125">
        <v>21</v>
      </c>
      <c r="C23" s="128">
        <v>11</v>
      </c>
      <c r="D23" s="131">
        <v>22</v>
      </c>
      <c r="E23" s="156">
        <v>18</v>
      </c>
      <c r="F23" s="179" t="s">
        <v>73</v>
      </c>
      <c r="G23" s="122">
        <v>0</v>
      </c>
      <c r="H23" s="57"/>
      <c r="I23" s="22"/>
      <c r="J23" s="23"/>
      <c r="K23" s="27"/>
      <c r="L23" s="30"/>
      <c r="M23" s="33"/>
      <c r="N23" s="39"/>
      <c r="O23" s="42"/>
      <c r="P23" s="45"/>
      <c r="Q23" s="48"/>
      <c r="R23" s="51"/>
      <c r="S23" s="54"/>
      <c r="T23" s="36"/>
      <c r="U23" s="63"/>
      <c r="V23" s="65">
        <f t="shared" ref="V23" si="38">SUM(H23:U23)</f>
        <v>0</v>
      </c>
      <c r="W23" s="72"/>
      <c r="X23" s="75"/>
      <c r="Y23" s="69">
        <v>48</v>
      </c>
      <c r="Z23" s="66">
        <f t="shared" ref="Z23" si="39">Y23+X23-(V23+W23)</f>
        <v>48</v>
      </c>
      <c r="AA23" s="137">
        <f t="shared" ref="AA23" si="40">SMALL(Y23:Z23,1)</f>
        <v>48</v>
      </c>
    </row>
    <row r="24" spans="1:27" x14ac:dyDescent="0.3">
      <c r="A24" s="168" t="s">
        <v>120</v>
      </c>
      <c r="B24" s="125">
        <v>18</v>
      </c>
      <c r="C24" s="128">
        <v>9</v>
      </c>
      <c r="D24" s="131">
        <v>19</v>
      </c>
      <c r="E24" s="156">
        <v>0</v>
      </c>
      <c r="F24" s="179" t="s">
        <v>73</v>
      </c>
      <c r="G24" s="122">
        <v>0</v>
      </c>
      <c r="H24" s="57"/>
      <c r="I24" s="22"/>
      <c r="J24" s="23">
        <v>24</v>
      </c>
      <c r="K24" s="27"/>
      <c r="L24" s="30"/>
      <c r="M24" s="33"/>
      <c r="N24" s="39"/>
      <c r="O24" s="42"/>
      <c r="P24" s="45"/>
      <c r="Q24" s="48"/>
      <c r="R24" s="51"/>
      <c r="S24" s="54"/>
      <c r="T24" s="36"/>
      <c r="U24" s="63"/>
      <c r="V24" s="65">
        <f t="shared" si="35"/>
        <v>24</v>
      </c>
      <c r="W24" s="72"/>
      <c r="X24" s="75"/>
      <c r="Y24" s="171">
        <v>57</v>
      </c>
      <c r="Z24" s="66">
        <f t="shared" si="36"/>
        <v>33</v>
      </c>
      <c r="AA24" s="137">
        <f t="shared" si="37"/>
        <v>33</v>
      </c>
    </row>
    <row r="25" spans="1:27" x14ac:dyDescent="0.3">
      <c r="A25" s="168" t="s">
        <v>121</v>
      </c>
      <c r="B25" s="125">
        <v>18</v>
      </c>
      <c r="C25" s="128">
        <v>9</v>
      </c>
      <c r="D25" s="131">
        <v>19</v>
      </c>
      <c r="E25" s="156">
        <v>0</v>
      </c>
      <c r="F25" s="179" t="s">
        <v>73</v>
      </c>
      <c r="G25" s="122">
        <v>0</v>
      </c>
      <c r="H25" s="57"/>
      <c r="I25" s="22"/>
      <c r="J25" s="23"/>
      <c r="K25" s="27"/>
      <c r="L25" s="30"/>
      <c r="M25" s="33"/>
      <c r="N25" s="39"/>
      <c r="O25" s="42"/>
      <c r="P25" s="45"/>
      <c r="Q25" s="48"/>
      <c r="R25" s="51"/>
      <c r="S25" s="54"/>
      <c r="T25" s="36"/>
      <c r="U25" s="63"/>
      <c r="V25" s="65">
        <f t="shared" ref="V25:V35" si="41">SUM(H25:U25)</f>
        <v>0</v>
      </c>
      <c r="W25" s="72"/>
      <c r="X25" s="75"/>
      <c r="Y25" s="171">
        <v>57</v>
      </c>
      <c r="Z25" s="66">
        <f t="shared" ref="Z25:Z35" si="42">Y25+X25-(V25+W25)</f>
        <v>57</v>
      </c>
      <c r="AA25" s="137">
        <f t="shared" ref="AA25:AA35" si="43">SMALL(Y25:Z25,1)</f>
        <v>57</v>
      </c>
    </row>
    <row r="26" spans="1:27" x14ac:dyDescent="0.3">
      <c r="A26" s="168" t="s">
        <v>122</v>
      </c>
      <c r="B26" s="125">
        <v>18</v>
      </c>
      <c r="C26" s="128">
        <v>9</v>
      </c>
      <c r="D26" s="131">
        <v>19</v>
      </c>
      <c r="E26" s="156">
        <v>0</v>
      </c>
      <c r="F26" s="179" t="s">
        <v>73</v>
      </c>
      <c r="G26" s="122">
        <v>0</v>
      </c>
      <c r="H26" s="57"/>
      <c r="I26" s="22"/>
      <c r="J26" s="23"/>
      <c r="K26" s="27"/>
      <c r="L26" s="30"/>
      <c r="M26" s="33"/>
      <c r="N26" s="39"/>
      <c r="O26" s="42"/>
      <c r="P26" s="45"/>
      <c r="Q26" s="48"/>
      <c r="R26" s="51"/>
      <c r="S26" s="54"/>
      <c r="T26" s="36"/>
      <c r="U26" s="63"/>
      <c r="V26" s="65">
        <f t="shared" si="41"/>
        <v>0</v>
      </c>
      <c r="W26" s="72"/>
      <c r="X26" s="75"/>
      <c r="Y26" s="171">
        <v>57</v>
      </c>
      <c r="Z26" s="66">
        <f t="shared" si="42"/>
        <v>57</v>
      </c>
      <c r="AA26" s="137">
        <f t="shared" si="43"/>
        <v>57</v>
      </c>
    </row>
    <row r="27" spans="1:27" x14ac:dyDescent="0.3">
      <c r="A27" s="168" t="s">
        <v>123</v>
      </c>
      <c r="B27" s="125">
        <v>18</v>
      </c>
      <c r="C27" s="128">
        <v>9</v>
      </c>
      <c r="D27" s="131">
        <v>19</v>
      </c>
      <c r="E27" s="156">
        <v>0</v>
      </c>
      <c r="F27" s="179" t="s">
        <v>73</v>
      </c>
      <c r="G27" s="122">
        <v>0</v>
      </c>
      <c r="H27" s="57"/>
      <c r="I27" s="22"/>
      <c r="J27" s="23"/>
      <c r="K27" s="27"/>
      <c r="L27" s="30"/>
      <c r="M27" s="33"/>
      <c r="N27" s="39"/>
      <c r="O27" s="42"/>
      <c r="P27" s="45"/>
      <c r="Q27" s="48"/>
      <c r="R27" s="51"/>
      <c r="S27" s="54"/>
      <c r="T27" s="36"/>
      <c r="U27" s="63"/>
      <c r="V27" s="65">
        <f t="shared" si="41"/>
        <v>0</v>
      </c>
      <c r="W27" s="72"/>
      <c r="X27" s="75"/>
      <c r="Y27" s="171">
        <v>57</v>
      </c>
      <c r="Z27" s="66">
        <f t="shared" si="42"/>
        <v>57</v>
      </c>
      <c r="AA27" s="137">
        <f t="shared" si="43"/>
        <v>57</v>
      </c>
    </row>
    <row r="28" spans="1:27" x14ac:dyDescent="0.3">
      <c r="A28" s="168" t="s">
        <v>124</v>
      </c>
      <c r="B28" s="125">
        <v>18</v>
      </c>
      <c r="C28" s="128">
        <v>9</v>
      </c>
      <c r="D28" s="131">
        <v>19</v>
      </c>
      <c r="E28" s="156">
        <v>0</v>
      </c>
      <c r="F28" s="179" t="s">
        <v>73</v>
      </c>
      <c r="G28" s="122">
        <v>0</v>
      </c>
      <c r="H28" s="57"/>
      <c r="I28" s="22"/>
      <c r="J28" s="23"/>
      <c r="K28" s="27"/>
      <c r="L28" s="30"/>
      <c r="M28" s="33"/>
      <c r="N28" s="39"/>
      <c r="O28" s="42"/>
      <c r="P28" s="45"/>
      <c r="Q28" s="48"/>
      <c r="R28" s="51"/>
      <c r="S28" s="54"/>
      <c r="T28" s="36"/>
      <c r="U28" s="63"/>
      <c r="V28" s="65">
        <f t="shared" si="41"/>
        <v>0</v>
      </c>
      <c r="W28" s="72"/>
      <c r="X28" s="75"/>
      <c r="Y28" s="171">
        <v>57</v>
      </c>
      <c r="Z28" s="66">
        <f t="shared" si="42"/>
        <v>57</v>
      </c>
      <c r="AA28" s="137">
        <f t="shared" si="43"/>
        <v>57</v>
      </c>
    </row>
    <row r="29" spans="1:27" x14ac:dyDescent="0.3">
      <c r="A29" s="168" t="s">
        <v>125</v>
      </c>
      <c r="B29" s="125">
        <v>18</v>
      </c>
      <c r="C29" s="128">
        <v>9</v>
      </c>
      <c r="D29" s="131">
        <v>19</v>
      </c>
      <c r="E29" s="156">
        <v>0</v>
      </c>
      <c r="F29" s="179" t="s">
        <v>73</v>
      </c>
      <c r="G29" s="122">
        <v>0</v>
      </c>
      <c r="H29" s="57"/>
      <c r="I29" s="22"/>
      <c r="J29" s="23"/>
      <c r="K29" s="27"/>
      <c r="L29" s="30"/>
      <c r="M29" s="33"/>
      <c r="N29" s="39"/>
      <c r="O29" s="42"/>
      <c r="P29" s="45"/>
      <c r="Q29" s="48"/>
      <c r="R29" s="51"/>
      <c r="S29" s="54"/>
      <c r="T29" s="36"/>
      <c r="U29" s="63"/>
      <c r="V29" s="65">
        <f t="shared" si="41"/>
        <v>0</v>
      </c>
      <c r="W29" s="72"/>
      <c r="X29" s="75"/>
      <c r="Y29" s="171">
        <v>57</v>
      </c>
      <c r="Z29" s="66">
        <f t="shared" si="42"/>
        <v>57</v>
      </c>
      <c r="AA29" s="137">
        <f t="shared" si="43"/>
        <v>57</v>
      </c>
    </row>
    <row r="30" spans="1:27" x14ac:dyDescent="0.3">
      <c r="A30" s="168" t="s">
        <v>126</v>
      </c>
      <c r="B30" s="125">
        <v>18</v>
      </c>
      <c r="C30" s="128">
        <v>9</v>
      </c>
      <c r="D30" s="131">
        <v>19</v>
      </c>
      <c r="E30" s="156">
        <v>0</v>
      </c>
      <c r="F30" s="179" t="s">
        <v>73</v>
      </c>
      <c r="G30" s="122">
        <v>0</v>
      </c>
      <c r="H30" s="57"/>
      <c r="I30" s="22"/>
      <c r="J30" s="23"/>
      <c r="K30" s="27"/>
      <c r="L30" s="30"/>
      <c r="M30" s="33"/>
      <c r="N30" s="39"/>
      <c r="O30" s="42"/>
      <c r="P30" s="45"/>
      <c r="Q30" s="48"/>
      <c r="R30" s="51"/>
      <c r="S30" s="54"/>
      <c r="T30" s="36"/>
      <c r="U30" s="63"/>
      <c r="V30" s="65">
        <f t="shared" si="41"/>
        <v>0</v>
      </c>
      <c r="W30" s="72"/>
      <c r="X30" s="75"/>
      <c r="Y30" s="171">
        <v>57</v>
      </c>
      <c r="Z30" s="66">
        <f t="shared" si="42"/>
        <v>57</v>
      </c>
      <c r="AA30" s="137">
        <f t="shared" si="43"/>
        <v>57</v>
      </c>
    </row>
    <row r="31" spans="1:27" x14ac:dyDescent="0.3">
      <c r="A31" s="168" t="s">
        <v>127</v>
      </c>
      <c r="B31" s="125">
        <v>18</v>
      </c>
      <c r="C31" s="128">
        <v>9</v>
      </c>
      <c r="D31" s="131">
        <v>19</v>
      </c>
      <c r="E31" s="156">
        <v>0</v>
      </c>
      <c r="F31" s="179" t="s">
        <v>73</v>
      </c>
      <c r="G31" s="122">
        <v>0</v>
      </c>
      <c r="H31" s="57"/>
      <c r="I31" s="22"/>
      <c r="J31" s="23"/>
      <c r="K31" s="27"/>
      <c r="L31" s="30"/>
      <c r="M31" s="33"/>
      <c r="N31" s="39"/>
      <c r="O31" s="42"/>
      <c r="P31" s="45"/>
      <c r="Q31" s="48"/>
      <c r="R31" s="51"/>
      <c r="S31" s="54"/>
      <c r="T31" s="36"/>
      <c r="U31" s="63"/>
      <c r="V31" s="65">
        <f t="shared" si="41"/>
        <v>0</v>
      </c>
      <c r="W31" s="72"/>
      <c r="X31" s="75"/>
      <c r="Y31" s="171">
        <v>57</v>
      </c>
      <c r="Z31" s="66">
        <f t="shared" si="42"/>
        <v>57</v>
      </c>
      <c r="AA31" s="137">
        <f t="shared" si="43"/>
        <v>57</v>
      </c>
    </row>
    <row r="32" spans="1:27" x14ac:dyDescent="0.3">
      <c r="A32" s="168" t="s">
        <v>128</v>
      </c>
      <c r="B32" s="125">
        <v>18</v>
      </c>
      <c r="C32" s="128">
        <v>9</v>
      </c>
      <c r="D32" s="131">
        <v>19</v>
      </c>
      <c r="E32" s="156">
        <v>0</v>
      </c>
      <c r="F32" s="179" t="s">
        <v>73</v>
      </c>
      <c r="G32" s="122">
        <v>0</v>
      </c>
      <c r="H32" s="57"/>
      <c r="I32" s="22"/>
      <c r="J32" s="23"/>
      <c r="K32" s="27"/>
      <c r="L32" s="30"/>
      <c r="M32" s="33"/>
      <c r="N32" s="39"/>
      <c r="O32" s="42"/>
      <c r="P32" s="45"/>
      <c r="Q32" s="48"/>
      <c r="R32" s="51"/>
      <c r="S32" s="54"/>
      <c r="T32" s="36"/>
      <c r="U32" s="63"/>
      <c r="V32" s="65">
        <f t="shared" si="41"/>
        <v>0</v>
      </c>
      <c r="W32" s="72"/>
      <c r="X32" s="75"/>
      <c r="Y32" s="171">
        <v>57</v>
      </c>
      <c r="Z32" s="66">
        <f t="shared" si="42"/>
        <v>57</v>
      </c>
      <c r="AA32" s="137">
        <f t="shared" si="43"/>
        <v>57</v>
      </c>
    </row>
    <row r="33" spans="1:27" x14ac:dyDescent="0.3">
      <c r="A33" s="168" t="s">
        <v>129</v>
      </c>
      <c r="B33" s="125">
        <v>18</v>
      </c>
      <c r="C33" s="128">
        <v>9</v>
      </c>
      <c r="D33" s="131">
        <v>19</v>
      </c>
      <c r="E33" s="156">
        <v>0</v>
      </c>
      <c r="F33" s="179" t="s">
        <v>73</v>
      </c>
      <c r="G33" s="122">
        <v>0</v>
      </c>
      <c r="H33" s="57"/>
      <c r="I33" s="22"/>
      <c r="J33" s="23"/>
      <c r="K33" s="27"/>
      <c r="L33" s="30"/>
      <c r="M33" s="33"/>
      <c r="N33" s="39"/>
      <c r="O33" s="42"/>
      <c r="P33" s="45"/>
      <c r="Q33" s="48"/>
      <c r="R33" s="51"/>
      <c r="S33" s="54"/>
      <c r="T33" s="36"/>
      <c r="U33" s="63"/>
      <c r="V33" s="65">
        <f t="shared" si="41"/>
        <v>0</v>
      </c>
      <c r="W33" s="72"/>
      <c r="X33" s="75"/>
      <c r="Y33" s="171">
        <v>57</v>
      </c>
      <c r="Z33" s="66">
        <f t="shared" si="42"/>
        <v>57</v>
      </c>
      <c r="AA33" s="137">
        <f t="shared" si="43"/>
        <v>57</v>
      </c>
    </row>
    <row r="34" spans="1:27" x14ac:dyDescent="0.3">
      <c r="A34" s="168" t="s">
        <v>130</v>
      </c>
      <c r="B34" s="125">
        <v>18</v>
      </c>
      <c r="C34" s="128">
        <v>9</v>
      </c>
      <c r="D34" s="131">
        <v>19</v>
      </c>
      <c r="E34" s="156">
        <v>0</v>
      </c>
      <c r="F34" s="179" t="s">
        <v>73</v>
      </c>
      <c r="G34" s="122">
        <v>0</v>
      </c>
      <c r="H34" s="57"/>
      <c r="I34" s="22"/>
      <c r="J34" s="23"/>
      <c r="K34" s="27"/>
      <c r="L34" s="30"/>
      <c r="M34" s="33"/>
      <c r="N34" s="39"/>
      <c r="O34" s="42"/>
      <c r="P34" s="45"/>
      <c r="Q34" s="48"/>
      <c r="R34" s="51"/>
      <c r="S34" s="54"/>
      <c r="T34" s="36"/>
      <c r="U34" s="63"/>
      <c r="V34" s="65">
        <f t="shared" si="41"/>
        <v>0</v>
      </c>
      <c r="W34" s="72"/>
      <c r="X34" s="75"/>
      <c r="Y34" s="171">
        <v>57</v>
      </c>
      <c r="Z34" s="66">
        <f t="shared" si="42"/>
        <v>57</v>
      </c>
      <c r="AA34" s="137">
        <f t="shared" si="43"/>
        <v>57</v>
      </c>
    </row>
    <row r="35" spans="1:27" x14ac:dyDescent="0.3">
      <c r="A35" s="168" t="s">
        <v>131</v>
      </c>
      <c r="B35" s="125">
        <v>18</v>
      </c>
      <c r="C35" s="128">
        <v>9</v>
      </c>
      <c r="D35" s="131">
        <v>19</v>
      </c>
      <c r="E35" s="156">
        <v>0</v>
      </c>
      <c r="F35" s="179" t="s">
        <v>73</v>
      </c>
      <c r="G35" s="122">
        <v>0</v>
      </c>
      <c r="H35" s="57"/>
      <c r="I35" s="22"/>
      <c r="J35" s="23"/>
      <c r="K35" s="27"/>
      <c r="L35" s="30"/>
      <c r="M35" s="33"/>
      <c r="N35" s="39"/>
      <c r="O35" s="42"/>
      <c r="P35" s="45"/>
      <c r="Q35" s="48"/>
      <c r="R35" s="51"/>
      <c r="S35" s="54"/>
      <c r="T35" s="36"/>
      <c r="U35" s="63"/>
      <c r="V35" s="65">
        <f t="shared" si="41"/>
        <v>0</v>
      </c>
      <c r="W35" s="72"/>
      <c r="X35" s="75"/>
      <c r="Y35" s="171">
        <v>57</v>
      </c>
      <c r="Z35" s="66">
        <f t="shared" si="42"/>
        <v>57</v>
      </c>
      <c r="AA35" s="137">
        <f t="shared" si="43"/>
        <v>57</v>
      </c>
    </row>
    <row r="36" spans="1:27" x14ac:dyDescent="0.3">
      <c r="A36" s="168" t="s">
        <v>136</v>
      </c>
      <c r="B36" s="125">
        <f t="shared" ref="B36:C36" si="44">12-2</f>
        <v>10</v>
      </c>
      <c r="C36" s="128">
        <f t="shared" si="44"/>
        <v>10</v>
      </c>
      <c r="D36" s="131">
        <f>14-2</f>
        <v>12</v>
      </c>
      <c r="E36" s="156">
        <v>0</v>
      </c>
      <c r="F36" s="179" t="s">
        <v>73</v>
      </c>
      <c r="G36" s="122">
        <v>0</v>
      </c>
      <c r="H36" s="57">
        <v>33</v>
      </c>
      <c r="I36" s="22"/>
      <c r="J36" s="23"/>
      <c r="K36" s="27"/>
      <c r="L36" s="30"/>
      <c r="M36" s="33"/>
      <c r="N36" s="39"/>
      <c r="O36" s="42"/>
      <c r="P36" s="45"/>
      <c r="Q36" s="48"/>
      <c r="R36" s="51"/>
      <c r="S36" s="54"/>
      <c r="T36" s="36"/>
      <c r="U36" s="63"/>
      <c r="V36" s="65">
        <f t="shared" ref="V36" si="45">SUM(H36:U36)</f>
        <v>33</v>
      </c>
      <c r="W36" s="72"/>
      <c r="X36" s="75"/>
      <c r="Y36" s="171">
        <v>28</v>
      </c>
      <c r="Z36" s="66">
        <f t="shared" ref="Z36" si="46">Y36+X36-(V36+W36)</f>
        <v>-5</v>
      </c>
      <c r="AA36" s="137">
        <f t="shared" ref="AA36" si="47">SMALL(Y36:Z36,1)</f>
        <v>-5</v>
      </c>
    </row>
    <row r="37" spans="1:27" x14ac:dyDescent="0.3">
      <c r="A37" s="168" t="s">
        <v>162</v>
      </c>
      <c r="B37" s="125">
        <v>12</v>
      </c>
      <c r="C37" s="128">
        <v>11</v>
      </c>
      <c r="D37" s="131">
        <v>13</v>
      </c>
      <c r="E37" s="156">
        <v>0</v>
      </c>
      <c r="F37" s="179" t="s">
        <v>73</v>
      </c>
      <c r="G37" s="122">
        <v>0</v>
      </c>
      <c r="H37" s="57">
        <v>16</v>
      </c>
      <c r="I37" s="22"/>
      <c r="J37" s="23"/>
      <c r="K37" s="27"/>
      <c r="L37" s="30"/>
      <c r="M37" s="33"/>
      <c r="N37" s="39"/>
      <c r="O37" s="42"/>
      <c r="P37" s="45"/>
      <c r="Q37" s="48"/>
      <c r="R37" s="51"/>
      <c r="S37" s="54"/>
      <c r="T37" s="36">
        <v>10</v>
      </c>
      <c r="U37" s="63"/>
      <c r="V37" s="65">
        <f t="shared" ref="V37" si="48">SUM(H37:U37)</f>
        <v>26</v>
      </c>
      <c r="W37" s="72"/>
      <c r="X37" s="75"/>
      <c r="Y37" s="171">
        <v>19</v>
      </c>
      <c r="Z37" s="66">
        <f t="shared" ref="Z37" si="49">Y37+X37-(V37+W37)</f>
        <v>-7</v>
      </c>
      <c r="AA37" s="137">
        <f t="shared" ref="AA37" si="50">SMALL(Y37:Z37,1)</f>
        <v>-7</v>
      </c>
    </row>
  </sheetData>
  <conditionalFormatting sqref="AA6 AA9:AA10">
    <cfRule type="cellIs" dxfId="73" priority="279" stopIfTrue="1" operator="lessThan">
      <formula>0.5</formula>
    </cfRule>
  </conditionalFormatting>
  <conditionalFormatting sqref="AA22 AA19 AA9:AA10 AA13 AA6 AA17">
    <cfRule type="cellIs" dxfId="72" priority="280" operator="lessThan">
      <formula>$Z6/2</formula>
    </cfRule>
  </conditionalFormatting>
  <conditionalFormatting sqref="AA2 AA5">
    <cfRule type="cellIs" dxfId="71" priority="277" stopIfTrue="1" operator="lessThan">
      <formula>0.5</formula>
    </cfRule>
  </conditionalFormatting>
  <conditionalFormatting sqref="AA2 AA5">
    <cfRule type="cellIs" dxfId="70" priority="278" operator="lessThan">
      <formula>$Z2/2</formula>
    </cfRule>
  </conditionalFormatting>
  <conditionalFormatting sqref="AA10">
    <cfRule type="cellIs" dxfId="69" priority="227" stopIfTrue="1" operator="lessThan">
      <formula>0.5</formula>
    </cfRule>
  </conditionalFormatting>
  <conditionalFormatting sqref="AA10">
    <cfRule type="cellIs" dxfId="68" priority="228" operator="lessThan">
      <formula>$Z10/2</formula>
    </cfRule>
  </conditionalFormatting>
  <conditionalFormatting sqref="AA3">
    <cfRule type="cellIs" dxfId="67" priority="163" stopIfTrue="1" operator="lessThan">
      <formula>0.5</formula>
    </cfRule>
  </conditionalFormatting>
  <conditionalFormatting sqref="AA3">
    <cfRule type="cellIs" dxfId="66" priority="164" operator="lessThan">
      <formula>$Z3/2</formula>
    </cfRule>
  </conditionalFormatting>
  <conditionalFormatting sqref="AA17">
    <cfRule type="cellIs" dxfId="65" priority="135" stopIfTrue="1" operator="lessThan">
      <formula>0.5</formula>
    </cfRule>
  </conditionalFormatting>
  <conditionalFormatting sqref="AA17">
    <cfRule type="cellIs" dxfId="64" priority="117" stopIfTrue="1" operator="lessThan">
      <formula>0.5</formula>
    </cfRule>
  </conditionalFormatting>
  <conditionalFormatting sqref="AA19">
    <cfRule type="cellIs" dxfId="63" priority="111" stopIfTrue="1" operator="lessThan">
      <formula>0.5</formula>
    </cfRule>
  </conditionalFormatting>
  <conditionalFormatting sqref="AA19">
    <cfRule type="cellIs" dxfId="62" priority="109" stopIfTrue="1" operator="lessThan">
      <formula>0.5</formula>
    </cfRule>
  </conditionalFormatting>
  <conditionalFormatting sqref="AA22">
    <cfRule type="cellIs" dxfId="61" priority="95" stopIfTrue="1" operator="lessThan">
      <formula>0.5</formula>
    </cfRule>
  </conditionalFormatting>
  <conditionalFormatting sqref="AA22">
    <cfRule type="cellIs" dxfId="60" priority="97" stopIfTrue="1" operator="lessThan">
      <formula>0.5</formula>
    </cfRule>
  </conditionalFormatting>
  <conditionalFormatting sqref="AA24">
    <cfRule type="cellIs" dxfId="59" priority="76" stopIfTrue="1" operator="lessThan">
      <formula>0.5</formula>
    </cfRule>
  </conditionalFormatting>
  <conditionalFormatting sqref="AA24">
    <cfRule type="cellIs" dxfId="58" priority="78" operator="lessThan">
      <formula>$Z24/2</formula>
    </cfRule>
  </conditionalFormatting>
  <conditionalFormatting sqref="AA24">
    <cfRule type="cellIs" dxfId="57" priority="77" stopIfTrue="1" operator="lessThan">
      <formula>0.5</formula>
    </cfRule>
  </conditionalFormatting>
  <conditionalFormatting sqref="AA13">
    <cfRule type="cellIs" dxfId="56" priority="69" stopIfTrue="1" operator="lessThan">
      <formula>0.5</formula>
    </cfRule>
  </conditionalFormatting>
  <conditionalFormatting sqref="AA18">
    <cfRule type="cellIs" dxfId="55" priority="68" operator="lessThan">
      <formula>$Z18/2</formula>
    </cfRule>
  </conditionalFormatting>
  <conditionalFormatting sqref="AA18">
    <cfRule type="cellIs" dxfId="54" priority="67" stopIfTrue="1" operator="lessThan">
      <formula>0.5</formula>
    </cfRule>
  </conditionalFormatting>
  <conditionalFormatting sqref="AA18">
    <cfRule type="cellIs" dxfId="53" priority="66" stopIfTrue="1" operator="lessThan">
      <formula>0.5</formula>
    </cfRule>
  </conditionalFormatting>
  <conditionalFormatting sqref="AA11">
    <cfRule type="cellIs" dxfId="52" priority="59" operator="lessThan">
      <formula>$Z11/2</formula>
    </cfRule>
  </conditionalFormatting>
  <conditionalFormatting sqref="AA11">
    <cfRule type="cellIs" dxfId="51" priority="58" stopIfTrue="1" operator="lessThan">
      <formula>0.5</formula>
    </cfRule>
  </conditionalFormatting>
  <conditionalFormatting sqref="AA11">
    <cfRule type="cellIs" dxfId="50" priority="60" stopIfTrue="1" operator="lessThan">
      <formula>0.5</formula>
    </cfRule>
  </conditionalFormatting>
  <conditionalFormatting sqref="AA11">
    <cfRule type="cellIs" dxfId="49" priority="61" operator="lessThan">
      <formula>$Z11/2</formula>
    </cfRule>
  </conditionalFormatting>
  <conditionalFormatting sqref="AA7">
    <cfRule type="cellIs" dxfId="48" priority="56" stopIfTrue="1" operator="lessThan">
      <formula>0.5</formula>
    </cfRule>
  </conditionalFormatting>
  <conditionalFormatting sqref="AA7">
    <cfRule type="cellIs" dxfId="47" priority="57" operator="lessThan">
      <formula>$Z7/2</formula>
    </cfRule>
  </conditionalFormatting>
  <conditionalFormatting sqref="AA21">
    <cfRule type="cellIs" dxfId="46" priority="48" stopIfTrue="1" operator="lessThan">
      <formula>0.5</formula>
    </cfRule>
  </conditionalFormatting>
  <conditionalFormatting sqref="AA24">
    <cfRule type="cellIs" dxfId="45" priority="47" operator="lessThan">
      <formula>$Z24/2</formula>
    </cfRule>
  </conditionalFormatting>
  <conditionalFormatting sqref="AA24">
    <cfRule type="cellIs" dxfId="44" priority="46" stopIfTrue="1" operator="lessThan">
      <formula>0.5</formula>
    </cfRule>
  </conditionalFormatting>
  <conditionalFormatting sqref="AA21">
    <cfRule type="cellIs" dxfId="43" priority="49" operator="lessThan">
      <formula>Y21/2</formula>
    </cfRule>
  </conditionalFormatting>
  <conditionalFormatting sqref="AA24">
    <cfRule type="cellIs" dxfId="42" priority="45" stopIfTrue="1" operator="lessThan">
      <formula>0.5</formula>
    </cfRule>
  </conditionalFormatting>
  <conditionalFormatting sqref="AA22">
    <cfRule type="cellIs" dxfId="41" priority="43" stopIfTrue="1" operator="lessThan">
      <formula>0.5</formula>
    </cfRule>
  </conditionalFormatting>
  <conditionalFormatting sqref="AA22">
    <cfRule type="cellIs" dxfId="40" priority="44" operator="lessThan">
      <formula>Y22/2</formula>
    </cfRule>
  </conditionalFormatting>
  <conditionalFormatting sqref="AA25:AA35">
    <cfRule type="cellIs" dxfId="39" priority="42" operator="lessThan">
      <formula>$Z25/2</formula>
    </cfRule>
  </conditionalFormatting>
  <conditionalFormatting sqref="AA25:AA35">
    <cfRule type="cellIs" dxfId="38" priority="41" stopIfTrue="1" operator="lessThan">
      <formula>0.5</formula>
    </cfRule>
  </conditionalFormatting>
  <conditionalFormatting sqref="AA25:AA35">
    <cfRule type="cellIs" dxfId="37" priority="40" stopIfTrue="1" operator="lessThan">
      <formula>0.5</formula>
    </cfRule>
  </conditionalFormatting>
  <conditionalFormatting sqref="AA25:AA35">
    <cfRule type="cellIs" dxfId="36" priority="39" operator="lessThan">
      <formula>$Z25/2</formula>
    </cfRule>
  </conditionalFormatting>
  <conditionalFormatting sqref="AA25:AA35">
    <cfRule type="cellIs" dxfId="35" priority="38" stopIfTrue="1" operator="lessThan">
      <formula>0.5</formula>
    </cfRule>
  </conditionalFormatting>
  <conditionalFormatting sqref="AA25:AA35">
    <cfRule type="cellIs" dxfId="34" priority="37" stopIfTrue="1" operator="lessThan">
      <formula>0.5</formula>
    </cfRule>
  </conditionalFormatting>
  <conditionalFormatting sqref="AA23">
    <cfRule type="cellIs" dxfId="33" priority="36" operator="lessThan">
      <formula>$Z23/2</formula>
    </cfRule>
  </conditionalFormatting>
  <conditionalFormatting sqref="AA23">
    <cfRule type="cellIs" dxfId="32" priority="34" stopIfTrue="1" operator="lessThan">
      <formula>0.5</formula>
    </cfRule>
  </conditionalFormatting>
  <conditionalFormatting sqref="AA23">
    <cfRule type="cellIs" dxfId="31" priority="35" stopIfTrue="1" operator="lessThan">
      <formula>0.5</formula>
    </cfRule>
  </conditionalFormatting>
  <conditionalFormatting sqref="AA23">
    <cfRule type="cellIs" dxfId="30" priority="32" stopIfTrue="1" operator="lessThan">
      <formula>0.5</formula>
    </cfRule>
  </conditionalFormatting>
  <conditionalFormatting sqref="AA23">
    <cfRule type="cellIs" dxfId="29" priority="33" operator="lessThan">
      <formula>Y23/2</formula>
    </cfRule>
  </conditionalFormatting>
  <conditionalFormatting sqref="AA15">
    <cfRule type="cellIs" dxfId="28" priority="31" operator="lessThan">
      <formula>$Z15/2</formula>
    </cfRule>
  </conditionalFormatting>
  <conditionalFormatting sqref="AA15">
    <cfRule type="cellIs" dxfId="27" priority="30" stopIfTrue="1" operator="lessThan">
      <formula>0.5</formula>
    </cfRule>
  </conditionalFormatting>
  <conditionalFormatting sqref="AA8">
    <cfRule type="cellIs" dxfId="26" priority="28" stopIfTrue="1" operator="lessThan">
      <formula>0.5</formula>
    </cfRule>
  </conditionalFormatting>
  <conditionalFormatting sqref="AA8">
    <cfRule type="cellIs" dxfId="25" priority="29" operator="lessThan">
      <formula>$Z8/2</formula>
    </cfRule>
  </conditionalFormatting>
  <conditionalFormatting sqref="AA36">
    <cfRule type="cellIs" dxfId="24" priority="27" operator="lessThan">
      <formula>$Z36/2</formula>
    </cfRule>
  </conditionalFormatting>
  <conditionalFormatting sqref="AA36">
    <cfRule type="cellIs" dxfId="23" priority="26" stopIfTrue="1" operator="lessThan">
      <formula>0.5</formula>
    </cfRule>
  </conditionalFormatting>
  <conditionalFormatting sqref="AA36">
    <cfRule type="cellIs" dxfId="22" priority="25" stopIfTrue="1" operator="lessThan">
      <formula>0.5</formula>
    </cfRule>
  </conditionalFormatting>
  <conditionalFormatting sqref="AA36">
    <cfRule type="cellIs" dxfId="21" priority="24" operator="lessThan">
      <formula>$Z36/2</formula>
    </cfRule>
  </conditionalFormatting>
  <conditionalFormatting sqref="AA36">
    <cfRule type="cellIs" dxfId="20" priority="23" stopIfTrue="1" operator="lessThan">
      <formula>0.5</formula>
    </cfRule>
  </conditionalFormatting>
  <conditionalFormatting sqref="AA36">
    <cfRule type="cellIs" dxfId="19" priority="22" stopIfTrue="1" operator="lessThan">
      <formula>0.5</formula>
    </cfRule>
  </conditionalFormatting>
  <conditionalFormatting sqref="AA4">
    <cfRule type="cellIs" dxfId="18" priority="18" stopIfTrue="1" operator="lessThan">
      <formula>0.5</formula>
    </cfRule>
  </conditionalFormatting>
  <conditionalFormatting sqref="AA4">
    <cfRule type="cellIs" dxfId="17" priority="19" operator="lessThan">
      <formula>$Z4/2</formula>
    </cfRule>
  </conditionalFormatting>
  <conditionalFormatting sqref="AA20">
    <cfRule type="cellIs" dxfId="16" priority="17" operator="lessThan">
      <formula>$Z20/2</formula>
    </cfRule>
  </conditionalFormatting>
  <conditionalFormatting sqref="AA20">
    <cfRule type="cellIs" dxfId="15" priority="16" stopIfTrue="1" operator="lessThan">
      <formula>0.5</formula>
    </cfRule>
  </conditionalFormatting>
  <conditionalFormatting sqref="AA20">
    <cfRule type="cellIs" dxfId="14" priority="15" stopIfTrue="1" operator="lessThan">
      <formula>0.5</formula>
    </cfRule>
  </conditionalFormatting>
  <conditionalFormatting sqref="AA16">
    <cfRule type="cellIs" dxfId="13" priority="14" operator="lessThan">
      <formula>$Z16/2</formula>
    </cfRule>
  </conditionalFormatting>
  <conditionalFormatting sqref="AA16">
    <cfRule type="cellIs" dxfId="12" priority="13" stopIfTrue="1" operator="lessThan">
      <formula>0.5</formula>
    </cfRule>
  </conditionalFormatting>
  <conditionalFormatting sqref="AA16">
    <cfRule type="cellIs" dxfId="11" priority="12" stopIfTrue="1" operator="lessThan">
      <formula>0.5</formula>
    </cfRule>
  </conditionalFormatting>
  <conditionalFormatting sqref="AA14">
    <cfRule type="cellIs" dxfId="10" priority="11" operator="lessThan">
      <formula>$Z14/2</formula>
    </cfRule>
  </conditionalFormatting>
  <conditionalFormatting sqref="AA14">
    <cfRule type="cellIs" dxfId="9" priority="10" stopIfTrue="1" operator="lessThan">
      <formula>0.5</formula>
    </cfRule>
  </conditionalFormatting>
  <conditionalFormatting sqref="AA14">
    <cfRule type="cellIs" dxfId="8" priority="9" stopIfTrue="1" operator="lessThan">
      <formula>0.5</formula>
    </cfRule>
  </conditionalFormatting>
  <conditionalFormatting sqref="AA12">
    <cfRule type="cellIs" dxfId="7" priority="7" stopIfTrue="1" operator="lessThan">
      <formula>0.5</formula>
    </cfRule>
  </conditionalFormatting>
  <conditionalFormatting sqref="AA12">
    <cfRule type="cellIs" dxfId="6" priority="8" operator="lessThan">
      <formula>$Z12/2</formula>
    </cfRule>
  </conditionalFormatting>
  <conditionalFormatting sqref="AA37">
    <cfRule type="cellIs" dxfId="5" priority="6" operator="lessThan">
      <formula>$Z37/2</formula>
    </cfRule>
  </conditionalFormatting>
  <conditionalFormatting sqref="AA37">
    <cfRule type="cellIs" dxfId="4" priority="5" stopIfTrue="1" operator="lessThan">
      <formula>0.5</formula>
    </cfRule>
  </conditionalFormatting>
  <conditionalFormatting sqref="AA37">
    <cfRule type="cellIs" dxfId="3" priority="4" stopIfTrue="1" operator="lessThan">
      <formula>0.5</formula>
    </cfRule>
  </conditionalFormatting>
  <conditionalFormatting sqref="AA37">
    <cfRule type="cellIs" dxfId="2" priority="3" operator="lessThan">
      <formula>$Z37/2</formula>
    </cfRule>
  </conditionalFormatting>
  <conditionalFormatting sqref="AA37">
    <cfRule type="cellIs" dxfId="1" priority="2" stopIfTrue="1" operator="lessThan">
      <formula>0.5</formula>
    </cfRule>
  </conditionalFormatting>
  <conditionalFormatting sqref="AA37">
    <cfRule type="cellIs" dxfId="0" priority="1" stopIfTrue="1" operator="lessThan">
      <formula>0.5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3" width="3.8984375" style="5" customWidth="1"/>
    <col min="4" max="8" width="3.8984375" style="5" bestFit="1" customWidth="1"/>
    <col min="9" max="14" width="8.69921875" style="5" customWidth="1"/>
    <col min="15" max="16384" width="9" style="5"/>
  </cols>
  <sheetData>
    <row r="1" spans="1:16" s="1" customFormat="1" ht="16.95" thickTop="1" thickBot="1" x14ac:dyDescent="0.35">
      <c r="B1" s="2"/>
      <c r="C1" s="3" t="s">
        <v>7</v>
      </c>
      <c r="D1" s="3" t="s">
        <v>8</v>
      </c>
      <c r="E1" s="3" t="s">
        <v>9</v>
      </c>
      <c r="F1" s="3" t="s">
        <v>10</v>
      </c>
      <c r="G1" s="3" t="s">
        <v>11</v>
      </c>
      <c r="H1" s="4" t="s">
        <v>12</v>
      </c>
    </row>
    <row r="2" spans="1:16" x14ac:dyDescent="0.3">
      <c r="B2" s="6" t="s">
        <v>13</v>
      </c>
      <c r="C2" s="7">
        <f ca="1">RANDBETWEEN(1,3)</f>
        <v>2</v>
      </c>
      <c r="D2" s="7">
        <f ca="1">RANDBETWEEN(1,3)+RANDBETWEEN(1,3)</f>
        <v>3</v>
      </c>
      <c r="E2" s="7">
        <f ca="1">RANDBETWEEN(1,3)+RANDBETWEEN(1,3)+RANDBETWEEN(1,3)</f>
        <v>7</v>
      </c>
      <c r="F2" s="7">
        <f ca="1">RANDBETWEEN(1,3)+RANDBETWEEN(1,3)+RANDBETWEEN(1,3)+RANDBETWEEN(1,3)</f>
        <v>7</v>
      </c>
      <c r="G2" s="7">
        <f ca="1">RANDBETWEEN(1,3)+RANDBETWEEN(1,3)+RANDBETWEEN(1,3)+RANDBETWEEN(1,3)+RANDBETWEEN(1,3)</f>
        <v>11</v>
      </c>
      <c r="H2" s="8">
        <f ca="1">RANDBETWEEN(1,3)+RANDBETWEEN(1,3)+RANDBETWEEN(1,3)+RANDBETWEEN(1,3)+RANDBETWEEN(1,3)+RANDBETWEEN(1,3)</f>
        <v>14</v>
      </c>
      <c r="L2" s="1"/>
      <c r="M2" s="1"/>
      <c r="N2" s="1"/>
      <c r="O2" s="1"/>
      <c r="P2" s="1"/>
    </row>
    <row r="3" spans="1:16" x14ac:dyDescent="0.3">
      <c r="B3" s="9" t="s">
        <v>14</v>
      </c>
      <c r="C3" s="10">
        <f ca="1">RANDBETWEEN(1,4)</f>
        <v>1</v>
      </c>
      <c r="D3" s="10">
        <f ca="1">RANDBETWEEN(1,4)+RANDBETWEEN(1,4)</f>
        <v>5</v>
      </c>
      <c r="E3" s="10">
        <f ca="1">RANDBETWEEN(1,4)+RANDBETWEEN(1,4)+RANDBETWEEN(1,4)</f>
        <v>6</v>
      </c>
      <c r="F3" s="10">
        <f ca="1">RANDBETWEEN(1,4)+RANDBETWEEN(1,4)+RANDBETWEEN(1,4)+RANDBETWEEN(1,4)</f>
        <v>15</v>
      </c>
      <c r="G3" s="10">
        <f ca="1">RANDBETWEEN(1,4)+RANDBETWEEN(1,4)+RANDBETWEEN(1,4)+RANDBETWEEN(1,4)+RANDBETWEEN(1,4)</f>
        <v>16</v>
      </c>
      <c r="H3" s="11">
        <f ca="1">RANDBETWEEN(1,4)+RANDBETWEEN(1,4)+RANDBETWEEN(1,4)+RANDBETWEEN(1,4)+RANDBETWEEN(1,4)+RANDBETWEEN(1,4)</f>
        <v>13</v>
      </c>
      <c r="L3" s="1"/>
      <c r="M3" s="1"/>
      <c r="N3" s="1"/>
      <c r="O3" s="1"/>
      <c r="P3" s="1"/>
    </row>
    <row r="4" spans="1:16" x14ac:dyDescent="0.3">
      <c r="B4" s="9" t="s">
        <v>15</v>
      </c>
      <c r="C4" s="10">
        <f ca="1">RANDBETWEEN(1,6)</f>
        <v>2</v>
      </c>
      <c r="D4" s="10">
        <f ca="1">RANDBETWEEN(1,6)+RANDBETWEEN(1,6)</f>
        <v>7</v>
      </c>
      <c r="E4" s="10">
        <f ca="1">RANDBETWEEN(1,6)+RANDBETWEEN(1,6)+RANDBETWEEN(1,6)</f>
        <v>10</v>
      </c>
      <c r="F4" s="10">
        <f ca="1">RANDBETWEEN(1,6)+RANDBETWEEN(1,6)+RANDBETWEEN(1,6)+RANDBETWEEN(1,6)</f>
        <v>11</v>
      </c>
      <c r="G4" s="10">
        <f ca="1">RANDBETWEEN(1,6)+RANDBETWEEN(1,6)+RANDBETWEEN(1,6)+RANDBETWEEN(1,6)+RANDBETWEEN(1,6)</f>
        <v>14</v>
      </c>
      <c r="H4" s="11">
        <f ca="1">RANDBETWEEN(1,6)+RANDBETWEEN(1,6)+RANDBETWEEN(1,6)+RANDBETWEEN(1,6)+RANDBETWEEN(1,6)+RANDBETWEEN(1,6)</f>
        <v>24</v>
      </c>
      <c r="L4" s="1"/>
      <c r="M4" s="1"/>
      <c r="N4" s="1"/>
      <c r="O4" s="1"/>
      <c r="P4" s="1"/>
    </row>
    <row r="5" spans="1:16" x14ac:dyDescent="0.3">
      <c r="B5" s="9" t="s">
        <v>16</v>
      </c>
      <c r="C5" s="10">
        <f ca="1">RANDBETWEEN(1,8)</f>
        <v>5</v>
      </c>
      <c r="D5" s="10">
        <f ca="1">RANDBETWEEN(1,8)+RANDBETWEEN(1,8)</f>
        <v>3</v>
      </c>
      <c r="E5" s="10">
        <f ca="1">RANDBETWEEN(1,8)+RANDBETWEEN(1,8)+RANDBETWEEN(1,8)</f>
        <v>14</v>
      </c>
      <c r="F5" s="10">
        <f ca="1">RANDBETWEEN(1,8)+RANDBETWEEN(1,8)+RANDBETWEEN(1,8)+RANDBETWEEN(1,8)</f>
        <v>22</v>
      </c>
      <c r="G5" s="10">
        <f ca="1">RANDBETWEEN(1,8)+RANDBETWEEN(1,8)+RANDBETWEEN(1,8)+RANDBETWEEN(1,8)+RANDBETWEEN(1,8)</f>
        <v>17</v>
      </c>
      <c r="H5" s="11">
        <f ca="1">RANDBETWEEN(1,8)+RANDBETWEEN(1,8)+RANDBETWEEN(1,8)+RANDBETWEEN(1,8)+RANDBETWEEN(1,8)+RANDBETWEEN(1,8)</f>
        <v>32</v>
      </c>
      <c r="L5" s="1"/>
      <c r="M5" s="1"/>
      <c r="N5" s="1"/>
      <c r="O5" s="1"/>
      <c r="P5" s="1"/>
    </row>
    <row r="6" spans="1:16" x14ac:dyDescent="0.3">
      <c r="B6" s="9" t="s">
        <v>17</v>
      </c>
      <c r="C6" s="10">
        <f ca="1">RANDBETWEEN(1,10)</f>
        <v>9</v>
      </c>
      <c r="D6" s="10">
        <f ca="1">RANDBETWEEN(1,10)+RANDBETWEEN(1,10)</f>
        <v>3</v>
      </c>
      <c r="E6" s="10">
        <f ca="1">RANDBETWEEN(1,10)+RANDBETWEEN(1,10)+RANDBETWEEN(1,10)</f>
        <v>18</v>
      </c>
      <c r="F6" s="10">
        <f ca="1">RANDBETWEEN(1,10)+RANDBETWEEN(1,10)+RANDBETWEEN(1,10)+RANDBETWEEN(1,10)</f>
        <v>20</v>
      </c>
      <c r="G6" s="10">
        <f ca="1">RANDBETWEEN(1,10)+RANDBETWEEN(1,10)+RANDBETWEEN(1,10)+RANDBETWEEN(1,10)+RANDBETWEEN(1,10)</f>
        <v>25</v>
      </c>
      <c r="H6" s="11">
        <f ca="1">RANDBETWEEN(1,10)+RANDBETWEEN(1,10)+RANDBETWEEN(1,10)+RANDBETWEEN(1,10)+RANDBETWEEN(1,10)+RANDBETWEEN(1,10)</f>
        <v>29</v>
      </c>
      <c r="L6" s="1"/>
      <c r="M6" s="1"/>
      <c r="N6" s="1"/>
      <c r="O6" s="1"/>
      <c r="P6" s="1"/>
    </row>
    <row r="7" spans="1:16" x14ac:dyDescent="0.3">
      <c r="B7" s="9" t="s">
        <v>18</v>
      </c>
      <c r="C7" s="10">
        <f ca="1">RANDBETWEEN(1,12)</f>
        <v>10</v>
      </c>
      <c r="D7" s="10">
        <f ca="1">RANDBETWEEN(1,12)+RANDBETWEEN(1,12)</f>
        <v>14</v>
      </c>
      <c r="E7" s="10">
        <f ca="1">RANDBETWEEN(1,12)+RANDBETWEEN(1,12)+RANDBETWEEN(1,12)</f>
        <v>18</v>
      </c>
      <c r="F7" s="10">
        <f ca="1">RANDBETWEEN(1,12)+RANDBETWEEN(1,12)+RANDBETWEEN(1,12)+RANDBETWEEN(1,12)</f>
        <v>26</v>
      </c>
      <c r="G7" s="10">
        <f ca="1">RANDBETWEEN(1,12)+RANDBETWEEN(1,12)+RANDBETWEEN(1,12)+RANDBETWEEN(1,12)+RANDBETWEEN(1,12)</f>
        <v>25</v>
      </c>
      <c r="H7" s="11">
        <f ca="1">RANDBETWEEN(1,12)+RANDBETWEEN(1,12)+RANDBETWEEN(1,12)+RANDBETWEEN(1,12)+RANDBETWEEN(1,12)+RANDBETWEEN(1,12)</f>
        <v>28</v>
      </c>
      <c r="L7" s="1"/>
      <c r="M7" s="1"/>
      <c r="N7" s="1"/>
      <c r="O7" s="1"/>
      <c r="P7" s="1"/>
    </row>
    <row r="8" spans="1:16" x14ac:dyDescent="0.3">
      <c r="B8" s="9" t="s">
        <v>19</v>
      </c>
      <c r="C8" s="10">
        <f ca="1">RANDBETWEEN(1,20)</f>
        <v>4</v>
      </c>
      <c r="D8" s="10">
        <f ca="1">RANDBETWEEN(1,20)+RANDBETWEEN(1,20)</f>
        <v>22</v>
      </c>
      <c r="E8" s="10">
        <f ca="1">RANDBETWEEN(1,20)+RANDBETWEEN(1,20)+RANDBETWEEN(1,20)</f>
        <v>29</v>
      </c>
      <c r="F8" s="10">
        <f ca="1">RANDBETWEEN(1,20)+RANDBETWEEN(1,20)+RANDBETWEEN(1,20)+RANDBETWEEN(1,20)</f>
        <v>24</v>
      </c>
      <c r="G8" s="10">
        <f ca="1">RANDBETWEEN(1,20)+RANDBETWEEN(1,20)+RANDBETWEEN(1,20)+RANDBETWEEN(1,20)+RANDBETWEEN(1,20)</f>
        <v>66</v>
      </c>
      <c r="H8" s="11">
        <f ca="1">RANDBETWEEN(1,20)+RANDBETWEEN(1,20)+RANDBETWEEN(1,20)+RANDBETWEEN(1,20)+RANDBETWEEN(1,20)+RANDBETWEEN(1,20)</f>
        <v>46</v>
      </c>
      <c r="L8" s="1"/>
      <c r="M8" s="1"/>
      <c r="N8" s="1"/>
      <c r="O8" s="1"/>
      <c r="P8" s="1"/>
    </row>
    <row r="9" spans="1:16" ht="16.2" thickBot="1" x14ac:dyDescent="0.35">
      <c r="B9" s="12" t="s">
        <v>20</v>
      </c>
      <c r="C9" s="13">
        <f ca="1">RANDBETWEEN(1,100)</f>
        <v>25</v>
      </c>
      <c r="D9" s="13">
        <f ca="1">RANDBETWEEN(1,100)+RANDBETWEEN(1,100)</f>
        <v>16</v>
      </c>
      <c r="E9" s="13">
        <f ca="1">RANDBETWEEN(1,100)+RANDBETWEEN(1,100)+RANDBETWEEN(1,100)</f>
        <v>177</v>
      </c>
      <c r="F9" s="13">
        <f ca="1">RANDBETWEEN(1,100)+RANDBETWEEN(1,100)+RANDBETWEEN(1,100)+RANDBETWEEN(1,100)</f>
        <v>256</v>
      </c>
      <c r="G9" s="13">
        <f ca="1">RANDBETWEEN(1,100)+RANDBETWEEN(1,100)+RANDBETWEEN(1,100)+RANDBETWEEN(1,100)+RANDBETWEEN(1,100)</f>
        <v>321</v>
      </c>
      <c r="H9" s="14">
        <f ca="1">RANDBETWEEN(1,100)+RANDBETWEEN(1,100)+RANDBETWEEN(1,100)+RANDBETWEEN(1,100)+RANDBETWEEN(1,100)+RANDBETWEEN(1,100)</f>
        <v>324</v>
      </c>
      <c r="L9" s="1"/>
      <c r="M9" s="1"/>
      <c r="N9" s="1"/>
      <c r="O9" s="1"/>
      <c r="P9" s="1"/>
    </row>
    <row r="10" spans="1:16" ht="16.2" thickTop="1" x14ac:dyDescent="0.3">
      <c r="A10" s="1"/>
      <c r="C10" s="1"/>
      <c r="D10" s="1"/>
      <c r="E10" s="1"/>
      <c r="F10" s="1"/>
    </row>
    <row r="11" spans="1:16" x14ac:dyDescent="0.3">
      <c r="A11" s="1"/>
      <c r="C11" s="1"/>
      <c r="D11" s="1"/>
      <c r="E11" s="1"/>
      <c r="F11" s="1"/>
    </row>
    <row r="12" spans="1:16" x14ac:dyDescent="0.3">
      <c r="A12" s="1"/>
      <c r="C12" s="1"/>
      <c r="D12" s="1"/>
      <c r="E12" s="1"/>
      <c r="F12" s="1"/>
    </row>
    <row r="13" spans="1:16" x14ac:dyDescent="0.3">
      <c r="A13" s="1"/>
      <c r="C13" s="1"/>
      <c r="D13" s="1"/>
      <c r="E13" s="1"/>
      <c r="F13" s="1"/>
    </row>
    <row r="14" spans="1:16" x14ac:dyDescent="0.3">
      <c r="A14" s="1"/>
      <c r="C14" s="1"/>
      <c r="D14" s="1"/>
      <c r="E14" s="1"/>
      <c r="F14" s="1"/>
    </row>
    <row r="15" spans="1:16" x14ac:dyDescent="0.3">
      <c r="A15" s="1"/>
      <c r="C15" s="1"/>
      <c r="D15" s="1"/>
      <c r="E15" s="1"/>
      <c r="F15" s="1"/>
    </row>
    <row r="16" spans="1:16" x14ac:dyDescent="0.3">
      <c r="A16" s="1"/>
      <c r="C16" s="1"/>
      <c r="D16" s="1"/>
      <c r="E16" s="1"/>
      <c r="F16" s="1"/>
    </row>
    <row r="17" spans="1:7" x14ac:dyDescent="0.3">
      <c r="A17" s="1"/>
      <c r="C17" s="1"/>
      <c r="D17" s="1"/>
      <c r="E17" s="1"/>
      <c r="F17" s="1"/>
    </row>
    <row r="18" spans="1:7" x14ac:dyDescent="0.3">
      <c r="A18" s="1"/>
      <c r="C18" s="1"/>
      <c r="D18" s="1"/>
      <c r="E18" s="1"/>
      <c r="F18" s="1"/>
    </row>
    <row r="19" spans="1:7" x14ac:dyDescent="0.3">
      <c r="A19" s="1"/>
      <c r="C19" s="1"/>
      <c r="D19" s="1"/>
      <c r="E19" s="1"/>
      <c r="F19" s="1"/>
    </row>
    <row r="20" spans="1:7" x14ac:dyDescent="0.3">
      <c r="A20" s="1"/>
      <c r="C20" s="1"/>
      <c r="D20" s="1"/>
      <c r="E20" s="1"/>
      <c r="F20" s="1"/>
    </row>
    <row r="21" spans="1:7" x14ac:dyDescent="0.3">
      <c r="A21" s="1"/>
      <c r="C21" s="1"/>
      <c r="D21" s="1"/>
      <c r="E21" s="1"/>
      <c r="F21" s="1"/>
    </row>
    <row r="22" spans="1:7" x14ac:dyDescent="0.3">
      <c r="A22" s="1"/>
      <c r="C22" s="1"/>
      <c r="D22" s="1"/>
      <c r="E22" s="1"/>
      <c r="F22" s="1"/>
    </row>
    <row r="23" spans="1:7" x14ac:dyDescent="0.3">
      <c r="A23" s="1"/>
      <c r="C23" s="1"/>
      <c r="D23" s="1"/>
      <c r="E23" s="1"/>
      <c r="F23" s="1"/>
    </row>
    <row r="24" spans="1:7" x14ac:dyDescent="0.3">
      <c r="A24" s="1"/>
      <c r="C24" s="1"/>
      <c r="D24" s="1"/>
      <c r="E24" s="1"/>
      <c r="F24" s="1"/>
    </row>
    <row r="25" spans="1:7" x14ac:dyDescent="0.3">
      <c r="A25" s="1"/>
      <c r="C25" s="1"/>
      <c r="D25" s="1"/>
      <c r="E25" s="1"/>
      <c r="F25" s="1"/>
    </row>
    <row r="26" spans="1:7" x14ac:dyDescent="0.3">
      <c r="A26" s="1"/>
      <c r="C26" s="1"/>
      <c r="D26" s="1"/>
      <c r="E26" s="1"/>
      <c r="F26" s="1"/>
    </row>
    <row r="27" spans="1:7" x14ac:dyDescent="0.3">
      <c r="A27" s="1"/>
      <c r="C27" s="1"/>
      <c r="D27" s="1"/>
      <c r="E27" s="1"/>
      <c r="F27" s="1"/>
    </row>
    <row r="28" spans="1:7" x14ac:dyDescent="0.3">
      <c r="A28" s="1"/>
      <c r="C28" s="1"/>
      <c r="D28" s="1"/>
      <c r="E28" s="1"/>
      <c r="F28" s="1"/>
    </row>
    <row r="29" spans="1:7" x14ac:dyDescent="0.3">
      <c r="A29" s="1"/>
      <c r="C29" s="1"/>
      <c r="D29" s="1"/>
      <c r="E29" s="1"/>
      <c r="F29" s="1"/>
    </row>
    <row r="30" spans="1:7" x14ac:dyDescent="0.3">
      <c r="A30" s="1"/>
      <c r="C30" s="1"/>
      <c r="D30" s="1"/>
      <c r="E30" s="1"/>
      <c r="F30" s="1"/>
    </row>
    <row r="31" spans="1:7" x14ac:dyDescent="0.3">
      <c r="C31" s="1"/>
      <c r="D31" s="1"/>
      <c r="E31" s="1"/>
      <c r="F31" s="1"/>
      <c r="G31" s="1"/>
    </row>
    <row r="32" spans="1:7" x14ac:dyDescent="0.3">
      <c r="C32" s="1"/>
      <c r="D32" s="1"/>
      <c r="E32" s="1"/>
      <c r="F32" s="1"/>
      <c r="G32" s="1"/>
    </row>
    <row r="33" spans="3:7" x14ac:dyDescent="0.3">
      <c r="C33" s="1"/>
      <c r="D33" s="1"/>
      <c r="E33" s="1"/>
      <c r="F33" s="1"/>
      <c r="G33" s="1"/>
    </row>
    <row r="34" spans="3:7" x14ac:dyDescent="0.3">
      <c r="C34" s="1"/>
      <c r="D34" s="1"/>
      <c r="E34" s="1"/>
      <c r="F34" s="1"/>
      <c r="G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Initiative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 Álvarez</dc:creator>
  <cp:lastModifiedBy>Alexis Álvarez</cp:lastModifiedBy>
  <cp:lastPrinted>2015-05-10T13:13:36Z</cp:lastPrinted>
  <dcterms:created xsi:type="dcterms:W3CDTF">2014-01-30T16:13:23Z</dcterms:created>
  <dcterms:modified xsi:type="dcterms:W3CDTF">2016-12-09T23:27:35Z</dcterms:modified>
</cp:coreProperties>
</file>