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H13" i="2" l="1"/>
  <c r="I13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V30" i="5" l="1"/>
  <c r="Z30" i="5" s="1"/>
  <c r="AA30" i="5" s="1"/>
  <c r="H12" i="2" l="1"/>
  <c r="I12" i="2" s="1"/>
  <c r="J16" i="3" l="1"/>
  <c r="K16" i="3" s="1"/>
  <c r="J15" i="3" l="1"/>
  <c r="K15" i="3" s="1"/>
  <c r="J10" i="3" l="1"/>
  <c r="K10" i="3" s="1"/>
  <c r="J9" i="3"/>
  <c r="K9" i="3" s="1"/>
  <c r="J8" i="3"/>
  <c r="K8" i="3" s="1"/>
  <c r="V8" i="5"/>
  <c r="Z8" i="5" s="1"/>
  <c r="AA8" i="5" s="1"/>
  <c r="V7" i="5"/>
  <c r="V6" i="5"/>
  <c r="Z6" i="5" s="1"/>
  <c r="AA6" i="5" s="1"/>
  <c r="Z7" i="5"/>
  <c r="AA7" i="5" s="1"/>
  <c r="H4" i="2" l="1"/>
  <c r="I4" i="2" s="1"/>
  <c r="D14" i="5" l="1"/>
  <c r="C14" i="5"/>
  <c r="B14" i="5"/>
  <c r="V5" i="5" l="1"/>
  <c r="Z5" i="5" s="1"/>
  <c r="AA5" i="5" s="1"/>
  <c r="V4" i="5"/>
  <c r="Z4" i="5" s="1"/>
  <c r="AA4" i="5" s="1"/>
  <c r="AA26" i="5" l="1"/>
  <c r="AA19" i="5"/>
  <c r="AA18" i="5"/>
  <c r="AA17" i="5"/>
  <c r="AA9" i="5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I17" i="1" l="1"/>
  <c r="I16" i="1"/>
  <c r="I18" i="1" s="1"/>
  <c r="I19" i="1" s="1"/>
  <c r="I15" i="1"/>
  <c r="V29" i="5" l="1"/>
  <c r="Z29" i="5" s="1"/>
  <c r="AA29" i="5" s="1"/>
  <c r="V28" i="5"/>
  <c r="Z28" i="5" s="1"/>
  <c r="AA28" i="5" s="1"/>
  <c r="V27" i="5"/>
  <c r="Z27" i="5" s="1"/>
  <c r="AA27" i="5" s="1"/>
  <c r="D27" i="5"/>
  <c r="C27" i="5"/>
  <c r="B27" i="5"/>
  <c r="V26" i="5"/>
  <c r="Z26" i="5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H10" i="2"/>
  <c r="I10" i="2" s="1"/>
  <c r="H9" i="2"/>
  <c r="I9" i="2" s="1"/>
  <c r="H8" i="2"/>
  <c r="I8" i="2" s="1"/>
  <c r="H7" i="2"/>
  <c r="I7" i="2" s="1"/>
  <c r="H6" i="2"/>
  <c r="I6" i="2" s="1"/>
  <c r="H5" i="2"/>
  <c r="E5" i="2"/>
  <c r="D19" i="1"/>
  <c r="E17" i="1"/>
  <c r="E16" i="1"/>
  <c r="E15" i="1"/>
  <c r="I5" i="2" l="1"/>
  <c r="E2" i="1" l="1"/>
  <c r="H3" i="2"/>
  <c r="I3" i="2" s="1"/>
  <c r="H2" i="2"/>
  <c r="I2" i="2" s="1"/>
  <c r="H11" i="2"/>
  <c r="I11" i="2" s="1"/>
  <c r="D4" i="3"/>
  <c r="E4" i="3" s="1"/>
  <c r="D3" i="3"/>
  <c r="E3" i="3" s="1"/>
  <c r="D2" i="3"/>
  <c r="E2" i="3" s="1"/>
  <c r="V25" i="5"/>
  <c r="Z25" i="5" s="1"/>
  <c r="AA25" i="5" s="1"/>
  <c r="V24" i="5"/>
  <c r="Z24" i="5" s="1"/>
  <c r="AA24" i="5" s="1"/>
  <c r="V23" i="5"/>
  <c r="Z23" i="5" s="1"/>
  <c r="AA23" i="5" s="1"/>
  <c r="J14" i="3" l="1"/>
  <c r="K14" i="3" s="1"/>
  <c r="J13" i="3"/>
  <c r="K13" i="3" s="1"/>
  <c r="J12" i="3" l="1"/>
  <c r="K12" i="3" s="1"/>
  <c r="J5" i="3" l="1"/>
  <c r="K5" i="3" s="1"/>
  <c r="J6" i="3"/>
  <c r="K6" i="3" s="1"/>
  <c r="J7" i="3"/>
  <c r="K7" i="3" s="1"/>
  <c r="J11" i="3"/>
  <c r="K11" i="3" s="1"/>
  <c r="V17" i="5" l="1"/>
  <c r="Z17" i="5" s="1"/>
  <c r="V19" i="5"/>
  <c r="Z19" i="5" s="1"/>
  <c r="J4" i="3" l="1"/>
  <c r="K4" i="3" s="1"/>
  <c r="J3" i="3"/>
  <c r="K3" i="3" s="1"/>
  <c r="J2" i="3"/>
  <c r="K2" i="3" s="1"/>
  <c r="V3" i="5" l="1"/>
  <c r="Z3" i="5" s="1"/>
  <c r="AA3" i="5" s="1"/>
  <c r="E11" i="1" l="1"/>
  <c r="D10" i="3" l="1"/>
  <c r="E10" i="3" s="1"/>
  <c r="D9" i="3"/>
  <c r="E9" i="3" s="1"/>
  <c r="D8" i="3"/>
  <c r="E8" i="3" s="1"/>
  <c r="V12" i="5" l="1"/>
  <c r="Z12" i="5" s="1"/>
  <c r="AA12" i="5" s="1"/>
  <c r="E10" i="1" l="1"/>
  <c r="V18" i="5"/>
  <c r="Z18" i="5" s="1"/>
  <c r="V22" i="5" l="1"/>
  <c r="Z22" i="5" s="1"/>
  <c r="AA22" i="5" s="1"/>
  <c r="D7" i="3"/>
  <c r="E7" i="3" s="1"/>
  <c r="D6" i="3"/>
  <c r="E6" i="3" s="1"/>
  <c r="D5" i="3"/>
  <c r="E5" i="3" s="1"/>
  <c r="E9" i="1" l="1"/>
  <c r="E3" i="1"/>
  <c r="Y21" i="5" l="1"/>
  <c r="Y20" i="5"/>
  <c r="Y16" i="5"/>
  <c r="Y15" i="5"/>
  <c r="Y14" i="5"/>
  <c r="Y13" i="5"/>
  <c r="Y11" i="5"/>
  <c r="Y10" i="5"/>
  <c r="Y9" i="5"/>
  <c r="Y2" i="5"/>
  <c r="E4" i="1" l="1"/>
  <c r="E6" i="1"/>
  <c r="V11" i="5" l="1"/>
  <c r="Z11" i="5" s="1"/>
  <c r="AA11" i="5" s="1"/>
  <c r="V15" i="5"/>
  <c r="Z15" i="5" s="1"/>
  <c r="AA15" i="5" s="1"/>
  <c r="V16" i="5" l="1"/>
  <c r="V21" i="5" l="1"/>
  <c r="Z21" i="5" s="1"/>
  <c r="AA21" i="5" s="1"/>
  <c r="Z16" i="5" l="1"/>
  <c r="AA16" i="5" s="1"/>
  <c r="E13" i="1" l="1"/>
  <c r="V20" i="5"/>
  <c r="C10" i="5" l="1"/>
  <c r="D10" i="5"/>
  <c r="B10" i="5"/>
  <c r="D5" i="4" l="1"/>
  <c r="Z20" i="5" l="1"/>
  <c r="AA20" i="5" s="1"/>
  <c r="N17" i="1" l="1"/>
  <c r="N18" i="1" l="1"/>
  <c r="N16" i="1"/>
  <c r="V13" i="5" l="1"/>
  <c r="Z13" i="5" s="1"/>
  <c r="AA13" i="5" s="1"/>
  <c r="M10" i="1" l="1"/>
  <c r="M12" i="1"/>
  <c r="M11" i="1"/>
  <c r="N20" i="1" s="1"/>
  <c r="E12" i="1" l="1"/>
  <c r="M13" i="1" l="1"/>
  <c r="M14" i="1" s="1"/>
  <c r="V14" i="5" l="1"/>
  <c r="Z14" i="5" s="1"/>
  <c r="AA14" i="5" s="1"/>
  <c r="V10" i="5"/>
  <c r="Z10" i="5" s="1"/>
  <c r="AA10" i="5" s="1"/>
  <c r="E14" i="1" l="1"/>
  <c r="E7" i="1"/>
  <c r="E5" i="1" l="1"/>
  <c r="E8" i="1"/>
  <c r="V9" i="5" l="1"/>
  <c r="V2" i="5"/>
  <c r="Z9" i="5" l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E5" authorId="0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G20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21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  <comment ref="G22" authorId="0">
      <text>
        <r>
          <rPr>
            <i/>
            <sz val="12"/>
            <color theme="1"/>
            <rFont val="Times New Roman"/>
            <family val="1"/>
          </rPr>
          <t>magic fang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10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10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10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F10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B14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14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4" authorId="0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C27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D27" authorId="0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</commentList>
</comments>
</file>

<file path=xl/sharedStrings.xml><?xml version="1.0" encoding="utf-8"?>
<sst xmlns="http://schemas.openxmlformats.org/spreadsheetml/2006/main" count="364" uniqueCount="181">
  <si>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</si>
  <si>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</si>
  <si>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</si>
  <si>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</si>
  <si>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</si>
  <si>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</si>
  <si>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</si>
  <si>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</si>
  <si>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</si>
  <si>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</si>
  <si>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</si>
  <si>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</si>
  <si>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</si>
  <si>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</si>
  <si>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</si>
  <si>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</si>
  <si>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</si>
  <si>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</si>
  <si>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</si>
  <si>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</si>
  <si>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</si>
  <si>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</si>
  <si>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</si>
  <si>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</si>
  <si>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</si>
  <si>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</si>
  <si>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</si>
  <si>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</si>
  <si>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</si>
  <si>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</si>
  <si>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</si>
  <si>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</si>
  <si>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</si>
  <si>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</si>
  <si>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</si>
  <si>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</si>
  <si>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</si>
  <si>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</si>
  <si>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</si>
  <si>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</si>
  <si>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</si>
  <si>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</si>
  <si>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</si>
  <si>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</si>
  <si>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</si>
  <si>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</si>
  <si>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</si>
  <si>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</si>
  <si>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</si>
  <si>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</si>
  <si>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</si>
  <si>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</si>
  <si>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</si>
  <si>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</si>
  <si>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</si>
  <si>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</si>
  <si>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</si>
  <si>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</si>
  <si>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</si>
  <si>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</si>
  <si>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</si>
  <si>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</si>
  <si>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</si>
  <si>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</si>
  <si>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</si>
  <si>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</si>
  <si>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</si>
  <si>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</si>
  <si>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</si>
  <si>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</si>
  <si>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</si>
  <si>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</si>
  <si>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</si>
  <si>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</si>
  <si>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</si>
  <si>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Allisa</t>
  </si>
  <si>
    <t>Zond</t>
  </si>
  <si>
    <t>druid</t>
  </si>
  <si>
    <t>Save vs.</t>
  </si>
  <si>
    <t>Rook</t>
  </si>
  <si>
    <t>cleric-rogue-inquis.</t>
  </si>
  <si>
    <t>Details</t>
  </si>
  <si>
    <t>Spell Resist</t>
  </si>
  <si>
    <t>Maiko</t>
  </si>
  <si>
    <t>bard</t>
  </si>
  <si>
    <t>30’/80’</t>
  </si>
  <si>
    <t>Kedrik</t>
  </si>
  <si>
    <t>archivist</t>
  </si>
  <si>
    <t>prcg/slsh</t>
  </si>
  <si>
    <r>
      <t>Rook</t>
    </r>
    <r>
      <rPr>
        <b/>
        <vertAlign val="superscript"/>
        <sz val="12"/>
        <color theme="1"/>
        <rFont val="Times New Roman"/>
        <family val="1"/>
      </rPr>
      <t>pfe</t>
    </r>
  </si>
  <si>
    <t>Fingers</t>
  </si>
  <si>
    <t>rogue-trapsmith</t>
  </si>
  <si>
    <t>Lauriel</t>
  </si>
  <si>
    <t>Bishop</t>
  </si>
  <si>
    <t>cloistered cleric</t>
  </si>
  <si>
    <t>wizard</t>
  </si>
  <si>
    <t>Dani</t>
  </si>
  <si>
    <t>Sarge</t>
  </si>
  <si>
    <t>Sulki</t>
  </si>
  <si>
    <t>green hag</t>
  </si>
  <si>
    <t>1d4 + 4</t>
  </si>
  <si>
    <t>Purple Dragon Knight</t>
  </si>
  <si>
    <t>2 Claws+1</t>
  </si>
  <si>
    <t>warmage</t>
  </si>
  <si>
    <t>2 Claws</t>
  </si>
  <si>
    <t>Bite</t>
  </si>
  <si>
    <t>dire wolf</t>
  </si>
  <si>
    <t>Claw 1</t>
  </si>
  <si>
    <t>Claw 2</t>
  </si>
  <si>
    <t>Listen</t>
  </si>
  <si>
    <t>Sapper</t>
  </si>
  <si>
    <t>Rusty</t>
  </si>
  <si>
    <t>1d2-1</t>
  </si>
  <si>
    <t>1d3-1</t>
  </si>
  <si>
    <t>Move Silently</t>
  </si>
  <si>
    <t>Hide</t>
  </si>
  <si>
    <t>Lauren</t>
  </si>
  <si>
    <t>Ben</t>
  </si>
  <si>
    <t>Hell hound</t>
  </si>
  <si>
    <t>V</t>
  </si>
  <si>
    <t>Imm</t>
  </si>
  <si>
    <t>1d8+1+1d6 fire</t>
  </si>
  <si>
    <t>hags</t>
  </si>
  <si>
    <t>Calista</t>
  </si>
  <si>
    <t>Shagyah</t>
  </si>
  <si>
    <t>30’/50’</t>
  </si>
  <si>
    <t>Oprah</t>
  </si>
  <si>
    <t>20’/80’</t>
  </si>
  <si>
    <t>night hag</t>
  </si>
  <si>
    <t>2d6 + 6 + disease</t>
  </si>
  <si>
    <t>Ray spell</t>
  </si>
  <si>
    <t>varies</t>
  </si>
  <si>
    <t>harpy</t>
  </si>
  <si>
    <t>Dagger</t>
  </si>
  <si>
    <t>1d4</t>
  </si>
  <si>
    <t>1d3</t>
  </si>
  <si>
    <t>succubus</t>
  </si>
  <si>
    <t>1d6 + 1</t>
  </si>
  <si>
    <t>Light Crossbow +1</t>
  </si>
  <si>
    <t>cold iron &amp; magic</t>
  </si>
  <si>
    <t>immune</t>
  </si>
  <si>
    <t>cold iron &amp; good</t>
  </si>
  <si>
    <t>Sadka (g-hag)</t>
  </si>
  <si>
    <t>Cassidy (g-hag)</t>
  </si>
  <si>
    <t>Nikita (g-hag)</t>
  </si>
  <si>
    <t>Slumbrah (n-hag)</t>
  </si>
  <si>
    <t>Shagyah (scbs)</t>
  </si>
  <si>
    <t>Oprah (hrpy)</t>
  </si>
  <si>
    <t>Calista (blght)</t>
  </si>
  <si>
    <t>warlock</t>
  </si>
  <si>
    <t>duskblade</t>
  </si>
  <si>
    <t>ranger</t>
  </si>
  <si>
    <t>Large Viper 1</t>
  </si>
  <si>
    <t>Large Viper 2</t>
  </si>
  <si>
    <t>Spiked Club +1</t>
  </si>
  <si>
    <t>1d6+1 x2</t>
  </si>
  <si>
    <t>1d8+2</t>
  </si>
  <si>
    <t>2d6+4</t>
  </si>
  <si>
    <t>Blighter</t>
  </si>
  <si>
    <t>Succubus</t>
  </si>
  <si>
    <t>Harpy</t>
  </si>
  <si>
    <t>Nikita</t>
  </si>
  <si>
    <t>Cassidy</t>
  </si>
  <si>
    <t>Sadka</t>
  </si>
  <si>
    <t>Slumbrah</t>
  </si>
  <si>
    <t>Green Hag</t>
  </si>
  <si>
    <t>Night Hag</t>
  </si>
  <si>
    <t>1d4+poison (DC 11)</t>
  </si>
  <si>
    <t>Ranged Touch</t>
  </si>
  <si>
    <t>Hippogriff 1</t>
  </si>
  <si>
    <t>Hippogriff 2</t>
  </si>
  <si>
    <t>Hippogriff 3</t>
  </si>
  <si>
    <t>Hippogriff</t>
  </si>
  <si>
    <t>1d4+4</t>
  </si>
  <si>
    <t>Jump</t>
  </si>
  <si>
    <t>Viper</t>
  </si>
  <si>
    <t xml:space="preserve"> </t>
  </si>
  <si>
    <t>Unicorn</t>
  </si>
  <si>
    <t>Horn</t>
  </si>
  <si>
    <t>1d8+8</t>
  </si>
  <si>
    <t>Grapple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</si>
</sst>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00"/>
      <name val="Times New Roman"/>
      <family val="2"/>
    </font>
    <font>
      <sz val="12"/>
      <color rgb="FF0000FF"/>
      <name val="Times New Roman"/>
      <family val="2"/>
    </font>
    <font>
      <sz val="12"/>
      <color rgb="FFFF3399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8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5" fillId="5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6" borderId="37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17" fillId="21" borderId="8" xfId="0" applyFont="1" applyFill="1" applyBorder="1" applyAlignment="1">
      <alignment horizontal="center"/>
    </xf>
    <xf numFmtId="0" fontId="18" fillId="17" borderId="8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16" fillId="17" borderId="8" xfId="0" applyFont="1" applyFill="1" applyBorder="1" applyAlignment="1">
      <alignment horizontal="centerContinuous"/>
    </xf>
    <xf numFmtId="0" fontId="0" fillId="20" borderId="8" xfId="0" applyFill="1" applyBorder="1" applyAlignment="1">
      <alignment horizontal="center"/>
    </xf>
    <xf numFmtId="0" fontId="0" fillId="23" borderId="8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8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3399"/>
      <color rgb="FF0000FF"/>
      <color rgb="FFFF99FF"/>
      <color rgb="FFFFFF66"/>
      <color rgb="FF99FFCC"/>
      <color rgb="FF00FF00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17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37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24</c:v>
                </c:pt>
                <c:pt idx="3">
                  <c:v>24</c:v>
                </c:pt>
                <c:pt idx="4">
                  <c:v>40</c:v>
                </c:pt>
                <c:pt idx="5">
                  <c:v>29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11</c:v>
                </c:pt>
                <c:pt idx="2">
                  <c:v>24</c:v>
                </c:pt>
                <c:pt idx="3">
                  <c:v>42</c:v>
                </c:pt>
                <c:pt idx="4">
                  <c:v>50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55616"/>
        <c:axId val="131457408"/>
        <c:axId val="148490432"/>
      </c:area3DChart>
      <c:catAx>
        <c:axId val="131455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1457408"/>
        <c:crosses val="autoZero"/>
        <c:auto val="1"/>
        <c:lblAlgn val="ctr"/>
        <c:lblOffset val="100"/>
        <c:noMultiLvlLbl val="0"/>
      </c:catAx>
      <c:valAx>
        <c:axId val="1314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1455616"/>
        <c:crosses val="autoZero"/>
        <c:crossBetween val="midCat"/>
      </c:valAx>
      <c:serAx>
        <c:axId val="148490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145740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</c:v>
                </c:pt>
                <c:pt idx="5">
                  <c:v>10</c:v>
                </c:pt>
                <c:pt idx="6">
                  <c:v>11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17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3">
                  <c:v>17</c:v>
                </c:pt>
                <c:pt idx="4">
                  <c:v>18</c:v>
                </c:pt>
                <c:pt idx="5">
                  <c:v>24</c:v>
                </c:pt>
                <c:pt idx="6">
                  <c:v>42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17</c:v>
                </c:pt>
                <c:pt idx="3">
                  <c:v>20</c:v>
                </c:pt>
                <c:pt idx="4">
                  <c:v>37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19</c:v>
                </c:pt>
                <c:pt idx="3">
                  <c:v>32</c:v>
                </c:pt>
                <c:pt idx="4">
                  <c:v>22</c:v>
                </c:pt>
                <c:pt idx="5">
                  <c:v>29</c:v>
                </c:pt>
                <c:pt idx="6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18720"/>
        <c:axId val="135920256"/>
        <c:axId val="159411712"/>
      </c:area3DChart>
      <c:catAx>
        <c:axId val="135918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920256"/>
        <c:crosses val="autoZero"/>
        <c:auto val="1"/>
        <c:lblAlgn val="ctr"/>
        <c:lblOffset val="100"/>
        <c:noMultiLvlLbl val="0"/>
      </c:catAx>
      <c:valAx>
        <c:axId val="13592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918720"/>
        <c:crosses val="autoZero"/>
        <c:crossBetween val="midCat"/>
      </c:valAx>
      <c:serAx>
        <c:axId val="159411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92025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17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37</c:v>
                </c:pt>
                <c:pt idx="5">
                  <c:v>22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24</c:v>
                </c:pt>
                <c:pt idx="3">
                  <c:v>24</c:v>
                </c:pt>
                <c:pt idx="4">
                  <c:v>40</c:v>
                </c:pt>
                <c:pt idx="5">
                  <c:v>29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11</c:v>
                </c:pt>
                <c:pt idx="2">
                  <c:v>24</c:v>
                </c:pt>
                <c:pt idx="3">
                  <c:v>42</c:v>
                </c:pt>
                <c:pt idx="4">
                  <c:v>50</c:v>
                </c:pt>
                <c:pt idx="5">
                  <c:v>64</c:v>
                </c:pt>
              </c:numCache>
            </c:numRef>
          </c:val>
        </c:ser>
        <c:bandFmts/>
        <c:axId val="137918336"/>
        <c:axId val="137919872"/>
        <c:axId val="159437696"/>
      </c:surface3DChart>
      <c:catAx>
        <c:axId val="137918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919872"/>
        <c:crosses val="autoZero"/>
        <c:auto val="1"/>
        <c:lblAlgn val="ctr"/>
        <c:lblOffset val="100"/>
        <c:noMultiLvlLbl val="0"/>
      </c:catAx>
      <c:valAx>
        <c:axId val="13791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918336"/>
        <c:crosses val="autoZero"/>
        <c:crossBetween val="midCat"/>
      </c:valAx>
      <c:serAx>
        <c:axId val="15943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79198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/>
  </sheetViews>
  <sheetFormatPr defaultRowHeight="15.6" x14ac:dyDescent="0.3"/>
  <cols>
    <col min="1" max="1" width="9.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8.296875" bestFit="1" customWidth="1"/>
    <col min="11" max="11" width="2.69921875" customWidth="1"/>
    <col min="12" max="12" width="14.09765625" bestFit="1" customWidth="1"/>
    <col min="13" max="13" width="6.19921875" customWidth="1"/>
    <col min="14" max="14" width="16.69921875" bestFit="1" customWidth="1"/>
  </cols>
  <sheetData>
    <row r="1" spans="1:14" s="111" customFormat="1" ht="31.8" thickBot="1" x14ac:dyDescent="0.35">
      <c r="A1" s="109" t="s">
        <v>0</v>
      </c>
      <c r="B1" s="109" t="s">
        <v>1</v>
      </c>
      <c r="C1" s="109" t="s">
        <v>2</v>
      </c>
      <c r="D1" s="110" t="s">
        <v>3</v>
      </c>
      <c r="E1" s="109" t="s">
        <v>4</v>
      </c>
      <c r="F1" s="109" t="s">
        <v>5</v>
      </c>
      <c r="H1" s="112" t="s">
        <v>21</v>
      </c>
      <c r="I1" s="112"/>
      <c r="J1" s="112"/>
      <c r="K1" s="112"/>
      <c r="L1" s="112" t="s">
        <v>22</v>
      </c>
      <c r="M1" s="112"/>
      <c r="N1" s="112"/>
    </row>
    <row r="2" spans="1:14" ht="16.8" thickTop="1" thickBot="1" x14ac:dyDescent="0.35">
      <c r="A2" s="80" t="s">
        <v>122</v>
      </c>
      <c r="B2" s="80">
        <v>2</v>
      </c>
      <c r="C2" s="79">
        <v>1</v>
      </c>
      <c r="D2" s="140">
        <f t="shared" ref="D2:D17" ca="1" si="0">RANDBETWEEN(1,20)</f>
        <v>2</v>
      </c>
      <c r="E2" s="79">
        <f t="shared" ref="E2:E17" ca="1" si="1">SUM(C2:D2)</f>
        <v>3</v>
      </c>
      <c r="F2" s="79" t="s">
        <v>6</v>
      </c>
      <c r="H2" s="89" t="s">
        <v>0</v>
      </c>
      <c r="I2" s="90" t="s">
        <v>23</v>
      </c>
      <c r="J2" s="91" t="s">
        <v>24</v>
      </c>
      <c r="L2" s="100" t="s">
        <v>0</v>
      </c>
      <c r="M2" s="101" t="s">
        <v>23</v>
      </c>
      <c r="N2" s="102" t="s">
        <v>81</v>
      </c>
    </row>
    <row r="3" spans="1:14" x14ac:dyDescent="0.3">
      <c r="A3" s="78" t="s">
        <v>96</v>
      </c>
      <c r="B3" s="78">
        <v>1</v>
      </c>
      <c r="C3" s="79">
        <v>3</v>
      </c>
      <c r="D3" s="140">
        <f t="shared" ca="1" si="0"/>
        <v>7</v>
      </c>
      <c r="E3" s="79">
        <f t="shared" ca="1" si="1"/>
        <v>10</v>
      </c>
      <c r="F3" s="79" t="s">
        <v>6</v>
      </c>
      <c r="H3" s="92" t="s">
        <v>75</v>
      </c>
      <c r="I3" s="93">
        <v>8</v>
      </c>
      <c r="J3" s="94" t="s">
        <v>77</v>
      </c>
      <c r="L3" s="103" t="s">
        <v>164</v>
      </c>
      <c r="M3" s="80">
        <v>9</v>
      </c>
      <c r="N3" s="104" t="s">
        <v>166</v>
      </c>
    </row>
    <row r="4" spans="1:14" x14ac:dyDescent="0.3">
      <c r="A4" s="78" t="s">
        <v>92</v>
      </c>
      <c r="B4" s="78">
        <v>1</v>
      </c>
      <c r="C4" s="79">
        <v>0</v>
      </c>
      <c r="D4" s="140">
        <f t="shared" ca="1" si="0"/>
        <v>13</v>
      </c>
      <c r="E4" s="79">
        <f t="shared" ca="1" si="1"/>
        <v>13</v>
      </c>
      <c r="F4" s="79" t="s">
        <v>6</v>
      </c>
      <c r="H4" s="92" t="s">
        <v>97</v>
      </c>
      <c r="I4" s="95">
        <v>7</v>
      </c>
      <c r="J4" s="94" t="s">
        <v>103</v>
      </c>
      <c r="L4" s="103" t="s">
        <v>123</v>
      </c>
      <c r="M4" s="80">
        <v>8</v>
      </c>
      <c r="N4" s="104" t="s">
        <v>158</v>
      </c>
    </row>
    <row r="5" spans="1:14" x14ac:dyDescent="0.3">
      <c r="A5" s="78" t="s">
        <v>76</v>
      </c>
      <c r="B5" s="78">
        <v>1</v>
      </c>
      <c r="C5" s="79">
        <v>-1</v>
      </c>
      <c r="D5" s="140">
        <f t="shared" ca="1" si="0"/>
        <v>1</v>
      </c>
      <c r="E5" s="79">
        <f t="shared" ca="1" si="1"/>
        <v>0</v>
      </c>
      <c r="F5" s="151" t="s">
        <v>74</v>
      </c>
      <c r="H5" s="92" t="s">
        <v>86</v>
      </c>
      <c r="I5" s="95">
        <v>8</v>
      </c>
      <c r="J5" s="94" t="s">
        <v>87</v>
      </c>
      <c r="L5" s="103" t="s">
        <v>124</v>
      </c>
      <c r="M5" s="80">
        <v>7</v>
      </c>
      <c r="N5" s="104" t="s">
        <v>159</v>
      </c>
    </row>
    <row r="6" spans="1:14" x14ac:dyDescent="0.3">
      <c r="A6" s="95" t="s">
        <v>93</v>
      </c>
      <c r="B6" s="95">
        <v>1</v>
      </c>
      <c r="C6" s="79">
        <v>0</v>
      </c>
      <c r="D6" s="140">
        <f t="shared" ca="1" si="0"/>
        <v>6</v>
      </c>
      <c r="E6" s="79">
        <f t="shared" ca="1" si="1"/>
        <v>6</v>
      </c>
      <c r="F6" s="79" t="s">
        <v>6</v>
      </c>
      <c r="H6" s="92" t="s">
        <v>96</v>
      </c>
      <c r="I6" s="95">
        <v>8</v>
      </c>
      <c r="J6" s="94" t="s">
        <v>149</v>
      </c>
      <c r="L6" s="103" t="s">
        <v>161</v>
      </c>
      <c r="M6" s="80">
        <v>6</v>
      </c>
      <c r="N6" s="104" t="s">
        <v>165</v>
      </c>
    </row>
    <row r="7" spans="1:14" x14ac:dyDescent="0.3">
      <c r="A7" s="95" t="s">
        <v>79</v>
      </c>
      <c r="B7" s="95">
        <v>1</v>
      </c>
      <c r="C7" s="79">
        <v>-1</v>
      </c>
      <c r="D7" s="140">
        <f t="shared" ca="1" si="0"/>
        <v>7</v>
      </c>
      <c r="E7" s="79">
        <f t="shared" ca="1" si="1"/>
        <v>6</v>
      </c>
      <c r="F7" s="79" t="s">
        <v>6</v>
      </c>
      <c r="H7" s="92" t="s">
        <v>116</v>
      </c>
      <c r="I7" s="95">
        <v>6</v>
      </c>
      <c r="J7" s="94" t="s">
        <v>150</v>
      </c>
      <c r="L7" s="103" t="s">
        <v>162</v>
      </c>
      <c r="M7" s="80">
        <v>6</v>
      </c>
      <c r="N7" s="104" t="s">
        <v>165</v>
      </c>
    </row>
    <row r="8" spans="1:14" x14ac:dyDescent="0.3">
      <c r="A8" s="95" t="s">
        <v>90</v>
      </c>
      <c r="B8" s="95">
        <v>1</v>
      </c>
      <c r="C8" s="79">
        <v>3</v>
      </c>
      <c r="D8" s="140">
        <f t="shared" ca="1" si="0"/>
        <v>5</v>
      </c>
      <c r="E8" s="79">
        <f t="shared" ca="1" si="1"/>
        <v>8</v>
      </c>
      <c r="F8" s="79" t="s">
        <v>6</v>
      </c>
      <c r="H8" s="92" t="s">
        <v>93</v>
      </c>
      <c r="I8" s="95">
        <v>5</v>
      </c>
      <c r="J8" s="94" t="s">
        <v>94</v>
      </c>
      <c r="L8" s="103" t="s">
        <v>163</v>
      </c>
      <c r="M8" s="80">
        <v>6</v>
      </c>
      <c r="N8" s="104" t="s">
        <v>165</v>
      </c>
    </row>
    <row r="9" spans="1:14" ht="16.2" thickBot="1" x14ac:dyDescent="0.35">
      <c r="A9" s="78" t="s">
        <v>116</v>
      </c>
      <c r="B9" s="78">
        <v>1</v>
      </c>
      <c r="C9" s="79">
        <v>2</v>
      </c>
      <c r="D9" s="140">
        <f t="shared" ca="1" si="0"/>
        <v>8</v>
      </c>
      <c r="E9" s="79">
        <f t="shared" ca="1" si="1"/>
        <v>10</v>
      </c>
      <c r="F9" s="151" t="s">
        <v>74</v>
      </c>
      <c r="H9" s="92" t="s">
        <v>98</v>
      </c>
      <c r="I9" s="95">
        <v>5</v>
      </c>
      <c r="J9" s="94" t="s">
        <v>151</v>
      </c>
      <c r="L9" s="103" t="s">
        <v>126</v>
      </c>
      <c r="M9" s="80">
        <v>4</v>
      </c>
      <c r="N9" s="104" t="s">
        <v>160</v>
      </c>
    </row>
    <row r="10" spans="1:14" x14ac:dyDescent="0.3">
      <c r="A10" s="95" t="s">
        <v>98</v>
      </c>
      <c r="B10" s="95">
        <v>1</v>
      </c>
      <c r="C10" s="79">
        <v>2</v>
      </c>
      <c r="D10" s="140">
        <f t="shared" ca="1" si="0"/>
        <v>15</v>
      </c>
      <c r="E10" s="79">
        <f t="shared" ca="1" si="1"/>
        <v>17</v>
      </c>
      <c r="F10" s="79" t="s">
        <v>6</v>
      </c>
      <c r="H10" s="177" t="s">
        <v>92</v>
      </c>
      <c r="I10" s="78">
        <v>4</v>
      </c>
      <c r="J10" s="179" t="s">
        <v>95</v>
      </c>
      <c r="L10" s="137" t="s">
        <v>25</v>
      </c>
      <c r="M10" s="146">
        <f>AVERAGE(M3:M9)</f>
        <v>6.5714285714285712</v>
      </c>
      <c r="N10" s="105"/>
    </row>
    <row r="11" spans="1:14" x14ac:dyDescent="0.3">
      <c r="A11" s="95" t="s">
        <v>97</v>
      </c>
      <c r="B11" s="95">
        <v>1</v>
      </c>
      <c r="C11" s="79">
        <v>1</v>
      </c>
      <c r="D11" s="140">
        <f t="shared" ca="1" si="0"/>
        <v>14</v>
      </c>
      <c r="E11" s="79">
        <f t="shared" ca="1" si="1"/>
        <v>15</v>
      </c>
      <c r="F11" s="79" t="s">
        <v>6</v>
      </c>
      <c r="H11" s="92" t="s">
        <v>83</v>
      </c>
      <c r="I11" s="95">
        <v>6</v>
      </c>
      <c r="J11" s="94" t="s">
        <v>84</v>
      </c>
      <c r="L11" s="138" t="s">
        <v>26</v>
      </c>
      <c r="M11" s="106">
        <f>SUM(M3:M9)</f>
        <v>46</v>
      </c>
      <c r="N11" s="104"/>
    </row>
    <row r="12" spans="1:14" x14ac:dyDescent="0.3">
      <c r="A12" s="95" t="s">
        <v>83</v>
      </c>
      <c r="B12" s="95">
        <v>1</v>
      </c>
      <c r="C12" s="79">
        <v>6</v>
      </c>
      <c r="D12" s="140">
        <f t="shared" ca="1" si="0"/>
        <v>13</v>
      </c>
      <c r="E12" s="79">
        <f t="shared" ca="1" si="1"/>
        <v>19</v>
      </c>
      <c r="F12" s="79" t="s">
        <v>6</v>
      </c>
      <c r="H12" s="92" t="s">
        <v>79</v>
      </c>
      <c r="I12" s="95">
        <v>7</v>
      </c>
      <c r="J12" s="94" t="s">
        <v>80</v>
      </c>
      <c r="L12" s="138" t="s">
        <v>27</v>
      </c>
      <c r="M12" s="106">
        <f>COUNT(M3:M9)</f>
        <v>7</v>
      </c>
      <c r="N12" s="104"/>
    </row>
    <row r="13" spans="1:14" x14ac:dyDescent="0.3">
      <c r="A13" s="95" t="s">
        <v>86</v>
      </c>
      <c r="B13" s="95">
        <v>1</v>
      </c>
      <c r="C13" s="79">
        <v>1</v>
      </c>
      <c r="D13" s="140">
        <f t="shared" ca="1" si="0"/>
        <v>9</v>
      </c>
      <c r="E13" s="79">
        <f t="shared" ca="1" si="1"/>
        <v>10</v>
      </c>
      <c r="F13" s="79" t="s">
        <v>6</v>
      </c>
      <c r="H13" s="92" t="s">
        <v>90</v>
      </c>
      <c r="I13" s="95">
        <v>5</v>
      </c>
      <c r="J13" s="94" t="s">
        <v>91</v>
      </c>
      <c r="L13" s="138" t="s">
        <v>29</v>
      </c>
      <c r="M13" s="128">
        <f>M11/4</f>
        <v>11.5</v>
      </c>
      <c r="N13" s="104" t="s">
        <v>30</v>
      </c>
    </row>
    <row r="14" spans="1:14" ht="16.2" thickBot="1" x14ac:dyDescent="0.35">
      <c r="A14" s="95" t="s">
        <v>75</v>
      </c>
      <c r="B14" s="95">
        <v>1</v>
      </c>
      <c r="C14" s="79">
        <v>2</v>
      </c>
      <c r="D14" s="140">
        <f t="shared" ca="1" si="0"/>
        <v>9</v>
      </c>
      <c r="E14" s="79">
        <f t="shared" ca="1" si="1"/>
        <v>11</v>
      </c>
      <c r="F14" s="79" t="s">
        <v>85</v>
      </c>
      <c r="H14" s="177" t="s">
        <v>76</v>
      </c>
      <c r="I14" s="178">
        <v>7</v>
      </c>
      <c r="J14" s="179" t="s">
        <v>101</v>
      </c>
      <c r="L14" s="139" t="s">
        <v>31</v>
      </c>
      <c r="M14" s="129">
        <f>M13*2</f>
        <v>23</v>
      </c>
      <c r="N14" s="107" t="s">
        <v>32</v>
      </c>
    </row>
    <row r="15" spans="1:14" x14ac:dyDescent="0.3">
      <c r="A15" s="80" t="s">
        <v>123</v>
      </c>
      <c r="B15" s="80">
        <v>2</v>
      </c>
      <c r="C15" s="79">
        <v>1</v>
      </c>
      <c r="D15" s="140">
        <f t="shared" ca="1" si="0"/>
        <v>19</v>
      </c>
      <c r="E15" s="79">
        <f t="shared" ca="1" si="1"/>
        <v>20</v>
      </c>
      <c r="F15" s="79" t="s">
        <v>74</v>
      </c>
      <c r="H15" s="134" t="s">
        <v>25</v>
      </c>
      <c r="I15" s="96">
        <f>AVERAGE(I3:I14)</f>
        <v>6.333333333333333</v>
      </c>
      <c r="J15" s="97"/>
    </row>
    <row r="16" spans="1:14" x14ac:dyDescent="0.3">
      <c r="A16" s="80" t="s">
        <v>124</v>
      </c>
      <c r="B16" s="80">
        <v>2</v>
      </c>
      <c r="C16" s="79">
        <v>1</v>
      </c>
      <c r="D16" s="140">
        <f t="shared" ca="1" si="0"/>
        <v>2</v>
      </c>
      <c r="E16" s="79">
        <f t="shared" ca="1" si="1"/>
        <v>3</v>
      </c>
      <c r="F16" s="79" t="s">
        <v>125</v>
      </c>
      <c r="H16" s="135" t="s">
        <v>26</v>
      </c>
      <c r="I16" s="98">
        <f>SUM(I3:I14)</f>
        <v>76</v>
      </c>
      <c r="J16" s="94"/>
      <c r="M16" s="88" t="s">
        <v>33</v>
      </c>
      <c r="N16" s="132">
        <f>I18</f>
        <v>19</v>
      </c>
    </row>
    <row r="17" spans="1:14" x14ac:dyDescent="0.3">
      <c r="A17" s="80" t="s">
        <v>126</v>
      </c>
      <c r="B17" s="80">
        <v>2</v>
      </c>
      <c r="C17" s="79">
        <v>2</v>
      </c>
      <c r="D17" s="140">
        <f t="shared" ca="1" si="0"/>
        <v>4</v>
      </c>
      <c r="E17" s="79">
        <f t="shared" ca="1" si="1"/>
        <v>6</v>
      </c>
      <c r="F17" s="79" t="s">
        <v>127</v>
      </c>
      <c r="H17" s="135" t="s">
        <v>27</v>
      </c>
      <c r="I17" s="98">
        <f>COUNT(I3:I14)</f>
        <v>12</v>
      </c>
      <c r="J17" s="94"/>
      <c r="M17" s="88" t="s">
        <v>34</v>
      </c>
      <c r="N17" s="132">
        <f>I19</f>
        <v>38</v>
      </c>
    </row>
    <row r="18" spans="1:14" x14ac:dyDescent="0.3">
      <c r="H18" s="135" t="s">
        <v>29</v>
      </c>
      <c r="I18" s="130">
        <f>I16/4</f>
        <v>19</v>
      </c>
      <c r="J18" s="94" t="s">
        <v>30</v>
      </c>
      <c r="M18" s="88" t="s">
        <v>35</v>
      </c>
      <c r="N18" s="132">
        <f>I16</f>
        <v>76</v>
      </c>
    </row>
    <row r="19" spans="1:14" ht="16.2" thickBot="1" x14ac:dyDescent="0.35">
      <c r="D19" s="140">
        <f ca="1">RANDBETWEEN(1,20)</f>
        <v>5</v>
      </c>
      <c r="H19" s="136" t="s">
        <v>31</v>
      </c>
      <c r="I19" s="131">
        <f>I18*2</f>
        <v>38</v>
      </c>
      <c r="J19" s="99" t="s">
        <v>32</v>
      </c>
      <c r="N19" s="132"/>
    </row>
    <row r="20" spans="1:14" ht="16.2" thickTop="1" x14ac:dyDescent="0.3">
      <c r="A20" s="21"/>
      <c r="M20" s="15" t="s">
        <v>36</v>
      </c>
      <c r="N20" s="132">
        <f>M11</f>
        <v>46</v>
      </c>
    </row>
  </sheetData>
  <sortState ref="A2:F17">
    <sortCondition descending="1" ref="E2:E16"/>
    <sortCondition descending="1" ref="C2:C16"/>
  </sortState>
  <conditionalFormatting sqref="N20">
    <cfRule type="cellIs" dxfId="181" priority="1" operator="greaterThan">
      <formula>$N$18</formula>
    </cfRule>
    <cfRule type="cellIs" dxfId="180" priority="2" operator="between">
      <formula>$N$17</formula>
      <formula>$N$18</formula>
    </cfRule>
    <cfRule type="cellIs" dxfId="179" priority="3" operator="between">
      <formula>$N$16</formula>
      <formula>$N$17</formula>
    </cfRule>
    <cfRule type="cellIs" dxfId="178" priority="4" operator="lessThan">
      <formula>$N$16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5.6" x14ac:dyDescent="0.3"/>
  <cols>
    <col min="1" max="1" width="11.8984375" style="21" bestFit="1" customWidth="1"/>
    <col min="2" max="2" width="16.19921875" style="21" bestFit="1" customWidth="1"/>
    <col min="3" max="3" width="17.59765625" style="21" bestFit="1" customWidth="1"/>
    <col min="4" max="4" width="4.8984375" style="21" bestFit="1" customWidth="1"/>
    <col min="5" max="5" width="5.796875" style="21" bestFit="1" customWidth="1"/>
    <col min="6" max="6" width="3.8984375" style="21" bestFit="1" customWidth="1"/>
    <col min="7" max="7" width="7.09765625" style="21" bestFit="1" customWidth="1"/>
    <col min="8" max="8" width="3.8984375" style="21" bestFit="1" customWidth="1"/>
    <col min="9" max="9" width="5.3984375" style="21" bestFit="1" customWidth="1"/>
  </cols>
  <sheetData>
    <row r="1" spans="1:9" ht="16.2" thickBot="1" x14ac:dyDescent="0.35">
      <c r="A1" s="108" t="s">
        <v>0</v>
      </c>
      <c r="B1" s="83" t="s">
        <v>37</v>
      </c>
      <c r="C1" s="83" t="s">
        <v>38</v>
      </c>
      <c r="D1" s="85" t="s">
        <v>39</v>
      </c>
      <c r="E1" s="83" t="s">
        <v>40</v>
      </c>
      <c r="F1" s="83" t="s">
        <v>41</v>
      </c>
      <c r="G1" s="83" t="s">
        <v>42</v>
      </c>
      <c r="H1" s="87" t="s">
        <v>43</v>
      </c>
      <c r="I1" s="84" t="s">
        <v>28</v>
      </c>
    </row>
    <row r="2" spans="1:9" x14ac:dyDescent="0.3">
      <c r="A2" s="80" t="s">
        <v>99</v>
      </c>
      <c r="B2" s="79" t="s">
        <v>102</v>
      </c>
      <c r="C2" s="79" t="s">
        <v>100</v>
      </c>
      <c r="D2" s="86">
        <v>9</v>
      </c>
      <c r="E2" s="79">
        <v>4</v>
      </c>
      <c r="F2" s="79">
        <v>1</v>
      </c>
      <c r="G2" s="79">
        <v>0</v>
      </c>
      <c r="H2" s="140">
        <f t="shared" ref="H2:H10" ca="1" si="0">RANDBETWEEN(1,20)</f>
        <v>5</v>
      </c>
      <c r="I2" s="79">
        <f t="shared" ref="I2:I10" ca="1" si="1">SUM(D2:H2)</f>
        <v>19</v>
      </c>
    </row>
    <row r="3" spans="1:9" x14ac:dyDescent="0.3">
      <c r="A3" s="80" t="s">
        <v>99</v>
      </c>
      <c r="B3" s="79" t="s">
        <v>154</v>
      </c>
      <c r="C3" s="79" t="s">
        <v>155</v>
      </c>
      <c r="D3" s="86">
        <v>9</v>
      </c>
      <c r="E3" s="79">
        <v>4</v>
      </c>
      <c r="F3" s="79">
        <v>1</v>
      </c>
      <c r="G3" s="79">
        <v>0</v>
      </c>
      <c r="H3" s="140">
        <f t="shared" ca="1" si="0"/>
        <v>14</v>
      </c>
      <c r="I3" s="79">
        <f t="shared" ca="1" si="1"/>
        <v>28</v>
      </c>
    </row>
    <row r="4" spans="1:9" x14ac:dyDescent="0.3">
      <c r="A4" s="80" t="s">
        <v>99</v>
      </c>
      <c r="B4" s="79" t="s">
        <v>168</v>
      </c>
      <c r="C4" s="79" t="s">
        <v>131</v>
      </c>
      <c r="D4" s="86">
        <v>9</v>
      </c>
      <c r="E4" s="79">
        <v>2</v>
      </c>
      <c r="F4" s="79">
        <v>1</v>
      </c>
      <c r="G4" s="79">
        <v>0</v>
      </c>
      <c r="H4" s="140">
        <f t="shared" ca="1" si="0"/>
        <v>9</v>
      </c>
      <c r="I4" s="79">
        <f t="shared" ref="I4" ca="1" si="2">SUM(D4:H4)</f>
        <v>21</v>
      </c>
    </row>
    <row r="5" spans="1:9" x14ac:dyDescent="0.3">
      <c r="A5" s="80" t="s">
        <v>128</v>
      </c>
      <c r="B5" s="79" t="s">
        <v>105</v>
      </c>
      <c r="C5" s="79" t="s">
        <v>129</v>
      </c>
      <c r="D5" s="86">
        <v>8</v>
      </c>
      <c r="E5" s="169">
        <f>6+2</f>
        <v>8</v>
      </c>
      <c r="F5" s="79">
        <v>0</v>
      </c>
      <c r="G5" s="79">
        <v>0</v>
      </c>
      <c r="H5" s="173">
        <f t="shared" ca="1" si="0"/>
        <v>3</v>
      </c>
      <c r="I5" s="79">
        <f t="shared" ca="1" si="1"/>
        <v>19</v>
      </c>
    </row>
    <row r="6" spans="1:9" x14ac:dyDescent="0.3">
      <c r="A6" s="183" t="s">
        <v>128</v>
      </c>
      <c r="B6" s="82" t="s">
        <v>130</v>
      </c>
      <c r="C6" s="82" t="s">
        <v>131</v>
      </c>
      <c r="D6" s="170">
        <v>8</v>
      </c>
      <c r="E6" s="82">
        <v>1</v>
      </c>
      <c r="F6" s="82">
        <v>0</v>
      </c>
      <c r="G6" s="82">
        <v>0</v>
      </c>
      <c r="H6" s="142">
        <f t="shared" ca="1" si="0"/>
        <v>13</v>
      </c>
      <c r="I6" s="82">
        <f t="shared" ca="1" si="1"/>
        <v>22</v>
      </c>
    </row>
    <row r="7" spans="1:9" x14ac:dyDescent="0.3">
      <c r="A7" s="80" t="s">
        <v>132</v>
      </c>
      <c r="B7" s="79" t="s">
        <v>133</v>
      </c>
      <c r="C7" s="79" t="s">
        <v>134</v>
      </c>
      <c r="D7" s="86">
        <v>7</v>
      </c>
      <c r="E7" s="79">
        <v>0</v>
      </c>
      <c r="F7" s="79">
        <v>0</v>
      </c>
      <c r="G7" s="79">
        <v>0</v>
      </c>
      <c r="H7" s="140">
        <f t="shared" ca="1" si="0"/>
        <v>18</v>
      </c>
      <c r="I7" s="79">
        <f t="shared" ca="1" si="1"/>
        <v>25</v>
      </c>
    </row>
    <row r="8" spans="1:9" x14ac:dyDescent="0.3">
      <c r="A8" s="183" t="s">
        <v>132</v>
      </c>
      <c r="B8" s="82" t="s">
        <v>104</v>
      </c>
      <c r="C8" s="82" t="s">
        <v>135</v>
      </c>
      <c r="D8" s="170">
        <v>7</v>
      </c>
      <c r="E8" s="82">
        <v>0</v>
      </c>
      <c r="F8" s="82">
        <v>0</v>
      </c>
      <c r="G8" s="82">
        <v>0</v>
      </c>
      <c r="H8" s="142">
        <f t="shared" ca="1" si="0"/>
        <v>18</v>
      </c>
      <c r="I8" s="82">
        <f t="shared" ca="1" si="1"/>
        <v>25</v>
      </c>
    </row>
    <row r="9" spans="1:9" x14ac:dyDescent="0.3">
      <c r="A9" s="80" t="s">
        <v>136</v>
      </c>
      <c r="B9" s="79" t="s">
        <v>104</v>
      </c>
      <c r="C9" s="79" t="s">
        <v>137</v>
      </c>
      <c r="D9" s="86">
        <v>6</v>
      </c>
      <c r="E9" s="79">
        <v>1</v>
      </c>
      <c r="F9" s="79">
        <v>0</v>
      </c>
      <c r="G9" s="79">
        <v>0</v>
      </c>
      <c r="H9" s="140">
        <f t="shared" ca="1" si="0"/>
        <v>6</v>
      </c>
      <c r="I9" s="79">
        <f t="shared" ca="1" si="1"/>
        <v>13</v>
      </c>
    </row>
    <row r="10" spans="1:9" x14ac:dyDescent="0.3">
      <c r="A10" s="183" t="s">
        <v>136</v>
      </c>
      <c r="B10" s="82" t="s">
        <v>138</v>
      </c>
      <c r="C10" s="82" t="s">
        <v>137</v>
      </c>
      <c r="D10" s="170">
        <v>6</v>
      </c>
      <c r="E10" s="82">
        <v>1</v>
      </c>
      <c r="F10" s="82">
        <v>0</v>
      </c>
      <c r="G10" s="82">
        <v>0</v>
      </c>
      <c r="H10" s="142">
        <f t="shared" ca="1" si="0"/>
        <v>13</v>
      </c>
      <c r="I10" s="82">
        <f t="shared" ca="1" si="1"/>
        <v>20</v>
      </c>
    </row>
    <row r="11" spans="1:9" x14ac:dyDescent="0.3">
      <c r="A11" s="183" t="s">
        <v>118</v>
      </c>
      <c r="B11" s="82" t="s">
        <v>105</v>
      </c>
      <c r="C11" s="82" t="s">
        <v>121</v>
      </c>
      <c r="D11" s="170">
        <v>4</v>
      </c>
      <c r="E11" s="82">
        <v>1</v>
      </c>
      <c r="F11" s="82">
        <v>0</v>
      </c>
      <c r="G11" s="82">
        <v>0</v>
      </c>
      <c r="H11" s="142">
        <f t="shared" ref="H11:H13" ca="1" si="3">RANDBETWEEN(1,20)</f>
        <v>9</v>
      </c>
      <c r="I11" s="82">
        <f t="shared" ref="I11" ca="1" si="4">SUM(D11:H11)</f>
        <v>14</v>
      </c>
    </row>
    <row r="12" spans="1:9" x14ac:dyDescent="0.3">
      <c r="A12" s="80" t="s">
        <v>177</v>
      </c>
      <c r="B12" s="79" t="s">
        <v>178</v>
      </c>
      <c r="C12" s="79" t="s">
        <v>179</v>
      </c>
      <c r="D12" s="86">
        <v>4</v>
      </c>
      <c r="E12" s="79">
        <v>7</v>
      </c>
      <c r="F12" s="79">
        <v>0</v>
      </c>
      <c r="G12" s="79">
        <v>0</v>
      </c>
      <c r="H12" s="140">
        <f t="shared" ca="1" si="3"/>
        <v>8</v>
      </c>
      <c r="I12" s="79">
        <f t="shared" ref="I12" ca="1" si="5">SUM(D12:H12)</f>
        <v>19</v>
      </c>
    </row>
    <row r="13" spans="1:9" x14ac:dyDescent="0.3">
      <c r="A13" s="183" t="s">
        <v>177</v>
      </c>
      <c r="B13" s="82" t="s">
        <v>180</v>
      </c>
      <c r="C13" s="82" t="s">
        <v>180</v>
      </c>
      <c r="D13" s="170">
        <v>4</v>
      </c>
      <c r="E13" s="82">
        <v>9</v>
      </c>
      <c r="F13" s="82">
        <v>0</v>
      </c>
      <c r="G13" s="82">
        <v>0</v>
      </c>
      <c r="H13" s="142">
        <f t="shared" ca="1" si="3"/>
        <v>6</v>
      </c>
      <c r="I13" s="82">
        <f t="shared" ref="I13" ca="1" si="6">SUM(D13:H13)</f>
        <v>19</v>
      </c>
    </row>
    <row r="14" spans="1:9" ht="16.2" thickBot="1" x14ac:dyDescent="0.35"/>
    <row r="15" spans="1:9" ht="16.2" thickBot="1" x14ac:dyDescent="0.35">
      <c r="A15" s="108" t="s">
        <v>0</v>
      </c>
      <c r="B15" s="83" t="s">
        <v>37</v>
      </c>
      <c r="C15" s="83" t="s">
        <v>38</v>
      </c>
      <c r="D15" s="85" t="s">
        <v>39</v>
      </c>
      <c r="E15" s="83" t="s">
        <v>40</v>
      </c>
      <c r="F15" s="83" t="s">
        <v>41</v>
      </c>
      <c r="G15" s="83" t="s">
        <v>42</v>
      </c>
      <c r="H15" s="87" t="s">
        <v>43</v>
      </c>
      <c r="I15" s="84" t="s">
        <v>28</v>
      </c>
    </row>
    <row r="16" spans="1:9" x14ac:dyDescent="0.3">
      <c r="A16" s="78" t="s">
        <v>117</v>
      </c>
      <c r="B16" s="79" t="s">
        <v>107</v>
      </c>
      <c r="C16" s="79" t="s">
        <v>156</v>
      </c>
      <c r="D16" s="86">
        <v>4</v>
      </c>
      <c r="E16" s="79">
        <v>7</v>
      </c>
      <c r="F16" s="79">
        <v>0</v>
      </c>
      <c r="G16" s="79">
        <v>0</v>
      </c>
      <c r="H16" s="140">
        <f t="shared" ref="H16:H22" ca="1" si="7">RANDBETWEEN(1,20)</f>
        <v>11</v>
      </c>
      <c r="I16" s="79">
        <f t="shared" ref="I16:I22" ca="1" si="8">SUM(D16:H16)</f>
        <v>22</v>
      </c>
    </row>
    <row r="17" spans="1:9" x14ac:dyDescent="0.3">
      <c r="A17" s="78" t="s">
        <v>117</v>
      </c>
      <c r="B17" s="79" t="s">
        <v>108</v>
      </c>
      <c r="C17" s="79" t="s">
        <v>156</v>
      </c>
      <c r="D17" s="86">
        <v>4</v>
      </c>
      <c r="E17" s="79">
        <v>7</v>
      </c>
      <c r="F17" s="79">
        <v>0</v>
      </c>
      <c r="G17" s="79">
        <v>0</v>
      </c>
      <c r="H17" s="140">
        <f t="shared" ca="1" si="7"/>
        <v>11</v>
      </c>
      <c r="I17" s="79">
        <f t="shared" ca="1" si="8"/>
        <v>22</v>
      </c>
    </row>
    <row r="18" spans="1:9" x14ac:dyDescent="0.3">
      <c r="A18" s="78" t="s">
        <v>117</v>
      </c>
      <c r="B18" s="79" t="s">
        <v>105</v>
      </c>
      <c r="C18" s="79" t="s">
        <v>157</v>
      </c>
      <c r="D18" s="86">
        <v>4</v>
      </c>
      <c r="E18" s="79">
        <v>2</v>
      </c>
      <c r="F18" s="79">
        <v>0</v>
      </c>
      <c r="G18" s="79">
        <v>0</v>
      </c>
      <c r="H18" s="140">
        <f t="shared" ca="1" si="7"/>
        <v>1</v>
      </c>
      <c r="I18" s="79">
        <f t="shared" ca="1" si="8"/>
        <v>7</v>
      </c>
    </row>
    <row r="19" spans="1:9" x14ac:dyDescent="0.3">
      <c r="A19" s="81" t="s">
        <v>117</v>
      </c>
      <c r="B19" s="82" t="s">
        <v>180</v>
      </c>
      <c r="C19" s="82" t="s">
        <v>180</v>
      </c>
      <c r="D19" s="170">
        <v>4</v>
      </c>
      <c r="E19" s="82">
        <v>12</v>
      </c>
      <c r="F19" s="82">
        <v>0</v>
      </c>
      <c r="G19" s="82">
        <v>0</v>
      </c>
      <c r="H19" s="142">
        <f t="shared" ca="1" si="7"/>
        <v>6</v>
      </c>
      <c r="I19" s="82">
        <f t="shared" ca="1" si="8"/>
        <v>22</v>
      </c>
    </row>
    <row r="20" spans="1:9" x14ac:dyDescent="0.3">
      <c r="A20" s="78" t="s">
        <v>110</v>
      </c>
      <c r="B20" s="79" t="s">
        <v>107</v>
      </c>
      <c r="C20" s="79" t="s">
        <v>112</v>
      </c>
      <c r="D20" s="86">
        <v>4</v>
      </c>
      <c r="E20" s="79">
        <v>1</v>
      </c>
      <c r="F20" s="79">
        <v>0</v>
      </c>
      <c r="G20" s="169">
        <v>1</v>
      </c>
      <c r="H20" s="140">
        <f t="shared" ca="1" si="7"/>
        <v>19</v>
      </c>
      <c r="I20" s="79">
        <f t="shared" ca="1" si="8"/>
        <v>25</v>
      </c>
    </row>
    <row r="21" spans="1:9" x14ac:dyDescent="0.3">
      <c r="A21" s="78" t="s">
        <v>110</v>
      </c>
      <c r="B21" s="79" t="s">
        <v>108</v>
      </c>
      <c r="C21" s="79" t="s">
        <v>112</v>
      </c>
      <c r="D21" s="86">
        <v>4</v>
      </c>
      <c r="E21" s="79">
        <v>1</v>
      </c>
      <c r="F21" s="79">
        <v>0</v>
      </c>
      <c r="G21" s="169">
        <v>1</v>
      </c>
      <c r="H21" s="140">
        <f t="shared" ca="1" si="7"/>
        <v>5</v>
      </c>
      <c r="I21" s="79">
        <f t="shared" ca="1" si="8"/>
        <v>11</v>
      </c>
    </row>
    <row r="22" spans="1:9" x14ac:dyDescent="0.3">
      <c r="A22" s="81" t="s">
        <v>110</v>
      </c>
      <c r="B22" s="82" t="s">
        <v>105</v>
      </c>
      <c r="C22" s="82" t="s">
        <v>113</v>
      </c>
      <c r="D22" s="170">
        <v>-1</v>
      </c>
      <c r="E22" s="82">
        <v>1</v>
      </c>
      <c r="F22" s="82">
        <v>0</v>
      </c>
      <c r="G22" s="180">
        <v>1</v>
      </c>
      <c r="H22" s="142">
        <f t="shared" ca="1" si="7"/>
        <v>13</v>
      </c>
      <c r="I22" s="82">
        <f t="shared" ca="1" si="8"/>
        <v>14</v>
      </c>
    </row>
    <row r="23" spans="1:9" x14ac:dyDescent="0.3">
      <c r="A23" s="78" t="s">
        <v>152</v>
      </c>
      <c r="B23" s="79" t="s">
        <v>105</v>
      </c>
      <c r="C23" s="79" t="s">
        <v>167</v>
      </c>
      <c r="D23" s="86">
        <v>2</v>
      </c>
      <c r="E23" s="79">
        <v>2</v>
      </c>
      <c r="F23" s="79">
        <v>0</v>
      </c>
      <c r="G23" s="181">
        <v>0</v>
      </c>
      <c r="H23" s="140">
        <f ca="1">RANDBETWEEN(1,20)</f>
        <v>3</v>
      </c>
      <c r="I23" s="79">
        <f ca="1">SUM(D23:H23)</f>
        <v>7</v>
      </c>
    </row>
    <row r="24" spans="1:9" x14ac:dyDescent="0.3">
      <c r="A24" s="81" t="s">
        <v>153</v>
      </c>
      <c r="B24" s="82" t="s">
        <v>105</v>
      </c>
      <c r="C24" s="82" t="s">
        <v>167</v>
      </c>
      <c r="D24" s="170">
        <v>2</v>
      </c>
      <c r="E24" s="82">
        <v>2</v>
      </c>
      <c r="F24" s="82">
        <v>0</v>
      </c>
      <c r="G24" s="82">
        <v>0</v>
      </c>
      <c r="H24" s="142">
        <f ca="1">RANDBETWEEN(1,20)</f>
        <v>13</v>
      </c>
      <c r="I24" s="82">
        <f t="shared" ref="I24" ca="1" si="9">SUM(D24:H24)</f>
        <v>17</v>
      </c>
    </row>
    <row r="25" spans="1:9" x14ac:dyDescent="0.3">
      <c r="A25" s="78" t="s">
        <v>172</v>
      </c>
      <c r="B25" s="79" t="s">
        <v>107</v>
      </c>
      <c r="C25" s="79" t="s">
        <v>173</v>
      </c>
      <c r="D25" s="86">
        <v>3</v>
      </c>
      <c r="E25" s="79">
        <v>3</v>
      </c>
      <c r="F25" s="79">
        <v>0</v>
      </c>
      <c r="G25" s="181">
        <v>0</v>
      </c>
      <c r="H25" s="140">
        <f ca="1">RANDBETWEEN(1,20)</f>
        <v>19</v>
      </c>
      <c r="I25" s="79">
        <f ca="1">SUM(D25:H25)</f>
        <v>25</v>
      </c>
    </row>
    <row r="26" spans="1:9" x14ac:dyDescent="0.3">
      <c r="A26" s="78" t="s">
        <v>172</v>
      </c>
      <c r="B26" s="79" t="s">
        <v>108</v>
      </c>
      <c r="C26" s="79" t="s">
        <v>173</v>
      </c>
      <c r="D26" s="86">
        <v>3</v>
      </c>
      <c r="E26" s="79">
        <v>3</v>
      </c>
      <c r="F26" s="79">
        <v>0</v>
      </c>
      <c r="G26" s="79">
        <v>0</v>
      </c>
      <c r="H26" s="140">
        <f t="shared" ref="H26" ca="1" si="10">RANDBETWEEN(1,20)</f>
        <v>7</v>
      </c>
      <c r="I26" s="79">
        <f t="shared" ref="I26:I27" ca="1" si="11">SUM(D26:H26)</f>
        <v>13</v>
      </c>
    </row>
    <row r="27" spans="1:9" x14ac:dyDescent="0.3">
      <c r="A27" s="81" t="s">
        <v>172</v>
      </c>
      <c r="B27" s="82" t="s">
        <v>105</v>
      </c>
      <c r="C27" s="82" t="s">
        <v>156</v>
      </c>
      <c r="D27" s="170">
        <v>3</v>
      </c>
      <c r="E27" s="82">
        <v>-2</v>
      </c>
      <c r="F27" s="82">
        <v>0</v>
      </c>
      <c r="G27" s="82">
        <v>0</v>
      </c>
      <c r="H27" s="142">
        <f ca="1">RANDBETWEEN(1,20)</f>
        <v>12</v>
      </c>
      <c r="I27" s="82">
        <f t="shared" ca="1" si="11"/>
        <v>13</v>
      </c>
    </row>
  </sheetData>
  <conditionalFormatting sqref="H15">
    <cfRule type="cellIs" dxfId="177" priority="170" operator="equal">
      <formula>1</formula>
    </cfRule>
    <cfRule type="cellIs" dxfId="176" priority="171" operator="equal">
      <formula>19</formula>
    </cfRule>
    <cfRule type="cellIs" dxfId="175" priority="172" operator="equal">
      <formula>20</formula>
    </cfRule>
  </conditionalFormatting>
  <conditionalFormatting sqref="H16">
    <cfRule type="cellIs" dxfId="174" priority="164" operator="equal">
      <formula>1</formula>
    </cfRule>
    <cfRule type="cellIs" dxfId="173" priority="165" operator="equal">
      <formula>19</formula>
    </cfRule>
    <cfRule type="cellIs" dxfId="172" priority="166" operator="equal">
      <formula>20</formula>
    </cfRule>
  </conditionalFormatting>
  <conditionalFormatting sqref="G11">
    <cfRule type="cellIs" dxfId="171" priority="132" operator="equal">
      <formula>"No"</formula>
    </cfRule>
    <cfRule type="cellIs" dxfId="170" priority="133" operator="equal">
      <formula>"Yes"</formula>
    </cfRule>
  </conditionalFormatting>
  <conditionalFormatting sqref="H18">
    <cfRule type="cellIs" dxfId="169" priority="155" operator="equal">
      <formula>1</formula>
    </cfRule>
    <cfRule type="cellIs" dxfId="168" priority="156" operator="equal">
      <formula>19</formula>
    </cfRule>
    <cfRule type="cellIs" dxfId="167" priority="157" operator="equal">
      <formula>20</formula>
    </cfRule>
  </conditionalFormatting>
  <conditionalFormatting sqref="H19">
    <cfRule type="cellIs" dxfId="166" priority="152" operator="equal">
      <formula>1</formula>
    </cfRule>
    <cfRule type="cellIs" dxfId="165" priority="153" operator="equal">
      <formula>19</formula>
    </cfRule>
    <cfRule type="cellIs" dxfId="164" priority="154" operator="equal">
      <formula>20</formula>
    </cfRule>
  </conditionalFormatting>
  <conditionalFormatting sqref="H20">
    <cfRule type="cellIs" dxfId="163" priority="137" operator="equal">
      <formula>1</formula>
    </cfRule>
    <cfRule type="cellIs" dxfId="162" priority="138" operator="equal">
      <formula>19</formula>
    </cfRule>
    <cfRule type="cellIs" dxfId="161" priority="139" operator="equal">
      <formula>20</formula>
    </cfRule>
  </conditionalFormatting>
  <conditionalFormatting sqref="H21">
    <cfRule type="cellIs" dxfId="160" priority="134" operator="equal">
      <formula>1</formula>
    </cfRule>
    <cfRule type="cellIs" dxfId="159" priority="135" operator="equal">
      <formula>19</formula>
    </cfRule>
    <cfRule type="cellIs" dxfId="158" priority="136" operator="equal">
      <formula>20</formula>
    </cfRule>
  </conditionalFormatting>
  <conditionalFormatting sqref="G11">
    <cfRule type="cellIs" dxfId="157" priority="130" operator="equal">
      <formula>"No"</formula>
    </cfRule>
    <cfRule type="cellIs" dxfId="156" priority="131" operator="equal">
      <formula>"Yes"</formula>
    </cfRule>
  </conditionalFormatting>
  <conditionalFormatting sqref="H11">
    <cfRule type="cellIs" dxfId="155" priority="128" operator="equal">
      <formula>20</formula>
    </cfRule>
    <cfRule type="cellIs" dxfId="154" priority="129" operator="equal">
      <formula>1</formula>
    </cfRule>
  </conditionalFormatting>
  <conditionalFormatting sqref="G2">
    <cfRule type="cellIs" dxfId="153" priority="126" operator="equal">
      <formula>"No"</formula>
    </cfRule>
    <cfRule type="cellIs" dxfId="152" priority="127" operator="equal">
      <formula>"Yes"</formula>
    </cfRule>
  </conditionalFormatting>
  <conditionalFormatting sqref="G2">
    <cfRule type="cellIs" dxfId="151" priority="124" operator="equal">
      <formula>"No"</formula>
    </cfRule>
    <cfRule type="cellIs" dxfId="150" priority="125" operator="equal">
      <formula>"Yes"</formula>
    </cfRule>
  </conditionalFormatting>
  <conditionalFormatting sqref="H2">
    <cfRule type="cellIs" dxfId="149" priority="122" operator="equal">
      <formula>20</formula>
    </cfRule>
    <cfRule type="cellIs" dxfId="148" priority="123" operator="equal">
      <formula>1</formula>
    </cfRule>
  </conditionalFormatting>
  <conditionalFormatting sqref="G3">
    <cfRule type="cellIs" dxfId="147" priority="120" operator="equal">
      <formula>"No"</formula>
    </cfRule>
    <cfRule type="cellIs" dxfId="146" priority="121" operator="equal">
      <formula>"Yes"</formula>
    </cfRule>
  </conditionalFormatting>
  <conditionalFormatting sqref="G3">
    <cfRule type="cellIs" dxfId="145" priority="118" operator="equal">
      <formula>"No"</formula>
    </cfRule>
    <cfRule type="cellIs" dxfId="144" priority="119" operator="equal">
      <formula>"Yes"</formula>
    </cfRule>
  </conditionalFormatting>
  <conditionalFormatting sqref="H3">
    <cfRule type="cellIs" dxfId="143" priority="116" operator="equal">
      <formula>20</formula>
    </cfRule>
    <cfRule type="cellIs" dxfId="142" priority="117" operator="equal">
      <formula>1</formula>
    </cfRule>
  </conditionalFormatting>
  <conditionalFormatting sqref="H6">
    <cfRule type="cellIs" dxfId="141" priority="108" operator="equal">
      <formula>20</formula>
    </cfRule>
    <cfRule type="cellIs" dxfId="140" priority="109" operator="equal">
      <formula>1</formula>
    </cfRule>
  </conditionalFormatting>
  <conditionalFormatting sqref="H5">
    <cfRule type="cellIs" dxfId="139" priority="114" operator="equal">
      <formula>20</formula>
    </cfRule>
    <cfRule type="cellIs" dxfId="138" priority="115" operator="equal">
      <formula>1</formula>
    </cfRule>
  </conditionalFormatting>
  <conditionalFormatting sqref="G6">
    <cfRule type="cellIs" dxfId="137" priority="112" operator="equal">
      <formula>"No"</formula>
    </cfRule>
    <cfRule type="cellIs" dxfId="136" priority="113" operator="equal">
      <formula>"Yes"</formula>
    </cfRule>
  </conditionalFormatting>
  <conditionalFormatting sqref="G6">
    <cfRule type="cellIs" dxfId="135" priority="110" operator="equal">
      <formula>"No"</formula>
    </cfRule>
    <cfRule type="cellIs" dxfId="134" priority="111" operator="equal">
      <formula>"Yes"</formula>
    </cfRule>
  </conditionalFormatting>
  <conditionalFormatting sqref="H7:H9">
    <cfRule type="cellIs" dxfId="133" priority="106" operator="equal">
      <formula>20</formula>
    </cfRule>
    <cfRule type="cellIs" dxfId="132" priority="107" operator="equal">
      <formula>1</formula>
    </cfRule>
  </conditionalFormatting>
  <conditionalFormatting sqref="G7:G9">
    <cfRule type="cellIs" dxfId="131" priority="104" operator="equal">
      <formula>"No"</formula>
    </cfRule>
    <cfRule type="cellIs" dxfId="130" priority="105" operator="equal">
      <formula>"Yes"</formula>
    </cfRule>
  </conditionalFormatting>
  <conditionalFormatting sqref="G10">
    <cfRule type="cellIs" dxfId="129" priority="102" operator="equal">
      <formula>"No"</formula>
    </cfRule>
    <cfRule type="cellIs" dxfId="128" priority="103" operator="equal">
      <formula>"Yes"</formula>
    </cfRule>
  </conditionalFormatting>
  <conditionalFormatting sqref="H10">
    <cfRule type="cellIs" dxfId="127" priority="100" operator="equal">
      <formula>20</formula>
    </cfRule>
    <cfRule type="cellIs" dxfId="126" priority="101" operator="equal">
      <formula>1</formula>
    </cfRule>
  </conditionalFormatting>
  <conditionalFormatting sqref="G4">
    <cfRule type="cellIs" dxfId="125" priority="98" operator="equal">
      <formula>"No"</formula>
    </cfRule>
    <cfRule type="cellIs" dxfId="124" priority="99" operator="equal">
      <formula>"Yes"</formula>
    </cfRule>
  </conditionalFormatting>
  <conditionalFormatting sqref="G4">
    <cfRule type="cellIs" dxfId="123" priority="96" operator="equal">
      <formula>"No"</formula>
    </cfRule>
    <cfRule type="cellIs" dxfId="122" priority="97" operator="equal">
      <formula>"Yes"</formula>
    </cfRule>
  </conditionalFormatting>
  <conditionalFormatting sqref="H4">
    <cfRule type="cellIs" dxfId="121" priority="94" operator="equal">
      <formula>20</formula>
    </cfRule>
    <cfRule type="cellIs" dxfId="120" priority="95" operator="equal">
      <formula>1</formula>
    </cfRule>
  </conditionalFormatting>
  <conditionalFormatting sqref="H23">
    <cfRule type="cellIs" dxfId="119" priority="91" operator="equal">
      <formula>1</formula>
    </cfRule>
    <cfRule type="cellIs" dxfId="118" priority="92" operator="equal">
      <formula>19</formula>
    </cfRule>
    <cfRule type="cellIs" dxfId="117" priority="93" operator="equal">
      <formula>20</formula>
    </cfRule>
  </conditionalFormatting>
  <conditionalFormatting sqref="H24">
    <cfRule type="cellIs" dxfId="116" priority="88" operator="equal">
      <formula>1</formula>
    </cfRule>
    <cfRule type="cellIs" dxfId="115" priority="89" operator="equal">
      <formula>19</formula>
    </cfRule>
    <cfRule type="cellIs" dxfId="114" priority="90" operator="equal">
      <formula>20</formula>
    </cfRule>
  </conditionalFormatting>
  <conditionalFormatting sqref="G12">
    <cfRule type="cellIs" dxfId="113" priority="86" operator="equal">
      <formula>"No"</formula>
    </cfRule>
    <cfRule type="cellIs" dxfId="112" priority="87" operator="equal">
      <formula>"Yes"</formula>
    </cfRule>
  </conditionalFormatting>
  <conditionalFormatting sqref="G12">
    <cfRule type="cellIs" dxfId="111" priority="84" operator="equal">
      <formula>"No"</formula>
    </cfRule>
    <cfRule type="cellIs" dxfId="110" priority="85" operator="equal">
      <formula>"Yes"</formula>
    </cfRule>
  </conditionalFormatting>
  <conditionalFormatting sqref="H12">
    <cfRule type="cellIs" dxfId="109" priority="82" operator="equal">
      <formula>20</formula>
    </cfRule>
    <cfRule type="cellIs" dxfId="108" priority="83" operator="equal">
      <formula>1</formula>
    </cfRule>
  </conditionalFormatting>
  <conditionalFormatting sqref="H18">
    <cfRule type="cellIs" dxfId="107" priority="79" operator="equal">
      <formula>1</formula>
    </cfRule>
    <cfRule type="cellIs" dxfId="106" priority="80" operator="equal">
      <formula>19</formula>
    </cfRule>
    <cfRule type="cellIs" dxfId="105" priority="81" operator="equal">
      <formula>20</formula>
    </cfRule>
  </conditionalFormatting>
  <conditionalFormatting sqref="H19">
    <cfRule type="cellIs" dxfId="104" priority="76" operator="equal">
      <formula>1</formula>
    </cfRule>
    <cfRule type="cellIs" dxfId="103" priority="77" operator="equal">
      <formula>19</formula>
    </cfRule>
    <cfRule type="cellIs" dxfId="102" priority="78" operator="equal">
      <formula>20</formula>
    </cfRule>
  </conditionalFormatting>
  <conditionalFormatting sqref="H20">
    <cfRule type="cellIs" dxfId="101" priority="73" operator="equal">
      <formula>1</formula>
    </cfRule>
    <cfRule type="cellIs" dxfId="100" priority="74" operator="equal">
      <formula>19</formula>
    </cfRule>
    <cfRule type="cellIs" dxfId="99" priority="75" operator="equal">
      <formula>20</formula>
    </cfRule>
  </conditionalFormatting>
  <conditionalFormatting sqref="H21">
    <cfRule type="cellIs" dxfId="98" priority="70" operator="equal">
      <formula>1</formula>
    </cfRule>
    <cfRule type="cellIs" dxfId="97" priority="71" operator="equal">
      <formula>19</formula>
    </cfRule>
    <cfRule type="cellIs" dxfId="96" priority="72" operator="equal">
      <formula>20</formula>
    </cfRule>
  </conditionalFormatting>
  <conditionalFormatting sqref="H22">
    <cfRule type="cellIs" dxfId="95" priority="67" operator="equal">
      <formula>1</formula>
    </cfRule>
    <cfRule type="cellIs" dxfId="94" priority="68" operator="equal">
      <formula>19</formula>
    </cfRule>
    <cfRule type="cellIs" dxfId="93" priority="69" operator="equal">
      <formula>20</formula>
    </cfRule>
  </conditionalFormatting>
  <conditionalFormatting sqref="H24">
    <cfRule type="cellIs" dxfId="92" priority="64" operator="equal">
      <formula>1</formula>
    </cfRule>
    <cfRule type="cellIs" dxfId="91" priority="65" operator="equal">
      <formula>19</formula>
    </cfRule>
    <cfRule type="cellIs" dxfId="90" priority="66" operator="equal">
      <formula>20</formula>
    </cfRule>
  </conditionalFormatting>
  <conditionalFormatting sqref="H25">
    <cfRule type="cellIs" dxfId="89" priority="61" operator="equal">
      <formula>1</formula>
    </cfRule>
    <cfRule type="cellIs" dxfId="88" priority="62" operator="equal">
      <formula>19</formula>
    </cfRule>
    <cfRule type="cellIs" dxfId="87" priority="63" operator="equal">
      <formula>20</formula>
    </cfRule>
  </conditionalFormatting>
  <conditionalFormatting sqref="H17">
    <cfRule type="cellIs" dxfId="86" priority="55" operator="equal">
      <formula>1</formula>
    </cfRule>
    <cfRule type="cellIs" dxfId="85" priority="56" operator="equal">
      <formula>19</formula>
    </cfRule>
    <cfRule type="cellIs" dxfId="84" priority="57" operator="equal">
      <formula>20</formula>
    </cfRule>
  </conditionalFormatting>
  <conditionalFormatting sqref="H16">
    <cfRule type="cellIs" dxfId="83" priority="52" operator="equal">
      <formula>1</formula>
    </cfRule>
    <cfRule type="cellIs" dxfId="82" priority="53" operator="equal">
      <formula>19</formula>
    </cfRule>
    <cfRule type="cellIs" dxfId="81" priority="54" operator="equal">
      <formula>20</formula>
    </cfRule>
  </conditionalFormatting>
  <conditionalFormatting sqref="H17">
    <cfRule type="cellIs" dxfId="80" priority="49" operator="equal">
      <formula>1</formula>
    </cfRule>
    <cfRule type="cellIs" dxfId="79" priority="50" operator="equal">
      <formula>19</formula>
    </cfRule>
    <cfRule type="cellIs" dxfId="78" priority="51" operator="equal">
      <formula>20</formula>
    </cfRule>
  </conditionalFormatting>
  <conditionalFormatting sqref="H19">
    <cfRule type="cellIs" dxfId="77" priority="46" operator="equal">
      <formula>1</formula>
    </cfRule>
    <cfRule type="cellIs" dxfId="76" priority="47" operator="equal">
      <formula>19</formula>
    </cfRule>
    <cfRule type="cellIs" dxfId="75" priority="48" operator="equal">
      <formula>20</formula>
    </cfRule>
  </conditionalFormatting>
  <conditionalFormatting sqref="H20">
    <cfRule type="cellIs" dxfId="74" priority="43" operator="equal">
      <formula>1</formula>
    </cfRule>
    <cfRule type="cellIs" dxfId="73" priority="44" operator="equal">
      <formula>19</formula>
    </cfRule>
    <cfRule type="cellIs" dxfId="72" priority="45" operator="equal">
      <formula>20</formula>
    </cfRule>
  </conditionalFormatting>
  <conditionalFormatting sqref="H21">
    <cfRule type="cellIs" dxfId="71" priority="40" operator="equal">
      <formula>1</formula>
    </cfRule>
    <cfRule type="cellIs" dxfId="70" priority="41" operator="equal">
      <formula>19</formula>
    </cfRule>
    <cfRule type="cellIs" dxfId="69" priority="42" operator="equal">
      <formula>20</formula>
    </cfRule>
  </conditionalFormatting>
  <conditionalFormatting sqref="H22">
    <cfRule type="cellIs" dxfId="68" priority="37" operator="equal">
      <formula>1</formula>
    </cfRule>
    <cfRule type="cellIs" dxfId="67" priority="38" operator="equal">
      <formula>19</formula>
    </cfRule>
    <cfRule type="cellIs" dxfId="66" priority="39" operator="equal">
      <formula>20</formula>
    </cfRule>
  </conditionalFormatting>
  <conditionalFormatting sqref="H24">
    <cfRule type="cellIs" dxfId="65" priority="34" operator="equal">
      <formula>1</formula>
    </cfRule>
    <cfRule type="cellIs" dxfId="64" priority="35" operator="equal">
      <formula>19</formula>
    </cfRule>
    <cfRule type="cellIs" dxfId="63" priority="36" operator="equal">
      <formula>20</formula>
    </cfRule>
  </conditionalFormatting>
  <conditionalFormatting sqref="H25">
    <cfRule type="cellIs" dxfId="62" priority="31" operator="equal">
      <formula>1</formula>
    </cfRule>
    <cfRule type="cellIs" dxfId="61" priority="32" operator="equal">
      <formula>19</formula>
    </cfRule>
    <cfRule type="cellIs" dxfId="60" priority="33" operator="equal">
      <formula>20</formula>
    </cfRule>
  </conditionalFormatting>
  <conditionalFormatting sqref="G13">
    <cfRule type="cellIs" dxfId="59" priority="29" operator="equal">
      <formula>"No"</formula>
    </cfRule>
    <cfRule type="cellIs" dxfId="58" priority="30" operator="equal">
      <formula>"Yes"</formula>
    </cfRule>
  </conditionalFormatting>
  <conditionalFormatting sqref="G13">
    <cfRule type="cellIs" dxfId="57" priority="27" operator="equal">
      <formula>"No"</formula>
    </cfRule>
    <cfRule type="cellIs" dxfId="56" priority="28" operator="equal">
      <formula>"Yes"</formula>
    </cfRule>
  </conditionalFormatting>
  <conditionalFormatting sqref="H13">
    <cfRule type="cellIs" dxfId="55" priority="25" operator="equal">
      <formula>20</formula>
    </cfRule>
    <cfRule type="cellIs" dxfId="54" priority="26" operator="equal">
      <formula>1</formula>
    </cfRule>
  </conditionalFormatting>
  <conditionalFormatting sqref="H19">
    <cfRule type="cellIs" dxfId="53" priority="22" operator="equal">
      <formula>1</formula>
    </cfRule>
    <cfRule type="cellIs" dxfId="52" priority="23" operator="equal">
      <formula>19</formula>
    </cfRule>
    <cfRule type="cellIs" dxfId="51" priority="24" operator="equal">
      <formula>20</formula>
    </cfRule>
  </conditionalFormatting>
  <conditionalFormatting sqref="H20">
    <cfRule type="cellIs" dxfId="50" priority="19" operator="equal">
      <formula>1</formula>
    </cfRule>
    <cfRule type="cellIs" dxfId="49" priority="20" operator="equal">
      <formula>19</formula>
    </cfRule>
    <cfRule type="cellIs" dxfId="48" priority="21" operator="equal">
      <formula>20</formula>
    </cfRule>
  </conditionalFormatting>
  <conditionalFormatting sqref="H21">
    <cfRule type="cellIs" dxfId="47" priority="16" operator="equal">
      <formula>1</formula>
    </cfRule>
    <cfRule type="cellIs" dxfId="46" priority="17" operator="equal">
      <formula>19</formula>
    </cfRule>
    <cfRule type="cellIs" dxfId="45" priority="18" operator="equal">
      <formula>20</formula>
    </cfRule>
  </conditionalFormatting>
  <conditionalFormatting sqref="H22">
    <cfRule type="cellIs" dxfId="44" priority="13" operator="equal">
      <formula>1</formula>
    </cfRule>
    <cfRule type="cellIs" dxfId="43" priority="14" operator="equal">
      <formula>19</formula>
    </cfRule>
    <cfRule type="cellIs" dxfId="42" priority="15" operator="equal">
      <formula>20</formula>
    </cfRule>
  </conditionalFormatting>
  <conditionalFormatting sqref="H23">
    <cfRule type="cellIs" dxfId="41" priority="10" operator="equal">
      <formula>1</formula>
    </cfRule>
    <cfRule type="cellIs" dxfId="40" priority="11" operator="equal">
      <formula>19</formula>
    </cfRule>
    <cfRule type="cellIs" dxfId="39" priority="12" operator="equal">
      <formula>20</formula>
    </cfRule>
  </conditionalFormatting>
  <conditionalFormatting sqref="H25">
    <cfRule type="cellIs" dxfId="38" priority="7" operator="equal">
      <formula>1</formula>
    </cfRule>
    <cfRule type="cellIs" dxfId="37" priority="8" operator="equal">
      <formula>19</formula>
    </cfRule>
    <cfRule type="cellIs" dxfId="36" priority="9" operator="equal">
      <formula>20</formula>
    </cfRule>
  </conditionalFormatting>
  <conditionalFormatting sqref="H26">
    <cfRule type="cellIs" dxfId="35" priority="4" operator="equal">
      <formula>1</formula>
    </cfRule>
    <cfRule type="cellIs" dxfId="34" priority="5" operator="equal">
      <formula>19</formula>
    </cfRule>
    <cfRule type="cellIs" dxfId="33" priority="6" operator="equal">
      <formula>20</formula>
    </cfRule>
  </conditionalFormatting>
  <conditionalFormatting sqref="H18">
    <cfRule type="cellIs" dxfId="32" priority="1" operator="equal">
      <formula>1</formula>
    </cfRule>
    <cfRule type="cellIs" dxfId="31" priority="2" operator="equal">
      <formula>19</formula>
    </cfRule>
    <cfRule type="cellIs" dxfId="30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/>
  </sheetViews>
  <sheetFormatPr defaultColWidth="3.8984375" defaultRowHeight="15.6" x14ac:dyDescent="0.3"/>
  <cols>
    <col min="1" max="1" width="9.5976562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9.5" style="21" bestFit="1" customWidth="1"/>
    <col min="8" max="8" width="12.0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45" t="s">
        <v>176</v>
      </c>
      <c r="B1" s="145" t="s">
        <v>78</v>
      </c>
      <c r="C1" s="145" t="s">
        <v>44</v>
      </c>
      <c r="D1" s="143" t="s">
        <v>3</v>
      </c>
      <c r="E1" s="145" t="s">
        <v>45</v>
      </c>
      <c r="G1" s="145" t="s">
        <v>0</v>
      </c>
      <c r="H1" s="145" t="s">
        <v>78</v>
      </c>
      <c r="I1" s="145" t="s">
        <v>44</v>
      </c>
      <c r="J1" s="143" t="s">
        <v>3</v>
      </c>
      <c r="K1" s="145" t="s">
        <v>45</v>
      </c>
    </row>
    <row r="2" spans="1:11" x14ac:dyDescent="0.3">
      <c r="A2" s="163" t="s">
        <v>99</v>
      </c>
      <c r="B2" s="164" t="s">
        <v>46</v>
      </c>
      <c r="C2" s="165">
        <v>6</v>
      </c>
      <c r="D2" s="141">
        <f t="shared" ref="D2:D4" ca="1" si="0">RANDBETWEEN(1,20)</f>
        <v>14</v>
      </c>
      <c r="E2" s="77">
        <f t="shared" ref="E2:E4" ca="1" si="1">D2+C2</f>
        <v>20</v>
      </c>
      <c r="G2" s="76" t="s">
        <v>117</v>
      </c>
      <c r="H2" s="77" t="s">
        <v>46</v>
      </c>
      <c r="I2" s="77">
        <v>9</v>
      </c>
      <c r="J2" s="141">
        <f t="shared" ref="J2:J4" ca="1" si="2">RANDBETWEEN(1,20)</f>
        <v>4</v>
      </c>
      <c r="K2" s="77">
        <f t="shared" ref="K2:K4" ca="1" si="3">J2+I2</f>
        <v>13</v>
      </c>
    </row>
    <row r="3" spans="1:11" x14ac:dyDescent="0.3">
      <c r="A3" s="163" t="s">
        <v>99</v>
      </c>
      <c r="B3" s="164" t="s">
        <v>47</v>
      </c>
      <c r="C3" s="165">
        <v>7</v>
      </c>
      <c r="D3" s="140">
        <f t="shared" ca="1" si="0"/>
        <v>7</v>
      </c>
      <c r="E3" s="79">
        <f t="shared" ca="1" si="1"/>
        <v>14</v>
      </c>
      <c r="G3" s="78" t="s">
        <v>117</v>
      </c>
      <c r="H3" s="79" t="s">
        <v>47</v>
      </c>
      <c r="I3" s="79">
        <v>6</v>
      </c>
      <c r="J3" s="140">
        <f t="shared" ca="1" si="2"/>
        <v>7</v>
      </c>
      <c r="K3" s="79">
        <f t="shared" ca="1" si="3"/>
        <v>13</v>
      </c>
    </row>
    <row r="4" spans="1:11" x14ac:dyDescent="0.3">
      <c r="A4" s="166" t="s">
        <v>99</v>
      </c>
      <c r="B4" s="167" t="s">
        <v>48</v>
      </c>
      <c r="C4" s="168">
        <v>7</v>
      </c>
      <c r="D4" s="142">
        <f t="shared" ca="1" si="0"/>
        <v>8</v>
      </c>
      <c r="E4" s="82">
        <f t="shared" ca="1" si="1"/>
        <v>15</v>
      </c>
      <c r="G4" s="81" t="s">
        <v>117</v>
      </c>
      <c r="H4" s="82" t="s">
        <v>48</v>
      </c>
      <c r="I4" s="82">
        <v>3</v>
      </c>
      <c r="J4" s="142">
        <f t="shared" ca="1" si="2"/>
        <v>5</v>
      </c>
      <c r="K4" s="82">
        <f t="shared" ca="1" si="3"/>
        <v>8</v>
      </c>
    </row>
    <row r="5" spans="1:11" x14ac:dyDescent="0.3">
      <c r="A5" s="163" t="s">
        <v>118</v>
      </c>
      <c r="B5" s="164" t="s">
        <v>46</v>
      </c>
      <c r="C5" s="165">
        <v>5</v>
      </c>
      <c r="D5" s="141">
        <f t="shared" ref="D5:D16" ca="1" si="4">RANDBETWEEN(1,20)</f>
        <v>3</v>
      </c>
      <c r="E5" s="77">
        <f t="shared" ref="E5:E7" ca="1" si="5">D5+C5</f>
        <v>8</v>
      </c>
      <c r="G5" s="76" t="s">
        <v>110</v>
      </c>
      <c r="H5" s="77" t="s">
        <v>46</v>
      </c>
      <c r="I5" s="77">
        <v>4</v>
      </c>
      <c r="J5" s="141">
        <f t="shared" ref="J5:J10" ca="1" si="6">RANDBETWEEN(1,20)</f>
        <v>11</v>
      </c>
      <c r="K5" s="77">
        <f t="shared" ref="K5:K7" ca="1" si="7">J5+I5</f>
        <v>15</v>
      </c>
    </row>
    <row r="6" spans="1:11" x14ac:dyDescent="0.3">
      <c r="A6" s="163" t="s">
        <v>118</v>
      </c>
      <c r="B6" s="164" t="s">
        <v>47</v>
      </c>
      <c r="C6" s="165">
        <v>7</v>
      </c>
      <c r="D6" s="140">
        <f t="shared" ca="1" si="4"/>
        <v>14</v>
      </c>
      <c r="E6" s="79">
        <f t="shared" ca="1" si="5"/>
        <v>21</v>
      </c>
      <c r="G6" s="78" t="s">
        <v>110</v>
      </c>
      <c r="H6" s="79" t="s">
        <v>47</v>
      </c>
      <c r="I6" s="79">
        <v>5</v>
      </c>
      <c r="J6" s="140">
        <f t="shared" ca="1" si="6"/>
        <v>10</v>
      </c>
      <c r="K6" s="79">
        <f t="shared" ca="1" si="7"/>
        <v>15</v>
      </c>
    </row>
    <row r="7" spans="1:11" x14ac:dyDescent="0.3">
      <c r="A7" s="166" t="s">
        <v>118</v>
      </c>
      <c r="B7" s="167" t="s">
        <v>48</v>
      </c>
      <c r="C7" s="168">
        <v>4</v>
      </c>
      <c r="D7" s="142">
        <f t="shared" ca="1" si="4"/>
        <v>18</v>
      </c>
      <c r="E7" s="82">
        <f t="shared" ca="1" si="5"/>
        <v>22</v>
      </c>
      <c r="G7" s="81" t="s">
        <v>110</v>
      </c>
      <c r="H7" s="82" t="s">
        <v>48</v>
      </c>
      <c r="I7" s="82">
        <v>1</v>
      </c>
      <c r="J7" s="142">
        <f t="shared" ca="1" si="6"/>
        <v>4</v>
      </c>
      <c r="K7" s="82">
        <f t="shared" ca="1" si="7"/>
        <v>5</v>
      </c>
    </row>
    <row r="8" spans="1:11" x14ac:dyDescent="0.3">
      <c r="A8" s="163" t="s">
        <v>128</v>
      </c>
      <c r="B8" s="164" t="s">
        <v>46</v>
      </c>
      <c r="C8" s="165">
        <v>12</v>
      </c>
      <c r="D8" s="141">
        <f t="shared" ca="1" si="4"/>
        <v>8</v>
      </c>
      <c r="E8" s="77">
        <f t="shared" ref="E8:E16" ca="1" si="8">D8+C8</f>
        <v>20</v>
      </c>
      <c r="G8" s="76" t="s">
        <v>172</v>
      </c>
      <c r="H8" s="77" t="s">
        <v>46</v>
      </c>
      <c r="I8" s="77">
        <v>4</v>
      </c>
      <c r="J8" s="141">
        <f t="shared" ca="1" si="6"/>
        <v>20</v>
      </c>
      <c r="K8" s="77">
        <f t="shared" ref="K8:K10" ca="1" si="9">J8+I8</f>
        <v>24</v>
      </c>
    </row>
    <row r="9" spans="1:11" x14ac:dyDescent="0.3">
      <c r="A9" s="163" t="s">
        <v>128</v>
      </c>
      <c r="B9" s="164" t="s">
        <v>47</v>
      </c>
      <c r="C9" s="165">
        <v>9</v>
      </c>
      <c r="D9" s="140">
        <f t="shared" ca="1" si="4"/>
        <v>4</v>
      </c>
      <c r="E9" s="79">
        <f t="shared" ca="1" si="8"/>
        <v>13</v>
      </c>
      <c r="G9" s="78" t="s">
        <v>172</v>
      </c>
      <c r="H9" s="79" t="s">
        <v>47</v>
      </c>
      <c r="I9" s="79">
        <v>5</v>
      </c>
      <c r="J9" s="140">
        <f t="shared" ca="1" si="6"/>
        <v>6</v>
      </c>
      <c r="K9" s="79">
        <f t="shared" ca="1" si="9"/>
        <v>11</v>
      </c>
    </row>
    <row r="10" spans="1:11" x14ac:dyDescent="0.3">
      <c r="A10" s="166" t="s">
        <v>128</v>
      </c>
      <c r="B10" s="167" t="s">
        <v>48</v>
      </c>
      <c r="C10" s="168">
        <v>10</v>
      </c>
      <c r="D10" s="142">
        <f t="shared" ca="1" si="4"/>
        <v>9</v>
      </c>
      <c r="E10" s="82">
        <f t="shared" ca="1" si="8"/>
        <v>19</v>
      </c>
      <c r="G10" s="81" t="s">
        <v>172</v>
      </c>
      <c r="H10" s="82" t="s">
        <v>48</v>
      </c>
      <c r="I10" s="82">
        <v>1</v>
      </c>
      <c r="J10" s="142">
        <f t="shared" ca="1" si="6"/>
        <v>11</v>
      </c>
      <c r="K10" s="82">
        <f t="shared" ca="1" si="9"/>
        <v>12</v>
      </c>
    </row>
    <row r="11" spans="1:11" x14ac:dyDescent="0.3">
      <c r="A11" s="163" t="s">
        <v>132</v>
      </c>
      <c r="B11" s="164" t="s">
        <v>46</v>
      </c>
      <c r="C11" s="165">
        <v>2</v>
      </c>
      <c r="D11" s="141">
        <f t="shared" ca="1" si="4"/>
        <v>18</v>
      </c>
      <c r="E11" s="77">
        <f t="shared" ca="1" si="8"/>
        <v>20</v>
      </c>
      <c r="G11" s="81" t="s">
        <v>106</v>
      </c>
      <c r="H11" s="82" t="s">
        <v>109</v>
      </c>
      <c r="I11" s="82">
        <v>7</v>
      </c>
      <c r="J11" s="142">
        <f t="shared" ref="J11:J16" ca="1" si="10">RANDBETWEEN(1,20)</f>
        <v>8</v>
      </c>
      <c r="K11" s="82">
        <f ca="1">J11+I11</f>
        <v>15</v>
      </c>
    </row>
    <row r="12" spans="1:11" x14ac:dyDescent="0.3">
      <c r="A12" s="163" t="s">
        <v>132</v>
      </c>
      <c r="B12" s="164" t="s">
        <v>47</v>
      </c>
      <c r="C12" s="165">
        <v>7</v>
      </c>
      <c r="D12" s="140">
        <f t="shared" ca="1" si="4"/>
        <v>19</v>
      </c>
      <c r="E12" s="79">
        <f t="shared" ca="1" si="8"/>
        <v>26</v>
      </c>
      <c r="G12" s="81" t="s">
        <v>110</v>
      </c>
      <c r="H12" s="82" t="s">
        <v>115</v>
      </c>
      <c r="I12" s="82">
        <v>0</v>
      </c>
      <c r="J12" s="142">
        <f t="shared" ca="1" si="10"/>
        <v>17</v>
      </c>
      <c r="K12" s="82">
        <f t="shared" ref="K12:K14" ca="1" si="11">J12+I12</f>
        <v>17</v>
      </c>
    </row>
    <row r="13" spans="1:11" x14ac:dyDescent="0.3">
      <c r="A13" s="166" t="s">
        <v>132</v>
      </c>
      <c r="B13" s="167" t="s">
        <v>48</v>
      </c>
      <c r="C13" s="168">
        <v>6</v>
      </c>
      <c r="D13" s="142">
        <f t="shared" ca="1" si="4"/>
        <v>18</v>
      </c>
      <c r="E13" s="82">
        <f t="shared" ca="1" si="8"/>
        <v>24</v>
      </c>
      <c r="G13" s="81" t="s">
        <v>110</v>
      </c>
      <c r="H13" s="82" t="s">
        <v>114</v>
      </c>
      <c r="I13" s="82">
        <v>1</v>
      </c>
      <c r="J13" s="142">
        <f t="shared" ca="1" si="10"/>
        <v>16</v>
      </c>
      <c r="K13" s="82">
        <f t="shared" ca="1" si="11"/>
        <v>17</v>
      </c>
    </row>
    <row r="14" spans="1:11" x14ac:dyDescent="0.3">
      <c r="A14" s="163" t="s">
        <v>136</v>
      </c>
      <c r="B14" s="164" t="s">
        <v>46</v>
      </c>
      <c r="C14" s="165">
        <v>6</v>
      </c>
      <c r="D14" s="141">
        <f t="shared" ca="1" si="4"/>
        <v>17</v>
      </c>
      <c r="E14" s="77">
        <f t="shared" ca="1" si="8"/>
        <v>23</v>
      </c>
      <c r="G14" s="81" t="s">
        <v>111</v>
      </c>
      <c r="H14" s="82" t="s">
        <v>114</v>
      </c>
      <c r="I14" s="82">
        <v>0</v>
      </c>
      <c r="J14" s="142">
        <f t="shared" ca="1" si="10"/>
        <v>13</v>
      </c>
      <c r="K14" s="82">
        <f t="shared" ca="1" si="11"/>
        <v>13</v>
      </c>
    </row>
    <row r="15" spans="1:11" x14ac:dyDescent="0.3">
      <c r="A15" s="163" t="s">
        <v>136</v>
      </c>
      <c r="B15" s="164" t="s">
        <v>47</v>
      </c>
      <c r="C15" s="165">
        <v>6</v>
      </c>
      <c r="D15" s="140">
        <f t="shared" ca="1" si="4"/>
        <v>19</v>
      </c>
      <c r="E15" s="79">
        <f t="shared" ca="1" si="8"/>
        <v>25</v>
      </c>
      <c r="G15" s="81" t="s">
        <v>117</v>
      </c>
      <c r="H15" s="82" t="s">
        <v>174</v>
      </c>
      <c r="I15" s="82">
        <v>2</v>
      </c>
      <c r="J15" s="142">
        <f t="shared" ca="1" si="10"/>
        <v>2</v>
      </c>
      <c r="K15" s="82">
        <f t="shared" ref="K15" ca="1" si="12">J15+I15</f>
        <v>4</v>
      </c>
    </row>
    <row r="16" spans="1:11" x14ac:dyDescent="0.3">
      <c r="A16" s="166" t="s">
        <v>136</v>
      </c>
      <c r="B16" s="167" t="s">
        <v>48</v>
      </c>
      <c r="C16" s="168">
        <v>7</v>
      </c>
      <c r="D16" s="142">
        <f t="shared" ca="1" si="4"/>
        <v>7</v>
      </c>
      <c r="E16" s="82">
        <f t="shared" ca="1" si="8"/>
        <v>14</v>
      </c>
      <c r="G16" s="81" t="s">
        <v>175</v>
      </c>
      <c r="H16" s="82" t="s">
        <v>174</v>
      </c>
      <c r="I16" s="82">
        <v>0</v>
      </c>
      <c r="J16" s="142">
        <f t="shared" ca="1" si="10"/>
        <v>14</v>
      </c>
      <c r="K16" s="82">
        <f t="shared" ref="K16" ca="1" si="13">J16+I16</f>
        <v>14</v>
      </c>
    </row>
  </sheetData>
  <conditionalFormatting sqref="A5">
    <cfRule type="cellIs" dxfId="29" priority="43" operator="equal">
      <formula>"No"</formula>
    </cfRule>
    <cfRule type="cellIs" dxfId="28" priority="44" operator="equal">
      <formula>"Yes"</formula>
    </cfRule>
  </conditionalFormatting>
  <conditionalFormatting sqref="A6:A7">
    <cfRule type="cellIs" dxfId="27" priority="41" operator="equal">
      <formula>"No"</formula>
    </cfRule>
    <cfRule type="cellIs" dxfId="26" priority="42" operator="equal">
      <formula>"Yes"</formula>
    </cfRule>
  </conditionalFormatting>
  <conditionalFormatting sqref="A3:A4">
    <cfRule type="cellIs" dxfId="25" priority="13" operator="equal">
      <formula>"No"</formula>
    </cfRule>
    <cfRule type="cellIs" dxfId="24" priority="14" operator="equal">
      <formula>"Yes"</formula>
    </cfRule>
  </conditionalFormatting>
  <conditionalFormatting sqref="A2">
    <cfRule type="cellIs" dxfId="23" priority="15" operator="equal">
      <formula>"No"</formula>
    </cfRule>
    <cfRule type="cellIs" dxfId="22" priority="16" operator="equal">
      <formula>"Yes"</formula>
    </cfRule>
  </conditionalFormatting>
  <conditionalFormatting sqref="A8">
    <cfRule type="cellIs" dxfId="21" priority="11" operator="equal">
      <formula>"No"</formula>
    </cfRule>
    <cfRule type="cellIs" dxfId="20" priority="12" operator="equal">
      <formula>"Yes"</formula>
    </cfRule>
  </conditionalFormatting>
  <conditionalFormatting sqref="A9:A10">
    <cfRule type="cellIs" dxfId="19" priority="9" operator="equal">
      <formula>"No"</formula>
    </cfRule>
    <cfRule type="cellIs" dxfId="18" priority="10" operator="equal">
      <formula>"Yes"</formula>
    </cfRule>
  </conditionalFormatting>
  <conditionalFormatting sqref="A11">
    <cfRule type="cellIs" dxfId="17" priority="7" operator="equal">
      <formula>"No"</formula>
    </cfRule>
    <cfRule type="cellIs" dxfId="16" priority="8" operator="equal">
      <formula>"Yes"</formula>
    </cfRule>
  </conditionalFormatting>
  <conditionalFormatting sqref="A12:A13">
    <cfRule type="cellIs" dxfId="15" priority="5" operator="equal">
      <formula>"No"</formula>
    </cfRule>
    <cfRule type="cellIs" dxfId="14" priority="6" operator="equal">
      <formula>"Yes"</formula>
    </cfRule>
  </conditionalFormatting>
  <conditionalFormatting sqref="A14">
    <cfRule type="cellIs" dxfId="13" priority="3" operator="equal">
      <formula>"No"</formula>
    </cfRule>
    <cfRule type="cellIs" dxfId="12" priority="4" operator="equal">
      <formula>"Yes"</formula>
    </cfRule>
  </conditionalFormatting>
  <conditionalFormatting sqref="A15:A16">
    <cfRule type="cellIs" dxfId="11" priority="1" operator="equal">
      <formula>"No"</formula>
    </cfRule>
    <cfRule type="cellIs" dxfId="1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5.5" style="24" bestFit="1" customWidth="1"/>
    <col min="2" max="2" width="5.8984375" style="24" bestFit="1" customWidth="1"/>
    <col min="3" max="3" width="5" style="24" bestFit="1" customWidth="1"/>
    <col min="4" max="4" width="3.69921875" style="24" bestFit="1" customWidth="1"/>
    <col min="5" max="5" width="6.09765625" style="24" bestFit="1" customWidth="1"/>
    <col min="6" max="6" width="15.3984375" style="21" bestFit="1" customWidth="1"/>
    <col min="7" max="7" width="2.8984375" style="21" bestFit="1" customWidth="1"/>
    <col min="8" max="8" width="6.19921875" style="21" bestFit="1" customWidth="1"/>
    <col min="9" max="9" width="7.296875" style="21" bestFit="1" customWidth="1"/>
    <col min="10" max="10" width="4.296875" style="21" bestFit="1" customWidth="1"/>
    <col min="11" max="11" width="4.796875" style="21" bestFit="1" customWidth="1"/>
    <col min="12" max="12" width="4.69921875" style="21" bestFit="1" customWidth="1"/>
    <col min="13" max="13" width="7.5" style="21" bestFit="1" customWidth="1"/>
    <col min="14" max="14" width="5.3984375" style="21" bestFit="1" customWidth="1"/>
    <col min="15" max="15" width="4.19921875" style="21" bestFit="1" customWidth="1"/>
    <col min="16" max="16" width="5.5" style="21" bestFit="1" customWidth="1"/>
    <col min="17" max="17" width="6.09765625" style="21" bestFit="1" customWidth="1"/>
    <col min="18" max="18" width="4.59765625" style="21" bestFit="1" customWidth="1"/>
    <col min="19" max="19" width="5.796875" style="21" bestFit="1" customWidth="1"/>
    <col min="20" max="20" width="6.09765625" style="21" bestFit="1" customWidth="1"/>
    <col min="21" max="21" width="9" style="21"/>
    <col min="22" max="22" width="7.796875" style="21" bestFit="1" customWidth="1"/>
    <col min="23" max="23" width="8.796875" style="21" bestFit="1" customWidth="1"/>
    <col min="24" max="24" width="7.3984375" style="21" bestFit="1" customWidth="1"/>
    <col min="25" max="25" width="4.3984375" style="21" bestFit="1" customWidth="1"/>
    <col min="26" max="26" width="6.69921875" style="21" hidden="1" customWidth="1"/>
    <col min="27" max="27" width="7.5976562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19" t="s">
        <v>49</v>
      </c>
      <c r="C1" s="122" t="s">
        <v>50</v>
      </c>
      <c r="D1" s="125" t="s">
        <v>51</v>
      </c>
      <c r="E1" s="147" t="s">
        <v>82</v>
      </c>
      <c r="F1" s="113" t="s">
        <v>52</v>
      </c>
      <c r="G1" s="114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1" t="s">
        <v>66</v>
      </c>
      <c r="V1" s="64" t="s">
        <v>67</v>
      </c>
      <c r="W1" s="70" t="s">
        <v>68</v>
      </c>
      <c r="X1" s="73" t="s">
        <v>69</v>
      </c>
      <c r="Y1" s="68" t="s">
        <v>70</v>
      </c>
      <c r="Z1" s="64" t="s">
        <v>71</v>
      </c>
      <c r="AA1" s="67" t="s">
        <v>72</v>
      </c>
    </row>
    <row r="2" spans="1:27" ht="16.2" thickTop="1" x14ac:dyDescent="0.3">
      <c r="A2" s="59" t="s">
        <v>75</v>
      </c>
      <c r="B2" s="120">
        <v>15</v>
      </c>
      <c r="C2" s="123">
        <v>12</v>
      </c>
      <c r="D2" s="126">
        <v>17</v>
      </c>
      <c r="E2" s="148">
        <v>0</v>
      </c>
      <c r="F2" s="115" t="s">
        <v>73</v>
      </c>
      <c r="G2" s="116">
        <v>0</v>
      </c>
      <c r="H2" s="56">
        <v>16</v>
      </c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2"/>
      <c r="V2" s="65">
        <f t="shared" ref="V2:V9" si="0">SUM(H2:U2)</f>
        <v>16</v>
      </c>
      <c r="W2" s="71"/>
      <c r="X2" s="74"/>
      <c r="Y2" s="69">
        <f>48+13</f>
        <v>61</v>
      </c>
      <c r="Z2" s="65">
        <f t="shared" ref="Z2" si="1">Y2+X2-(V2+W2)</f>
        <v>45</v>
      </c>
      <c r="AA2" s="133">
        <f t="shared" ref="AA2:AA29" si="2">SMALL(Y2:Z2,1)</f>
        <v>45</v>
      </c>
    </row>
    <row r="3" spans="1:27" x14ac:dyDescent="0.3">
      <c r="A3" s="150" t="s">
        <v>117</v>
      </c>
      <c r="B3" s="120">
        <v>13</v>
      </c>
      <c r="C3" s="123">
        <v>10</v>
      </c>
      <c r="D3" s="126">
        <v>13</v>
      </c>
      <c r="E3" s="149">
        <v>0</v>
      </c>
      <c r="F3" s="117" t="s">
        <v>73</v>
      </c>
      <c r="G3" s="118">
        <v>0</v>
      </c>
      <c r="H3" s="57"/>
      <c r="I3" s="22"/>
      <c r="J3" s="23">
        <v>8</v>
      </c>
      <c r="K3" s="27"/>
      <c r="L3" s="30"/>
      <c r="M3" s="33"/>
      <c r="N3" s="39"/>
      <c r="O3" s="42"/>
      <c r="P3" s="45"/>
      <c r="Q3" s="48"/>
      <c r="R3" s="51"/>
      <c r="S3" s="54"/>
      <c r="T3" s="36"/>
      <c r="U3" s="63"/>
      <c r="V3" s="65">
        <f t="shared" ref="V3" si="3">SUM(H3:U3)</f>
        <v>8</v>
      </c>
      <c r="W3" s="72"/>
      <c r="X3" s="75">
        <v>8</v>
      </c>
      <c r="Y3" s="69">
        <v>51</v>
      </c>
      <c r="Z3" s="66">
        <f t="shared" ref="Z3" si="4">Y3+X3-(V3+W3)</f>
        <v>51</v>
      </c>
      <c r="AA3" s="133">
        <f t="shared" si="2"/>
        <v>51</v>
      </c>
    </row>
    <row r="4" spans="1:27" x14ac:dyDescent="0.3">
      <c r="A4" s="150" t="s">
        <v>152</v>
      </c>
      <c r="B4" s="120">
        <v>12</v>
      </c>
      <c r="C4" s="123">
        <v>12</v>
      </c>
      <c r="D4" s="126">
        <v>15</v>
      </c>
      <c r="E4" s="149">
        <v>0</v>
      </c>
      <c r="F4" s="117" t="s">
        <v>73</v>
      </c>
      <c r="G4" s="118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3"/>
      <c r="V4" s="65">
        <f t="shared" ref="V4" si="5">SUM(H4:U4)</f>
        <v>0</v>
      </c>
      <c r="W4" s="72"/>
      <c r="X4" s="75"/>
      <c r="Y4" s="69">
        <v>13</v>
      </c>
      <c r="Z4" s="66">
        <f t="shared" ref="Z4" si="6">Y4+X4-(V4+W4)</f>
        <v>13</v>
      </c>
      <c r="AA4" s="133">
        <f t="shared" ref="AA4" si="7">SMALL(Y4:Z4,1)</f>
        <v>13</v>
      </c>
    </row>
    <row r="5" spans="1:27" x14ac:dyDescent="0.3">
      <c r="A5" s="150" t="s">
        <v>153</v>
      </c>
      <c r="B5" s="120">
        <v>12</v>
      </c>
      <c r="C5" s="123">
        <v>12</v>
      </c>
      <c r="D5" s="126">
        <v>15</v>
      </c>
      <c r="E5" s="149">
        <v>0</v>
      </c>
      <c r="F5" s="117" t="s">
        <v>73</v>
      </c>
      <c r="G5" s="118">
        <v>0</v>
      </c>
      <c r="H5" s="57"/>
      <c r="I5" s="22"/>
      <c r="J5" s="23"/>
      <c r="K5" s="27"/>
      <c r="L5" s="30"/>
      <c r="M5" s="33"/>
      <c r="N5" s="39"/>
      <c r="O5" s="42"/>
      <c r="P5" s="45"/>
      <c r="Q5" s="48"/>
      <c r="R5" s="51"/>
      <c r="S5" s="54"/>
      <c r="T5" s="36"/>
      <c r="U5" s="63"/>
      <c r="V5" s="65">
        <f t="shared" ref="V5:V8" si="8">SUM(H5:U5)</f>
        <v>0</v>
      </c>
      <c r="W5" s="72"/>
      <c r="X5" s="75"/>
      <c r="Y5" s="69">
        <v>13</v>
      </c>
      <c r="Z5" s="66">
        <f t="shared" ref="Z5" si="9">Y5+X5-(V5+W5)</f>
        <v>13</v>
      </c>
      <c r="AA5" s="133">
        <f t="shared" ref="AA5" si="10">SMALL(Y5:Z5,1)</f>
        <v>13</v>
      </c>
    </row>
    <row r="6" spans="1:27" x14ac:dyDescent="0.3">
      <c r="A6" s="182" t="s">
        <v>169</v>
      </c>
      <c r="B6" s="120">
        <v>13</v>
      </c>
      <c r="C6" s="123">
        <v>11</v>
      </c>
      <c r="D6" s="126">
        <v>15</v>
      </c>
      <c r="E6" s="149">
        <v>0</v>
      </c>
      <c r="F6" s="117" t="s">
        <v>73</v>
      </c>
      <c r="G6" s="118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3"/>
      <c r="V6" s="65">
        <f t="shared" si="8"/>
        <v>0</v>
      </c>
      <c r="W6" s="72"/>
      <c r="X6" s="75"/>
      <c r="Y6" s="69">
        <v>25</v>
      </c>
      <c r="Z6" s="66">
        <f t="shared" ref="Z6:Z8" si="11">Y6+X6-(V6+W6)</f>
        <v>25</v>
      </c>
      <c r="AA6" s="133">
        <f t="shared" ref="AA6:AA8" si="12">SMALL(Y6:Z6,1)</f>
        <v>25</v>
      </c>
    </row>
    <row r="7" spans="1:27" x14ac:dyDescent="0.3">
      <c r="A7" s="182" t="s">
        <v>170</v>
      </c>
      <c r="B7" s="120">
        <v>13</v>
      </c>
      <c r="C7" s="123">
        <v>11</v>
      </c>
      <c r="D7" s="126">
        <v>15</v>
      </c>
      <c r="E7" s="149">
        <v>0</v>
      </c>
      <c r="F7" s="117" t="s">
        <v>73</v>
      </c>
      <c r="G7" s="118">
        <v>0</v>
      </c>
      <c r="H7" s="57"/>
      <c r="I7" s="22"/>
      <c r="J7" s="23"/>
      <c r="K7" s="27"/>
      <c r="L7" s="30"/>
      <c r="M7" s="33"/>
      <c r="N7" s="39"/>
      <c r="O7" s="42"/>
      <c r="P7" s="45"/>
      <c r="Q7" s="48"/>
      <c r="R7" s="51"/>
      <c r="S7" s="54"/>
      <c r="T7" s="36"/>
      <c r="U7" s="63"/>
      <c r="V7" s="65">
        <f t="shared" si="8"/>
        <v>0</v>
      </c>
      <c r="W7" s="72"/>
      <c r="X7" s="75"/>
      <c r="Y7" s="69">
        <v>25</v>
      </c>
      <c r="Z7" s="66">
        <f t="shared" si="11"/>
        <v>25</v>
      </c>
      <c r="AA7" s="133">
        <f t="shared" si="12"/>
        <v>25</v>
      </c>
    </row>
    <row r="8" spans="1:27" x14ac:dyDescent="0.3">
      <c r="A8" s="182" t="s">
        <v>171</v>
      </c>
      <c r="B8" s="120">
        <v>13</v>
      </c>
      <c r="C8" s="123">
        <v>11</v>
      </c>
      <c r="D8" s="126">
        <v>15</v>
      </c>
      <c r="E8" s="149">
        <v>0</v>
      </c>
      <c r="F8" s="117" t="s">
        <v>73</v>
      </c>
      <c r="G8" s="118">
        <v>0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3"/>
      <c r="V8" s="65">
        <f t="shared" si="8"/>
        <v>0</v>
      </c>
      <c r="W8" s="72"/>
      <c r="X8" s="75"/>
      <c r="Y8" s="69">
        <v>25</v>
      </c>
      <c r="Z8" s="66">
        <f t="shared" si="11"/>
        <v>25</v>
      </c>
      <c r="AA8" s="133">
        <f t="shared" si="12"/>
        <v>25</v>
      </c>
    </row>
    <row r="9" spans="1:27" x14ac:dyDescent="0.3">
      <c r="A9" s="59" t="s">
        <v>83</v>
      </c>
      <c r="B9" s="121">
        <v>10</v>
      </c>
      <c r="C9" s="124">
        <v>12</v>
      </c>
      <c r="D9" s="127">
        <v>12</v>
      </c>
      <c r="E9" s="149">
        <v>0</v>
      </c>
      <c r="F9" s="117" t="s">
        <v>73</v>
      </c>
      <c r="G9" s="118">
        <v>0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3"/>
      <c r="V9" s="65">
        <f t="shared" si="0"/>
        <v>0</v>
      </c>
      <c r="W9" s="72"/>
      <c r="X9" s="75"/>
      <c r="Y9" s="69">
        <f>36+13</f>
        <v>49</v>
      </c>
      <c r="Z9" s="66">
        <f>Y9+X9-(V9+W9)</f>
        <v>49</v>
      </c>
      <c r="AA9" s="133">
        <f t="shared" si="2"/>
        <v>49</v>
      </c>
    </row>
    <row r="10" spans="1:27" ht="18" x14ac:dyDescent="0.3">
      <c r="A10" s="60" t="s">
        <v>89</v>
      </c>
      <c r="B10" s="155">
        <f>20+2</f>
        <v>22</v>
      </c>
      <c r="C10" s="156">
        <f>10+2</f>
        <v>12</v>
      </c>
      <c r="D10" s="157">
        <f>20+2</f>
        <v>22</v>
      </c>
      <c r="E10" s="149">
        <v>0</v>
      </c>
      <c r="F10" s="117" t="s">
        <v>73</v>
      </c>
      <c r="G10" s="118">
        <v>0</v>
      </c>
      <c r="H10" s="57"/>
      <c r="I10" s="22"/>
      <c r="J10" s="23">
        <v>11</v>
      </c>
      <c r="K10" s="144"/>
      <c r="L10" s="30"/>
      <c r="M10" s="33"/>
      <c r="N10" s="39"/>
      <c r="O10" s="42"/>
      <c r="P10" s="45"/>
      <c r="Q10" s="48"/>
      <c r="R10" s="51"/>
      <c r="S10" s="54"/>
      <c r="T10" s="36"/>
      <c r="U10" s="63"/>
      <c r="V10" s="65">
        <f t="shared" ref="V10" si="13">SUM(H10:U10)</f>
        <v>11</v>
      </c>
      <c r="W10" s="72"/>
      <c r="X10" s="75">
        <v>11</v>
      </c>
      <c r="Y10" s="69">
        <f>41+13</f>
        <v>54</v>
      </c>
      <c r="Z10" s="66">
        <f t="shared" ref="Z10" si="14">Y10+X10-(V10+W10)</f>
        <v>54</v>
      </c>
      <c r="AA10" s="133">
        <f t="shared" si="2"/>
        <v>54</v>
      </c>
    </row>
    <row r="11" spans="1:27" x14ac:dyDescent="0.3">
      <c r="A11" s="60" t="s">
        <v>93</v>
      </c>
      <c r="B11" s="152">
        <v>10</v>
      </c>
      <c r="C11" s="153">
        <v>10</v>
      </c>
      <c r="D11" s="127">
        <v>10</v>
      </c>
      <c r="E11" s="149">
        <v>0</v>
      </c>
      <c r="F11" s="117" t="s">
        <v>73</v>
      </c>
      <c r="G11" s="118">
        <v>0</v>
      </c>
      <c r="H11" s="57"/>
      <c r="I11" s="22"/>
      <c r="J11" s="23">
        <v>11</v>
      </c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3"/>
      <c r="V11" s="65">
        <f t="shared" ref="V11:V12" si="15">SUM(H11:U11)</f>
        <v>11</v>
      </c>
      <c r="W11" s="72"/>
      <c r="X11" s="75">
        <v>11</v>
      </c>
      <c r="Y11" s="69">
        <f>23+13</f>
        <v>36</v>
      </c>
      <c r="Z11" s="66">
        <f t="shared" ref="Z11" si="16">Y11+X11-(V11+W11)</f>
        <v>36</v>
      </c>
      <c r="AA11" s="133">
        <f t="shared" si="2"/>
        <v>36</v>
      </c>
    </row>
    <row r="12" spans="1:27" x14ac:dyDescent="0.3">
      <c r="A12" s="60" t="s">
        <v>97</v>
      </c>
      <c r="B12" s="152">
        <v>18</v>
      </c>
      <c r="C12" s="153">
        <v>11</v>
      </c>
      <c r="D12" s="127">
        <v>19</v>
      </c>
      <c r="E12" s="149">
        <v>0</v>
      </c>
      <c r="F12" s="117" t="s">
        <v>73</v>
      </c>
      <c r="G12" s="118">
        <v>0</v>
      </c>
      <c r="H12" s="57">
        <v>5</v>
      </c>
      <c r="I12" s="22"/>
      <c r="J12" s="23">
        <v>5</v>
      </c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3"/>
      <c r="V12" s="65">
        <f t="shared" si="15"/>
        <v>10</v>
      </c>
      <c r="W12" s="72"/>
      <c r="X12" s="75">
        <v>10</v>
      </c>
      <c r="Y12" s="69">
        <v>39</v>
      </c>
      <c r="Z12" s="66">
        <f t="shared" ref="Z12" si="17">Y12+X12-(V12+W12)</f>
        <v>39</v>
      </c>
      <c r="AA12" s="133">
        <f t="shared" si="2"/>
        <v>39</v>
      </c>
    </row>
    <row r="13" spans="1:27" x14ac:dyDescent="0.3">
      <c r="A13" s="60" t="s">
        <v>90</v>
      </c>
      <c r="B13" s="121">
        <v>16</v>
      </c>
      <c r="C13" s="124">
        <v>14</v>
      </c>
      <c r="D13" s="127">
        <v>19</v>
      </c>
      <c r="E13" s="149">
        <v>0</v>
      </c>
      <c r="F13" s="117" t="s">
        <v>73</v>
      </c>
      <c r="G13" s="118">
        <v>0</v>
      </c>
      <c r="H13" s="57"/>
      <c r="I13" s="22"/>
      <c r="J13" s="23">
        <v>7</v>
      </c>
      <c r="K13" s="27"/>
      <c r="L13" s="30">
        <v>8</v>
      </c>
      <c r="M13" s="33"/>
      <c r="N13" s="39"/>
      <c r="O13" s="42"/>
      <c r="P13" s="45"/>
      <c r="Q13" s="48"/>
      <c r="R13" s="51"/>
      <c r="S13" s="54"/>
      <c r="T13" s="36"/>
      <c r="U13" s="63"/>
      <c r="V13" s="65">
        <f t="shared" ref="V13" si="18">SUM(H13:U13)</f>
        <v>15</v>
      </c>
      <c r="W13" s="72"/>
      <c r="X13" s="75">
        <v>12</v>
      </c>
      <c r="Y13" s="154">
        <f>28+13</f>
        <v>41</v>
      </c>
      <c r="Z13" s="66">
        <f t="shared" ref="Z13:Z14" si="19">Y13+X13-(V13+W13)</f>
        <v>38</v>
      </c>
      <c r="AA13" s="133">
        <f t="shared" si="2"/>
        <v>38</v>
      </c>
    </row>
    <row r="14" spans="1:27" x14ac:dyDescent="0.3">
      <c r="A14" s="60" t="s">
        <v>76</v>
      </c>
      <c r="B14" s="159">
        <f>14+4</f>
        <v>18</v>
      </c>
      <c r="C14" s="160">
        <f>10+4</f>
        <v>14</v>
      </c>
      <c r="D14" s="158">
        <f>15+4</f>
        <v>19</v>
      </c>
      <c r="E14" s="149">
        <v>0</v>
      </c>
      <c r="F14" s="117" t="s">
        <v>73</v>
      </c>
      <c r="G14" s="118">
        <v>0</v>
      </c>
      <c r="H14" s="57">
        <v>80</v>
      </c>
      <c r="I14" s="22">
        <v>12</v>
      </c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3"/>
      <c r="V14" s="65">
        <f t="shared" ref="V14" si="20">SUM(H14:U14)</f>
        <v>92</v>
      </c>
      <c r="W14" s="72">
        <v>5</v>
      </c>
      <c r="X14" s="75"/>
      <c r="Y14" s="69">
        <f>74+13</f>
        <v>87</v>
      </c>
      <c r="Z14" s="66">
        <f t="shared" si="19"/>
        <v>-10</v>
      </c>
      <c r="AA14" s="133">
        <f t="shared" si="2"/>
        <v>-10</v>
      </c>
    </row>
    <row r="15" spans="1:27" x14ac:dyDescent="0.3">
      <c r="A15" s="60" t="s">
        <v>92</v>
      </c>
      <c r="B15" s="121">
        <v>10</v>
      </c>
      <c r="C15" s="124">
        <v>10</v>
      </c>
      <c r="D15" s="127">
        <v>10</v>
      </c>
      <c r="E15" s="149">
        <v>0</v>
      </c>
      <c r="F15" s="117" t="s">
        <v>73</v>
      </c>
      <c r="G15" s="118">
        <v>0</v>
      </c>
      <c r="H15" s="57">
        <v>7</v>
      </c>
      <c r="I15" s="22"/>
      <c r="J15" s="23">
        <v>4</v>
      </c>
      <c r="K15" s="27"/>
      <c r="L15" s="30"/>
      <c r="M15" s="33"/>
      <c r="N15" s="39"/>
      <c r="O15" s="42"/>
      <c r="P15" s="45"/>
      <c r="Q15" s="48"/>
      <c r="R15" s="51"/>
      <c r="S15" s="54"/>
      <c r="T15" s="36">
        <v>10</v>
      </c>
      <c r="U15" s="63"/>
      <c r="V15" s="65">
        <f t="shared" ref="V15" si="21">SUM(H15:U15)</f>
        <v>21</v>
      </c>
      <c r="W15" s="72">
        <v>10</v>
      </c>
      <c r="X15" s="75"/>
      <c r="Y15" s="69">
        <f>8+13</f>
        <v>21</v>
      </c>
      <c r="Z15" s="66">
        <f t="shared" ref="Z15" si="22">Y15+X15-(V15+W15)</f>
        <v>-10</v>
      </c>
      <c r="AA15" s="133">
        <f t="shared" si="2"/>
        <v>-10</v>
      </c>
    </row>
    <row r="16" spans="1:27" x14ac:dyDescent="0.3">
      <c r="A16" s="60" t="s">
        <v>86</v>
      </c>
      <c r="B16" s="121">
        <v>21</v>
      </c>
      <c r="C16" s="124">
        <v>12</v>
      </c>
      <c r="D16" s="127">
        <v>22</v>
      </c>
      <c r="E16" s="149">
        <v>0</v>
      </c>
      <c r="F16" s="117" t="s">
        <v>88</v>
      </c>
      <c r="G16" s="118">
        <v>5</v>
      </c>
      <c r="H16" s="57"/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3"/>
      <c r="V16" s="65">
        <f t="shared" ref="V16:V20" si="23">SUM(H16:U16)</f>
        <v>0</v>
      </c>
      <c r="W16" s="72"/>
      <c r="X16" s="75"/>
      <c r="Y16" s="69">
        <f>44+13</f>
        <v>57</v>
      </c>
      <c r="Z16" s="66">
        <f t="shared" ref="Z16" si="24">Y16+X16-(V16+W16)</f>
        <v>57</v>
      </c>
      <c r="AA16" s="133">
        <f t="shared" si="2"/>
        <v>57</v>
      </c>
    </row>
    <row r="17" spans="1:27" x14ac:dyDescent="0.3">
      <c r="A17" s="150" t="s">
        <v>111</v>
      </c>
      <c r="B17" s="152">
        <v>17</v>
      </c>
      <c r="C17" s="153">
        <v>12</v>
      </c>
      <c r="D17" s="127">
        <v>19</v>
      </c>
      <c r="E17" s="149">
        <v>0</v>
      </c>
      <c r="F17" s="117" t="s">
        <v>73</v>
      </c>
      <c r="G17" s="118">
        <v>0</v>
      </c>
      <c r="H17" s="57"/>
      <c r="I17" s="22"/>
      <c r="J17" s="23"/>
      <c r="K17" s="27"/>
      <c r="L17" s="30"/>
      <c r="M17" s="33"/>
      <c r="N17" s="39"/>
      <c r="O17" s="42"/>
      <c r="P17" s="45"/>
      <c r="Q17" s="48"/>
      <c r="R17" s="51"/>
      <c r="S17" s="54"/>
      <c r="T17" s="36"/>
      <c r="U17" s="63"/>
      <c r="V17" s="65">
        <f t="shared" si="23"/>
        <v>0</v>
      </c>
      <c r="W17" s="72"/>
      <c r="X17" s="75"/>
      <c r="Y17" s="154">
        <v>13</v>
      </c>
      <c r="Z17" s="66">
        <f>Y17+X17-(V17+W17)</f>
        <v>13</v>
      </c>
      <c r="AA17" s="133">
        <f t="shared" si="2"/>
        <v>13</v>
      </c>
    </row>
    <row r="18" spans="1:27" x14ac:dyDescent="0.3">
      <c r="A18" s="60" t="s">
        <v>98</v>
      </c>
      <c r="B18" s="121">
        <v>15</v>
      </c>
      <c r="C18" s="124">
        <v>11</v>
      </c>
      <c r="D18" s="127">
        <v>16</v>
      </c>
      <c r="E18" s="149">
        <v>0</v>
      </c>
      <c r="F18" s="117" t="s">
        <v>73</v>
      </c>
      <c r="G18" s="118">
        <v>0</v>
      </c>
      <c r="H18" s="57"/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3"/>
      <c r="V18" s="65">
        <f t="shared" si="23"/>
        <v>0</v>
      </c>
      <c r="W18" s="72"/>
      <c r="X18" s="75"/>
      <c r="Y18" s="69">
        <v>43</v>
      </c>
      <c r="Z18" s="66">
        <f t="shared" ref="Z18" si="25">Y18+X18-(V18+W18)</f>
        <v>43</v>
      </c>
      <c r="AA18" s="133">
        <f t="shared" si="2"/>
        <v>43</v>
      </c>
    </row>
    <row r="19" spans="1:27" x14ac:dyDescent="0.3">
      <c r="A19" s="150" t="s">
        <v>110</v>
      </c>
      <c r="B19" s="152">
        <v>13</v>
      </c>
      <c r="C19" s="153">
        <v>12</v>
      </c>
      <c r="D19" s="127">
        <v>15</v>
      </c>
      <c r="E19" s="149">
        <v>0</v>
      </c>
      <c r="F19" s="117" t="s">
        <v>73</v>
      </c>
      <c r="G19" s="118">
        <v>0</v>
      </c>
      <c r="H19" s="57"/>
      <c r="I19" s="22"/>
      <c r="J19" s="23"/>
      <c r="K19" s="27"/>
      <c r="L19" s="30"/>
      <c r="M19" s="33"/>
      <c r="N19" s="39"/>
      <c r="O19" s="42"/>
      <c r="P19" s="45"/>
      <c r="Q19" s="48"/>
      <c r="R19" s="51"/>
      <c r="S19" s="54"/>
      <c r="T19" s="36"/>
      <c r="U19" s="63"/>
      <c r="V19" s="65">
        <f t="shared" ref="V19" si="26">SUM(H19:U19)</f>
        <v>0</v>
      </c>
      <c r="W19" s="72"/>
      <c r="X19" s="75"/>
      <c r="Y19" s="154">
        <v>6</v>
      </c>
      <c r="Z19" s="66">
        <f>Y19+X19-(V19+W19)</f>
        <v>6</v>
      </c>
      <c r="AA19" s="133">
        <f t="shared" si="2"/>
        <v>6</v>
      </c>
    </row>
    <row r="20" spans="1:27" x14ac:dyDescent="0.3">
      <c r="A20" s="150" t="s">
        <v>96</v>
      </c>
      <c r="B20" s="152">
        <v>18</v>
      </c>
      <c r="C20" s="153">
        <v>13</v>
      </c>
      <c r="D20" s="127">
        <v>21</v>
      </c>
      <c r="E20" s="149">
        <v>0</v>
      </c>
      <c r="F20" s="117" t="s">
        <v>73</v>
      </c>
      <c r="G20" s="118">
        <v>0</v>
      </c>
      <c r="H20" s="57"/>
      <c r="I20" s="22">
        <v>7</v>
      </c>
      <c r="J20" s="23">
        <v>23</v>
      </c>
      <c r="K20" s="27"/>
      <c r="L20" s="30"/>
      <c r="M20" s="33"/>
      <c r="N20" s="39"/>
      <c r="O20" s="42">
        <v>4</v>
      </c>
      <c r="P20" s="45"/>
      <c r="Q20" s="48"/>
      <c r="R20" s="51"/>
      <c r="S20" s="54"/>
      <c r="T20" s="36"/>
      <c r="U20" s="63"/>
      <c r="V20" s="65">
        <f t="shared" si="23"/>
        <v>34</v>
      </c>
      <c r="W20" s="72"/>
      <c r="X20" s="75">
        <v>21</v>
      </c>
      <c r="Y20" s="154">
        <f>32+13</f>
        <v>45</v>
      </c>
      <c r="Z20" s="66">
        <f>Y20+X20-(V20+W20)</f>
        <v>32</v>
      </c>
      <c r="AA20" s="133">
        <f t="shared" si="2"/>
        <v>32</v>
      </c>
    </row>
    <row r="21" spans="1:27" x14ac:dyDescent="0.3">
      <c r="A21" s="150" t="s">
        <v>116</v>
      </c>
      <c r="B21" s="152">
        <v>15</v>
      </c>
      <c r="C21" s="153">
        <v>12</v>
      </c>
      <c r="D21" s="127">
        <v>17</v>
      </c>
      <c r="E21" s="149">
        <v>0</v>
      </c>
      <c r="F21" s="117" t="s">
        <v>73</v>
      </c>
      <c r="G21" s="118">
        <v>0</v>
      </c>
      <c r="H21" s="57"/>
      <c r="I21" s="22"/>
      <c r="J21" s="23">
        <v>15</v>
      </c>
      <c r="K21" s="27"/>
      <c r="L21" s="30"/>
      <c r="M21" s="33"/>
      <c r="N21" s="39"/>
      <c r="O21" s="42"/>
      <c r="P21" s="45"/>
      <c r="Q21" s="48"/>
      <c r="R21" s="51"/>
      <c r="S21" s="54"/>
      <c r="T21" s="36">
        <v>22</v>
      </c>
      <c r="U21" s="63"/>
      <c r="V21" s="65">
        <f t="shared" ref="V21" si="27">SUM(H21:U21)</f>
        <v>37</v>
      </c>
      <c r="W21" s="72">
        <v>10</v>
      </c>
      <c r="X21" s="75">
        <v>47</v>
      </c>
      <c r="Y21" s="154">
        <f>38+13</f>
        <v>51</v>
      </c>
      <c r="Z21" s="66">
        <f>Y21+X21-(V21+W21)</f>
        <v>51</v>
      </c>
      <c r="AA21" s="133">
        <f t="shared" si="2"/>
        <v>51</v>
      </c>
    </row>
    <row r="22" spans="1:27" x14ac:dyDescent="0.3">
      <c r="A22" s="161" t="s">
        <v>118</v>
      </c>
      <c r="B22" s="121">
        <v>15</v>
      </c>
      <c r="C22" s="124">
        <v>11</v>
      </c>
      <c r="D22" s="127">
        <v>16</v>
      </c>
      <c r="E22" s="149">
        <v>0</v>
      </c>
      <c r="F22" s="162" t="s">
        <v>73</v>
      </c>
      <c r="G22" s="118">
        <v>0</v>
      </c>
      <c r="H22" s="57">
        <v>11</v>
      </c>
      <c r="I22" s="22"/>
      <c r="J22" s="172" t="s">
        <v>120</v>
      </c>
      <c r="K22" s="171" t="s">
        <v>119</v>
      </c>
      <c r="L22" s="30"/>
      <c r="M22" s="33">
        <v>21</v>
      </c>
      <c r="N22" s="39"/>
      <c r="O22" s="42"/>
      <c r="P22" s="45"/>
      <c r="Q22" s="48"/>
      <c r="R22" s="51"/>
      <c r="S22" s="54"/>
      <c r="T22" s="36"/>
      <c r="U22" s="63"/>
      <c r="V22" s="65">
        <f t="shared" ref="V22:V23" si="28">SUM(H22:U22)</f>
        <v>32</v>
      </c>
      <c r="W22" s="72"/>
      <c r="X22" s="75"/>
      <c r="Y22" s="69">
        <v>22</v>
      </c>
      <c r="Z22" s="66">
        <f t="shared" ref="Z22:Z29" si="29">Y22+X22-(V22+W22)</f>
        <v>-10</v>
      </c>
      <c r="AA22" s="133">
        <f t="shared" si="2"/>
        <v>-10</v>
      </c>
    </row>
    <row r="23" spans="1:27" x14ac:dyDescent="0.3">
      <c r="A23" s="161" t="s">
        <v>142</v>
      </c>
      <c r="B23" s="121">
        <v>22</v>
      </c>
      <c r="C23" s="124">
        <v>14</v>
      </c>
      <c r="D23" s="127">
        <v>24</v>
      </c>
      <c r="E23" s="149">
        <v>20</v>
      </c>
      <c r="F23" s="162" t="s">
        <v>73</v>
      </c>
      <c r="G23" s="118">
        <v>0</v>
      </c>
      <c r="H23" s="57">
        <v>33</v>
      </c>
      <c r="I23" s="22"/>
      <c r="J23" s="23"/>
      <c r="K23" s="27"/>
      <c r="L23" s="30"/>
      <c r="M23" s="33">
        <v>18</v>
      </c>
      <c r="N23" s="39"/>
      <c r="O23" s="42"/>
      <c r="P23" s="45"/>
      <c r="Q23" s="48"/>
      <c r="R23" s="51"/>
      <c r="S23" s="54"/>
      <c r="T23" s="36">
        <v>10</v>
      </c>
      <c r="U23" s="63"/>
      <c r="V23" s="65">
        <f t="shared" si="28"/>
        <v>61</v>
      </c>
      <c r="W23" s="72">
        <v>8</v>
      </c>
      <c r="X23" s="75"/>
      <c r="Y23" s="69">
        <v>60</v>
      </c>
      <c r="Z23" s="66">
        <f t="shared" si="29"/>
        <v>-9</v>
      </c>
      <c r="AA23" s="133">
        <f t="shared" si="2"/>
        <v>-9</v>
      </c>
    </row>
    <row r="24" spans="1:27" x14ac:dyDescent="0.3">
      <c r="A24" s="161" t="s">
        <v>143</v>
      </c>
      <c r="B24" s="121">
        <v>21</v>
      </c>
      <c r="C24" s="124">
        <v>11</v>
      </c>
      <c r="D24" s="127">
        <v>22</v>
      </c>
      <c r="E24" s="149">
        <v>18</v>
      </c>
      <c r="F24" s="162" t="s">
        <v>73</v>
      </c>
      <c r="G24" s="118">
        <v>0</v>
      </c>
      <c r="H24" s="57">
        <v>6</v>
      </c>
      <c r="I24" s="22"/>
      <c r="J24" s="23">
        <v>31</v>
      </c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3"/>
      <c r="V24" s="65">
        <f t="shared" ref="V24" si="30">SUM(H24:U24)</f>
        <v>37</v>
      </c>
      <c r="W24" s="72"/>
      <c r="X24" s="75"/>
      <c r="Y24" s="69">
        <v>48</v>
      </c>
      <c r="Z24" s="66">
        <f t="shared" si="29"/>
        <v>11</v>
      </c>
      <c r="AA24" s="133">
        <f t="shared" si="2"/>
        <v>11</v>
      </c>
    </row>
    <row r="25" spans="1:27" x14ac:dyDescent="0.3">
      <c r="A25" s="161" t="s">
        <v>144</v>
      </c>
      <c r="B25" s="121">
        <v>21</v>
      </c>
      <c r="C25" s="124">
        <v>11</v>
      </c>
      <c r="D25" s="127">
        <v>22</v>
      </c>
      <c r="E25" s="149">
        <v>18</v>
      </c>
      <c r="F25" s="162" t="s">
        <v>73</v>
      </c>
      <c r="G25" s="118">
        <v>0</v>
      </c>
      <c r="H25" s="57"/>
      <c r="I25" s="22"/>
      <c r="J25" s="23"/>
      <c r="K25" s="27"/>
      <c r="L25" s="30"/>
      <c r="M25" s="33">
        <v>11</v>
      </c>
      <c r="N25" s="39"/>
      <c r="O25" s="42"/>
      <c r="P25" s="45"/>
      <c r="Q25" s="48"/>
      <c r="R25" s="51"/>
      <c r="S25" s="54"/>
      <c r="T25" s="36"/>
      <c r="U25" s="63"/>
      <c r="V25" s="65">
        <f t="shared" ref="V25:V29" si="31">SUM(H25:U25)</f>
        <v>11</v>
      </c>
      <c r="W25" s="72"/>
      <c r="X25" s="75"/>
      <c r="Y25" s="69">
        <v>48</v>
      </c>
      <c r="Z25" s="66">
        <f t="shared" si="29"/>
        <v>37</v>
      </c>
      <c r="AA25" s="133">
        <f t="shared" si="2"/>
        <v>37</v>
      </c>
    </row>
    <row r="26" spans="1:27" x14ac:dyDescent="0.3">
      <c r="A26" s="161" t="s">
        <v>145</v>
      </c>
      <c r="B26" s="121">
        <v>21</v>
      </c>
      <c r="C26" s="124">
        <v>11</v>
      </c>
      <c r="D26" s="127">
        <v>22</v>
      </c>
      <c r="E26" s="149">
        <v>25</v>
      </c>
      <c r="F26" s="162" t="s">
        <v>139</v>
      </c>
      <c r="G26" s="118">
        <v>10</v>
      </c>
      <c r="H26" s="57"/>
      <c r="I26" s="22"/>
      <c r="J26" s="174" t="s">
        <v>140</v>
      </c>
      <c r="K26" s="174"/>
      <c r="L26" s="30"/>
      <c r="M26" s="33"/>
      <c r="N26" s="39"/>
      <c r="O26" s="42"/>
      <c r="P26" s="45"/>
      <c r="Q26" s="48"/>
      <c r="R26" s="51"/>
      <c r="S26" s="54"/>
      <c r="T26" s="36"/>
      <c r="U26" s="63"/>
      <c r="V26" s="65">
        <f t="shared" si="31"/>
        <v>0</v>
      </c>
      <c r="W26" s="72"/>
      <c r="X26" s="75"/>
      <c r="Y26" s="69">
        <v>68</v>
      </c>
      <c r="Z26" s="66">
        <f t="shared" si="29"/>
        <v>68</v>
      </c>
      <c r="AA26" s="133">
        <f t="shared" si="2"/>
        <v>68</v>
      </c>
    </row>
    <row r="27" spans="1:27" x14ac:dyDescent="0.3">
      <c r="A27" s="161" t="s">
        <v>147</v>
      </c>
      <c r="B27" s="121">
        <f>12</f>
        <v>12</v>
      </c>
      <c r="C27" s="124">
        <f>11+2</f>
        <v>13</v>
      </c>
      <c r="D27" s="127">
        <f>13+2</f>
        <v>15</v>
      </c>
      <c r="E27" s="149">
        <v>0</v>
      </c>
      <c r="F27" s="162" t="s">
        <v>73</v>
      </c>
      <c r="G27" s="118">
        <v>0</v>
      </c>
      <c r="H27" s="57"/>
      <c r="I27" s="22"/>
      <c r="J27" s="23"/>
      <c r="K27" s="27"/>
      <c r="L27" s="30"/>
      <c r="M27" s="33"/>
      <c r="N27" s="39"/>
      <c r="O27" s="42"/>
      <c r="P27" s="45"/>
      <c r="Q27" s="48"/>
      <c r="R27" s="51"/>
      <c r="S27" s="54"/>
      <c r="T27" s="36">
        <v>43</v>
      </c>
      <c r="U27" s="63"/>
      <c r="V27" s="65">
        <f t="shared" si="31"/>
        <v>43</v>
      </c>
      <c r="W27" s="72"/>
      <c r="X27" s="75"/>
      <c r="Y27" s="69">
        <v>31</v>
      </c>
      <c r="Z27" s="66">
        <f t="shared" si="29"/>
        <v>-12</v>
      </c>
      <c r="AA27" s="133">
        <f t="shared" si="2"/>
        <v>-12</v>
      </c>
    </row>
    <row r="28" spans="1:27" x14ac:dyDescent="0.3">
      <c r="A28" s="161" t="s">
        <v>146</v>
      </c>
      <c r="B28" s="121">
        <v>19</v>
      </c>
      <c r="C28" s="124">
        <v>11</v>
      </c>
      <c r="D28" s="127">
        <v>20</v>
      </c>
      <c r="E28" s="149">
        <v>18</v>
      </c>
      <c r="F28" s="162" t="s">
        <v>141</v>
      </c>
      <c r="G28" s="118">
        <v>10</v>
      </c>
      <c r="H28" s="57"/>
      <c r="I28" s="22"/>
      <c r="J28" s="175">
        <v>0</v>
      </c>
      <c r="K28" s="144">
        <v>0</v>
      </c>
      <c r="L28" s="176">
        <v>0</v>
      </c>
      <c r="M28" s="174" t="s">
        <v>140</v>
      </c>
      <c r="N28" s="39"/>
      <c r="O28" s="42"/>
      <c r="P28" s="45"/>
      <c r="Q28" s="48"/>
      <c r="R28" s="51"/>
      <c r="S28" s="54"/>
      <c r="T28" s="36">
        <v>15</v>
      </c>
      <c r="U28" s="63"/>
      <c r="V28" s="65">
        <f t="shared" si="31"/>
        <v>15</v>
      </c>
      <c r="W28" s="72"/>
      <c r="X28" s="75"/>
      <c r="Y28" s="69">
        <v>33</v>
      </c>
      <c r="Z28" s="66">
        <f t="shared" si="29"/>
        <v>18</v>
      </c>
      <c r="AA28" s="133">
        <f t="shared" si="2"/>
        <v>18</v>
      </c>
    </row>
    <row r="29" spans="1:27" x14ac:dyDescent="0.3">
      <c r="A29" s="161" t="s">
        <v>148</v>
      </c>
      <c r="B29" s="121">
        <v>18</v>
      </c>
      <c r="C29" s="124">
        <v>12</v>
      </c>
      <c r="D29" s="127">
        <v>19</v>
      </c>
      <c r="E29" s="149">
        <v>0</v>
      </c>
      <c r="F29" s="162" t="s">
        <v>73</v>
      </c>
      <c r="G29" s="118">
        <v>0</v>
      </c>
      <c r="H29" s="57">
        <v>47</v>
      </c>
      <c r="I29" s="22"/>
      <c r="J29" s="23"/>
      <c r="K29" s="27"/>
      <c r="L29" s="30"/>
      <c r="M29" s="33">
        <v>28</v>
      </c>
      <c r="N29" s="39"/>
      <c r="O29" s="42"/>
      <c r="P29" s="45"/>
      <c r="Q29" s="48"/>
      <c r="R29" s="51"/>
      <c r="S29" s="54"/>
      <c r="T29" s="36"/>
      <c r="U29" s="63"/>
      <c r="V29" s="65">
        <f t="shared" si="31"/>
        <v>75</v>
      </c>
      <c r="W29" s="72"/>
      <c r="X29" s="75"/>
      <c r="Y29" s="69">
        <v>64</v>
      </c>
      <c r="Z29" s="66">
        <f t="shared" si="29"/>
        <v>-11</v>
      </c>
      <c r="AA29" s="133">
        <f t="shared" si="2"/>
        <v>-11</v>
      </c>
    </row>
    <row r="30" spans="1:27" x14ac:dyDescent="0.3">
      <c r="A30" s="161" t="s">
        <v>177</v>
      </c>
      <c r="B30" s="121">
        <v>15</v>
      </c>
      <c r="C30" s="124">
        <v>12</v>
      </c>
      <c r="D30" s="127">
        <v>18</v>
      </c>
      <c r="E30" s="149">
        <v>0</v>
      </c>
      <c r="F30" s="162" t="s">
        <v>73</v>
      </c>
      <c r="G30" s="118">
        <v>0</v>
      </c>
      <c r="H30" s="57">
        <v>13</v>
      </c>
      <c r="I30" s="22"/>
      <c r="J30" s="23"/>
      <c r="K30" s="27"/>
      <c r="L30" s="30"/>
      <c r="M30" s="33"/>
      <c r="N30" s="39"/>
      <c r="O30" s="42"/>
      <c r="P30" s="45"/>
      <c r="Q30" s="48"/>
      <c r="R30" s="51"/>
      <c r="S30" s="54"/>
      <c r="T30" s="36">
        <v>32</v>
      </c>
      <c r="U30" s="63"/>
      <c r="V30" s="65">
        <f t="shared" ref="V30" si="32">SUM(H30:U30)</f>
        <v>45</v>
      </c>
      <c r="W30" s="72"/>
      <c r="X30" s="75"/>
      <c r="Y30" s="69">
        <v>42</v>
      </c>
      <c r="Z30" s="66">
        <f t="shared" ref="Z30" si="33">Y30+X30-(V30+W30)</f>
        <v>-3</v>
      </c>
      <c r="AA30" s="133">
        <f t="shared" ref="AA30" si="34">SMALL(Y30:Z30,1)</f>
        <v>-3</v>
      </c>
    </row>
  </sheetData>
  <conditionalFormatting sqref="AA2:AA3 AA9:AA29">
    <cfRule type="cellIs" dxfId="9" priority="9" stopIfTrue="1" operator="lessThan">
      <formula>0.5</formula>
    </cfRule>
  </conditionalFormatting>
  <conditionalFormatting sqref="AA2:AA3 AA9:AA29">
    <cfRule type="cellIs" dxfId="8" priority="10" operator="lessThan">
      <formula>Y2/2</formula>
    </cfRule>
  </conditionalFormatting>
  <conditionalFormatting sqref="AA4">
    <cfRule type="cellIs" dxfId="7" priority="7" stopIfTrue="1" operator="lessThan">
      <formula>0.5</formula>
    </cfRule>
  </conditionalFormatting>
  <conditionalFormatting sqref="AA4">
    <cfRule type="cellIs" dxfId="6" priority="8" operator="lessThan">
      <formula>Y4/2</formula>
    </cfRule>
  </conditionalFormatting>
  <conditionalFormatting sqref="AA5">
    <cfRule type="cellIs" dxfId="5" priority="5" stopIfTrue="1" operator="lessThan">
      <formula>0.5</formula>
    </cfRule>
  </conditionalFormatting>
  <conditionalFormatting sqref="AA5">
    <cfRule type="cellIs" dxfId="4" priority="6" operator="lessThan">
      <formula>Y5/2</formula>
    </cfRule>
  </conditionalFormatting>
  <conditionalFormatting sqref="AA6:AA8">
    <cfRule type="cellIs" dxfId="3" priority="3" stopIfTrue="1" operator="lessThan">
      <formula>0.5</formula>
    </cfRule>
  </conditionalFormatting>
  <conditionalFormatting sqref="AA6:AA8">
    <cfRule type="cellIs" dxfId="2" priority="4" operator="lessThan">
      <formula>Y6/2</formula>
    </cfRule>
  </conditionalFormatting>
  <conditionalFormatting sqref="AA30">
    <cfRule type="cellIs" dxfId="1" priority="1" stopIfTrue="1" operator="lessThan">
      <formula>0.5</formula>
    </cfRule>
  </conditionalFormatting>
  <conditionalFormatting sqref="AA30">
    <cfRule type="cellIs" dxfId="0" priority="2" operator="lessThan">
      <formula>Y30/2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4</v>
      </c>
      <c r="F2" s="7">
        <f ca="1">RANDBETWEEN(1,3)+RANDBETWEEN(1,3)+RANDBETWEEN(1,3)+RANDBETWEEN(1,3)</f>
        <v>6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12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6</v>
      </c>
      <c r="E3" s="10">
        <f ca="1">RANDBETWEEN(1,4)+RANDBETWEEN(1,4)+RANDBETWEEN(1,4)</f>
        <v>7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11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6</v>
      </c>
      <c r="E4" s="10">
        <f ca="1">RANDBETWEEN(1,6)+RANDBETWEEN(1,6)+RANDBETWEEN(1,6)</f>
        <v>11</v>
      </c>
      <c r="F4" s="10">
        <f ca="1">RANDBETWEEN(1,6)+RANDBETWEEN(1,6)+RANDBETWEEN(1,6)+RANDBETWEEN(1,6)</f>
        <v>7</v>
      </c>
      <c r="G4" s="10">
        <f ca="1">RANDBETWEEN(1,6)+RANDBETWEEN(1,6)+RANDBETWEEN(1,6)+RANDBETWEEN(1,6)+RANDBETWEEN(1,6)</f>
        <v>17</v>
      </c>
      <c r="H4" s="11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3</v>
      </c>
      <c r="D5" s="10">
        <f ca="1">RANDBETWEEN(1,8)+RANDBETWEEN(1,8)</f>
        <v>6</v>
      </c>
      <c r="E5" s="10">
        <f ca="1">RANDBETWEEN(1,8)+RANDBETWEEN(1,8)+RANDBETWEEN(1,8)</f>
        <v>8</v>
      </c>
      <c r="F5" s="10">
        <f ca="1">RANDBETWEEN(1,8)+RANDBETWEEN(1,8)+RANDBETWEEN(1,8)+RANDBETWEEN(1,8)</f>
        <v>17</v>
      </c>
      <c r="G5" s="10">
        <f ca="1">RANDBETWEEN(1,8)+RANDBETWEEN(1,8)+RANDBETWEEN(1,8)+RANDBETWEEN(1,8)+RANDBETWEEN(1,8)</f>
        <v>20</v>
      </c>
      <c r="H5" s="11">
        <f ca="1">RANDBETWEEN(1,8)+RANDBETWEEN(1,8)+RANDBETWEEN(1,8)+RANDBETWEEN(1,8)+RANDBETWEEN(1,8)+RANDBETWEEN(1,8)</f>
        <v>32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11</v>
      </c>
      <c r="E6" s="10">
        <f ca="1">RANDBETWEEN(1,10)+RANDBETWEEN(1,10)+RANDBETWEEN(1,10)</f>
        <v>17</v>
      </c>
      <c r="F6" s="10">
        <f ca="1">RANDBETWEEN(1,10)+RANDBETWEEN(1,10)+RANDBETWEEN(1,10)+RANDBETWEEN(1,10)</f>
        <v>18</v>
      </c>
      <c r="G6" s="10">
        <f ca="1">RANDBETWEEN(1,10)+RANDBETWEEN(1,10)+RANDBETWEEN(1,10)+RANDBETWEEN(1,10)+RANDBETWEEN(1,10)</f>
        <v>37</v>
      </c>
      <c r="H6" s="11">
        <f ca="1">RANDBETWEEN(1,10)+RANDBETWEEN(1,10)+RANDBETWEEN(1,10)+RANDBETWEEN(1,10)+RANDBETWEEN(1,10)+RANDBETWEEN(1,10)</f>
        <v>22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10</v>
      </c>
      <c r="D7" s="10">
        <f ca="1">RANDBETWEEN(1,12)+RANDBETWEEN(1,12)</f>
        <v>10</v>
      </c>
      <c r="E7" s="10">
        <f ca="1">RANDBETWEEN(1,12)+RANDBETWEEN(1,12)+RANDBETWEEN(1,12)</f>
        <v>24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40</v>
      </c>
      <c r="H7" s="11">
        <f ca="1">RANDBETWEEN(1,12)+RANDBETWEEN(1,12)+RANDBETWEEN(1,12)+RANDBETWEEN(1,12)+RANDBETWEEN(1,12)+RANDBETWEEN(1,12)</f>
        <v>29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20</v>
      </c>
      <c r="D8" s="10">
        <f ca="1">RANDBETWEEN(1,20)+RANDBETWEEN(1,20)</f>
        <v>11</v>
      </c>
      <c r="E8" s="10">
        <f ca="1">RANDBETWEEN(1,20)+RANDBETWEEN(1,20)+RANDBETWEEN(1,20)</f>
        <v>24</v>
      </c>
      <c r="F8" s="10">
        <f ca="1">RANDBETWEEN(1,20)+RANDBETWEEN(1,20)+RANDBETWEEN(1,20)+RANDBETWEEN(1,20)</f>
        <v>42</v>
      </c>
      <c r="G8" s="10">
        <f ca="1">RANDBETWEEN(1,20)+RANDBETWEEN(1,20)+RANDBETWEEN(1,20)+RANDBETWEEN(1,20)+RANDBETWEEN(1,20)</f>
        <v>50</v>
      </c>
      <c r="H8" s="11">
        <f ca="1">RANDBETWEEN(1,20)+RANDBETWEEN(1,20)+RANDBETWEEN(1,20)+RANDBETWEEN(1,20)+RANDBETWEEN(1,20)+RANDBETWEEN(1,20)</f>
        <v>64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81</v>
      </c>
      <c r="D9" s="13">
        <f ca="1">RANDBETWEEN(1,100)+RANDBETWEEN(1,100)</f>
        <v>51</v>
      </c>
      <c r="E9" s="13">
        <f ca="1">RANDBETWEEN(1,100)+RANDBETWEEN(1,100)+RANDBETWEEN(1,100)</f>
        <v>150</v>
      </c>
      <c r="F9" s="13">
        <f ca="1">RANDBETWEEN(1,100)+RANDBETWEEN(1,100)+RANDBETWEEN(1,100)+RANDBETWEEN(1,100)</f>
        <v>137</v>
      </c>
      <c r="G9" s="13">
        <f ca="1">RANDBETWEEN(1,100)+RANDBETWEEN(1,100)+RANDBETWEEN(1,100)+RANDBETWEEN(1,100)+RANDBETWEEN(1,100)</f>
        <v>204</v>
      </c>
      <c r="H9" s="14">
        <f ca="1">RANDBETWEEN(1,100)+RANDBETWEEN(1,100)+RANDBETWEEN(1,100)+RANDBETWEEN(1,100)+RANDBETWEEN(1,100)+RANDBETWEEN(1,100)</f>
        <v>349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2016-06-03T22:44:29Z</dcterms:modified>
</cp:coreProperties>
</file>