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08" yWindow="4356" windowWidth="5052" windowHeight="4356" activeTab="1"/>
  </bookViews>
  <sheets>
    <sheet name="Initiative" sheetId="1" r:id="rId1"/>
    <sheet name="Attacks" sheetId="2" r:id="rId2"/>
    <sheet name="Saves" sheetId="3" r:id="rId3"/>
    <sheet name="hps" sheetId="5" r:id="rId4"/>
    <sheet name="Rolls" sheetId="4" r:id="rId5"/>
  </sheets>
  <calcPr calcId="145621"/>
</workbook>
</file>

<file path=xl/calcChain.xml><?xml version="1.0" encoding="utf-8"?>
<calcChain xmlns="http://schemas.openxmlformats.org/spreadsheetml/2006/main">
  <c r="V29" i="5" l="1"/>
  <c r="Z29" i="5" s="1"/>
  <c r="AA29" i="5" s="1"/>
  <c r="D21" i="3" l="1"/>
  <c r="E21" i="3" s="1"/>
  <c r="D20" i="3"/>
  <c r="E20" i="3" s="1"/>
  <c r="D19" i="3" l="1"/>
  <c r="E19" i="3" s="1"/>
  <c r="D18" i="3"/>
  <c r="E18" i="3" s="1"/>
  <c r="D17" i="3"/>
  <c r="E17" i="3" s="1"/>
  <c r="D16" i="3" l="1"/>
  <c r="E16" i="3" s="1"/>
  <c r="D15" i="3"/>
  <c r="E15" i="3" s="1"/>
  <c r="D14" i="3"/>
  <c r="E14" i="3" s="1"/>
  <c r="D13" i="3" l="1"/>
  <c r="E13" i="3" s="1"/>
  <c r="D12" i="3"/>
  <c r="E12" i="3" s="1"/>
  <c r="D11" i="3"/>
  <c r="E11" i="3" s="1"/>
  <c r="H7" i="2"/>
  <c r="I7" i="2" s="1"/>
  <c r="H8" i="2"/>
  <c r="I8" i="2" s="1"/>
  <c r="D3" i="5" l="1"/>
  <c r="B3" i="5"/>
  <c r="D2" i="5"/>
  <c r="B2" i="5"/>
  <c r="D26" i="5" l="1"/>
  <c r="D25" i="5"/>
  <c r="C26" i="5"/>
  <c r="C25" i="5"/>
  <c r="B26" i="5"/>
  <c r="B25" i="5"/>
  <c r="V26" i="5"/>
  <c r="Z26" i="5" s="1"/>
  <c r="AA26" i="5" s="1"/>
  <c r="V25" i="5" l="1"/>
  <c r="Z25" i="5" s="1"/>
  <c r="AA25" i="5" s="1"/>
  <c r="H10" i="2" l="1"/>
  <c r="I10" i="2" s="1"/>
  <c r="D10" i="3"/>
  <c r="E10" i="3" s="1"/>
  <c r="D9" i="3"/>
  <c r="E9" i="3" s="1"/>
  <c r="D8" i="3"/>
  <c r="E8" i="3" s="1"/>
  <c r="V28" i="5"/>
  <c r="Z28" i="5" s="1"/>
  <c r="AA28" i="5" s="1"/>
  <c r="V24" i="5" l="1"/>
  <c r="Z24" i="5" s="1"/>
  <c r="AA24" i="5" s="1"/>
  <c r="D24" i="5"/>
  <c r="C24" i="5"/>
  <c r="B24" i="5"/>
  <c r="H9" i="2"/>
  <c r="I9" i="2" s="1"/>
  <c r="H13" i="2"/>
  <c r="I13" i="2" s="1"/>
  <c r="H14" i="2"/>
  <c r="I14" i="2" s="1"/>
  <c r="H15" i="2"/>
  <c r="I15" i="2" s="1"/>
  <c r="H16" i="2"/>
  <c r="I16" i="2" s="1"/>
  <c r="H17" i="2"/>
  <c r="I17" i="2" s="1"/>
  <c r="H18" i="2"/>
  <c r="I18" i="2" s="1"/>
  <c r="H19" i="2"/>
  <c r="I19" i="2" s="1"/>
  <c r="D23" i="5" l="1"/>
  <c r="C23" i="5"/>
  <c r="B23" i="5"/>
  <c r="V23" i="5" l="1"/>
  <c r="Z23" i="5" s="1"/>
  <c r="AA23" i="5" s="1"/>
  <c r="E16" i="1" l="1"/>
  <c r="D5" i="5" l="1"/>
  <c r="C5" i="5"/>
  <c r="B5" i="5"/>
  <c r="H4" i="2" l="1"/>
  <c r="I4" i="2" s="1"/>
  <c r="H5" i="2"/>
  <c r="I5" i="2" s="1"/>
  <c r="H6" i="2"/>
  <c r="I6" i="2" s="1"/>
  <c r="E14" i="1" l="1"/>
  <c r="H3" i="2" l="1"/>
  <c r="I3" i="2" s="1"/>
  <c r="H2" i="2" l="1"/>
  <c r="I2" i="2" s="1"/>
  <c r="H20" i="2" l="1"/>
  <c r="I20" i="2" s="1"/>
  <c r="V27" i="5" l="1"/>
  <c r="Z27" i="5" s="1"/>
  <c r="AA27" i="5" s="1"/>
  <c r="J15" i="3" l="1"/>
  <c r="K15" i="3" s="1"/>
  <c r="J10" i="3" l="1"/>
  <c r="K10" i="3" s="1"/>
  <c r="J9" i="3"/>
  <c r="K9" i="3" s="1"/>
  <c r="J8" i="3"/>
  <c r="K8" i="3" s="1"/>
  <c r="I15" i="1" l="1"/>
  <c r="I14" i="1"/>
  <c r="I16" i="1" s="1"/>
  <c r="I17" i="1" s="1"/>
  <c r="I13" i="1"/>
  <c r="V22" i="5" l="1"/>
  <c r="Z22" i="5" s="1"/>
  <c r="AA22" i="5" s="1"/>
  <c r="V21" i="5"/>
  <c r="Z21" i="5" s="1"/>
  <c r="AA21" i="5" s="1"/>
  <c r="V20" i="5"/>
  <c r="Z20" i="5" s="1"/>
  <c r="AA20" i="5" s="1"/>
  <c r="V19" i="5"/>
  <c r="Z19" i="5" s="1"/>
  <c r="AA19" i="5" s="1"/>
  <c r="D7" i="3"/>
  <c r="E7" i="3" s="1"/>
  <c r="D6" i="3"/>
  <c r="E6" i="3" s="1"/>
  <c r="D5" i="3"/>
  <c r="E5" i="3" s="1"/>
  <c r="D4" i="3"/>
  <c r="E4" i="3" s="1"/>
  <c r="D3" i="3"/>
  <c r="E3" i="3" s="1"/>
  <c r="D2" i="3"/>
  <c r="E2" i="3" s="1"/>
  <c r="D18" i="1"/>
  <c r="E4" i="1"/>
  <c r="E7" i="1"/>
  <c r="E9" i="1"/>
  <c r="E6" i="1" l="1"/>
  <c r="V18" i="5"/>
  <c r="Z18" i="5" s="1"/>
  <c r="AA18" i="5" s="1"/>
  <c r="V17" i="5"/>
  <c r="Z17" i="5" s="1"/>
  <c r="AA17" i="5" s="1"/>
  <c r="V16" i="5"/>
  <c r="Z16" i="5" s="1"/>
  <c r="AA16" i="5" s="1"/>
  <c r="J14" i="3" l="1"/>
  <c r="K14" i="3" s="1"/>
  <c r="J13" i="3"/>
  <c r="K13" i="3" s="1"/>
  <c r="J12" i="3" l="1"/>
  <c r="K12" i="3" s="1"/>
  <c r="J5" i="3" l="1"/>
  <c r="K5" i="3" s="1"/>
  <c r="J6" i="3"/>
  <c r="K6" i="3" s="1"/>
  <c r="J7" i="3"/>
  <c r="K7" i="3" s="1"/>
  <c r="J11" i="3"/>
  <c r="K11" i="3" s="1"/>
  <c r="V10" i="5" l="1"/>
  <c r="Z10" i="5" s="1"/>
  <c r="AA10" i="5" s="1"/>
  <c r="V12" i="5"/>
  <c r="Z12" i="5" s="1"/>
  <c r="AA12" i="5" s="1"/>
  <c r="J4" i="3" l="1"/>
  <c r="K4" i="3" s="1"/>
  <c r="J3" i="3"/>
  <c r="K3" i="3" s="1"/>
  <c r="J2" i="3"/>
  <c r="K2" i="3" s="1"/>
  <c r="V3" i="5" l="1"/>
  <c r="Z3" i="5" s="1"/>
  <c r="AA3" i="5" s="1"/>
  <c r="E15" i="1" l="1"/>
  <c r="V8" i="5" l="1"/>
  <c r="Z8" i="5" s="1"/>
  <c r="AA8" i="5" s="1"/>
  <c r="E8" i="1" l="1"/>
  <c r="V11" i="5"/>
  <c r="Z11" i="5" s="1"/>
  <c r="AA11" i="5" s="1"/>
  <c r="V15" i="5" l="1"/>
  <c r="Z15" i="5" s="1"/>
  <c r="AA15" i="5" s="1"/>
  <c r="E3" i="1" l="1"/>
  <c r="Y14" i="5" l="1"/>
  <c r="Y9" i="5"/>
  <c r="Y7" i="5"/>
  <c r="Y6" i="5"/>
  <c r="Y4" i="5"/>
  <c r="Y2" i="5"/>
  <c r="E10" i="1" l="1"/>
  <c r="V7" i="5" l="1"/>
  <c r="Z7" i="5" s="1"/>
  <c r="AA7" i="5" s="1"/>
  <c r="V9" i="5" l="1"/>
  <c r="V5" i="5" l="1"/>
  <c r="Z5" i="5" s="1"/>
  <c r="AA5" i="5" s="1"/>
  <c r="Z9" i="5" l="1"/>
  <c r="AA9" i="5" s="1"/>
  <c r="E13" i="1" l="1"/>
  <c r="V14" i="5"/>
  <c r="C6" i="5" l="1"/>
  <c r="D6" i="5"/>
  <c r="B6" i="5"/>
  <c r="D5" i="4" l="1"/>
  <c r="Z14" i="5" l="1"/>
  <c r="AA14" i="5" s="1"/>
  <c r="N17" i="1" l="1"/>
  <c r="N18" i="1" l="1"/>
  <c r="N16" i="1"/>
  <c r="V13" i="5" l="1"/>
  <c r="Z13" i="5" s="1"/>
  <c r="AA13" i="5" s="1"/>
  <c r="M10" i="1" l="1"/>
  <c r="M12" i="1"/>
  <c r="M11" i="1"/>
  <c r="N20" i="1" s="1"/>
  <c r="E2" i="1" l="1"/>
  <c r="M13" i="1" l="1"/>
  <c r="M14" i="1" s="1"/>
  <c r="V6" i="5" l="1"/>
  <c r="Z6" i="5" s="1"/>
  <c r="AA6" i="5" s="1"/>
  <c r="E5" i="1" l="1"/>
  <c r="E12" i="1"/>
  <c r="E11" i="1" l="1"/>
  <c r="V4" i="5" l="1"/>
  <c r="V2" i="5"/>
  <c r="Z4" i="5" l="1"/>
  <c r="AA4" i="5" s="1"/>
  <c r="Z2" i="5"/>
  <c r="AA2" i="5" s="1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H6" i="4"/>
  <c r="G6" i="4"/>
  <c r="F6" i="4"/>
  <c r="E6" i="4"/>
  <c r="D6" i="4"/>
  <c r="C6" i="4"/>
  <c r="H5" i="4"/>
  <c r="G5" i="4"/>
  <c r="F5" i="4"/>
  <c r="E5" i="4"/>
  <c r="C5" i="4"/>
  <c r="H4" i="4"/>
  <c r="G4" i="4"/>
  <c r="F4" i="4"/>
  <c r="E4" i="4"/>
  <c r="D4" i="4"/>
  <c r="C4" i="4"/>
  <c r="H3" i="4"/>
  <c r="G3" i="4"/>
  <c r="F3" i="4"/>
  <c r="E3" i="4"/>
  <c r="D3" i="4"/>
  <c r="C3" i="4"/>
  <c r="H2" i="4"/>
  <c r="G2" i="4"/>
  <c r="F2" i="4"/>
  <c r="E2" i="4"/>
  <c r="D2" i="4"/>
  <c r="C2" i="4"/>
</calcChain>
</file>

<file path=xl/comments1.xml><?xml version="1.0" encoding="utf-8"?>
<comments xmlns="http://schemas.openxmlformats.org/spreadsheetml/2006/main">
  <authors>
    <author>Alexis Álvarez</author>
  </authors>
  <commentList>
    <comment ref="F13" authorId="0">
      <text>
        <r>
          <rPr>
            <i/>
            <sz val="12"/>
            <color theme="1"/>
            <rFont val="Times New Roman"/>
            <family val="1"/>
          </rPr>
          <t>bless +1</t>
        </r>
      </text>
    </comment>
    <comment ref="G13" authorId="0">
      <text>
        <r>
          <rPr>
            <i/>
            <sz val="12"/>
            <color theme="1"/>
            <rFont val="Times New Roman"/>
            <family val="1"/>
          </rPr>
          <t>magic fang +1</t>
        </r>
      </text>
    </comment>
    <comment ref="F14" authorId="0">
      <text>
        <r>
          <rPr>
            <i/>
            <sz val="12"/>
            <color theme="1"/>
            <rFont val="Times New Roman"/>
            <family val="1"/>
          </rPr>
          <t>bless +1</t>
        </r>
      </text>
    </comment>
    <comment ref="G14" authorId="0">
      <text>
        <r>
          <rPr>
            <i/>
            <sz val="12"/>
            <color theme="1"/>
            <rFont val="Times New Roman"/>
            <family val="1"/>
          </rPr>
          <t>magic fang +1</t>
        </r>
      </text>
    </comment>
    <comment ref="F15" authorId="0">
      <text>
        <r>
          <rPr>
            <i/>
            <sz val="12"/>
            <color theme="1"/>
            <rFont val="Times New Roman"/>
            <family val="1"/>
          </rPr>
          <t>bless +1</t>
        </r>
      </text>
    </comment>
    <comment ref="G15" authorId="0">
      <text>
        <r>
          <rPr>
            <i/>
            <sz val="12"/>
            <color theme="1"/>
            <rFont val="Times New Roman"/>
            <family val="1"/>
          </rPr>
          <t>magic fang +1</t>
        </r>
      </text>
    </comment>
    <comment ref="F17" authorId="0">
      <text>
        <r>
          <rPr>
            <i/>
            <sz val="12"/>
            <color theme="1"/>
            <rFont val="Times New Roman"/>
            <family val="1"/>
          </rPr>
          <t>bless +1</t>
        </r>
      </text>
    </comment>
    <comment ref="G17" authorId="0">
      <text>
        <r>
          <rPr>
            <i/>
            <sz val="12"/>
            <color theme="1"/>
            <rFont val="Times New Roman"/>
            <family val="1"/>
          </rPr>
          <t>magic fang +1</t>
        </r>
      </text>
    </comment>
    <comment ref="F18" authorId="0">
      <text>
        <r>
          <rPr>
            <i/>
            <sz val="12"/>
            <color theme="1"/>
            <rFont val="Times New Roman"/>
            <family val="1"/>
          </rPr>
          <t>bless +1</t>
        </r>
      </text>
    </comment>
    <comment ref="G18" authorId="0">
      <text>
        <r>
          <rPr>
            <i/>
            <sz val="12"/>
            <color theme="1"/>
            <rFont val="Times New Roman"/>
            <family val="1"/>
          </rPr>
          <t>magic fang +1</t>
        </r>
      </text>
    </comment>
    <comment ref="F19" authorId="0">
      <text>
        <r>
          <rPr>
            <i/>
            <sz val="12"/>
            <color theme="1"/>
            <rFont val="Times New Roman"/>
            <family val="1"/>
          </rPr>
          <t>bless +1</t>
        </r>
      </text>
    </comment>
    <comment ref="G19" authorId="0">
      <text>
        <r>
          <rPr>
            <i/>
            <sz val="12"/>
            <color theme="1"/>
            <rFont val="Times New Roman"/>
            <family val="1"/>
          </rPr>
          <t>magic fang +1</t>
        </r>
      </text>
    </comment>
  </commentList>
</comments>
</file>

<file path=xl/comments2.xml><?xml version="1.0" encoding="utf-8"?>
<comments xmlns="http://schemas.openxmlformats.org/spreadsheetml/2006/main">
  <authors>
    <author>Alexis Álvarez</author>
  </authors>
  <commentList>
    <comment ref="B2" authorId="0">
      <text>
        <r>
          <rPr>
            <i/>
            <sz val="12"/>
            <color theme="1"/>
            <rFont val="Times New Roman"/>
            <family val="1"/>
          </rPr>
          <t>barkskin +2</t>
        </r>
      </text>
    </comment>
    <comment ref="D2" authorId="0">
      <text>
        <r>
          <rPr>
            <i/>
            <sz val="12"/>
            <color theme="1"/>
            <rFont val="Times New Roman"/>
            <family val="1"/>
          </rPr>
          <t>barkskin +2</t>
        </r>
      </text>
    </comment>
    <comment ref="B3" authorId="0">
      <text>
        <r>
          <rPr>
            <i/>
            <sz val="12"/>
            <color theme="1"/>
            <rFont val="Times New Roman"/>
            <family val="1"/>
          </rPr>
          <t>barkskin +2</t>
        </r>
      </text>
    </comment>
    <comment ref="D3" authorId="0">
      <text>
        <r>
          <rPr>
            <i/>
            <sz val="12"/>
            <color theme="1"/>
            <rFont val="Times New Roman"/>
            <family val="1"/>
          </rPr>
          <t>barkskin +2</t>
        </r>
      </text>
    </comment>
    <comment ref="B5" authorId="0">
      <text>
        <r>
          <rPr>
            <i/>
            <sz val="12"/>
            <color theme="1"/>
            <rFont val="Times New Roman"/>
            <family val="1"/>
          </rPr>
          <t>shield of faith +3
prot. fr. evil +2</t>
        </r>
      </text>
    </comment>
    <comment ref="C5" authorId="0">
      <text>
        <r>
          <rPr>
            <i/>
            <sz val="12"/>
            <color theme="1"/>
            <rFont val="Times New Roman"/>
            <family val="1"/>
          </rPr>
          <t>shield of faith +3
prot. fr. evil +2</t>
        </r>
      </text>
    </comment>
    <comment ref="D5" authorId="0">
      <text>
        <r>
          <rPr>
            <i/>
            <sz val="12"/>
            <color theme="1"/>
            <rFont val="Times New Roman"/>
            <family val="1"/>
          </rPr>
          <t>shield of faith +3
prot. fr. evil +2</t>
        </r>
      </text>
    </comment>
    <comment ref="B6" authorId="0">
      <text>
        <r>
          <rPr>
            <i/>
            <sz val="12"/>
            <color theme="1"/>
            <rFont val="Times New Roman"/>
            <family val="1"/>
          </rPr>
          <t>protection from evil +2</t>
        </r>
      </text>
    </comment>
    <comment ref="C6" authorId="0">
      <text>
        <r>
          <rPr>
            <i/>
            <sz val="12"/>
            <color theme="1"/>
            <rFont val="Times New Roman"/>
            <family val="1"/>
          </rPr>
          <t>protection from evil +2</t>
        </r>
      </text>
    </comment>
    <comment ref="D6" authorId="0">
      <text>
        <r>
          <rPr>
            <i/>
            <sz val="12"/>
            <color theme="1"/>
            <rFont val="Times New Roman"/>
            <family val="1"/>
          </rPr>
          <t>protection from evil +2</t>
        </r>
      </text>
    </comment>
    <comment ref="K6" authorId="0">
      <text>
        <r>
          <rPr>
            <i/>
            <sz val="12"/>
            <color theme="1"/>
            <rFont val="Times New Roman"/>
            <family val="1"/>
          </rPr>
          <t>Resist Cold (2)</t>
        </r>
      </text>
    </comment>
    <comment ref="B23" authorId="0">
      <text>
        <r>
          <rPr>
            <i/>
            <sz val="12"/>
            <color theme="1"/>
            <rFont val="Times New Roman"/>
            <family val="1"/>
          </rPr>
          <t>shield +2</t>
        </r>
      </text>
    </comment>
    <comment ref="C23" authorId="0">
      <text>
        <r>
          <rPr>
            <i/>
            <sz val="12"/>
            <color theme="1"/>
            <rFont val="Times New Roman"/>
            <family val="1"/>
          </rPr>
          <t>shield +2</t>
        </r>
      </text>
    </comment>
    <comment ref="D23" authorId="0">
      <text>
        <r>
          <rPr>
            <i/>
            <sz val="12"/>
            <color theme="1"/>
            <rFont val="Times New Roman"/>
            <family val="1"/>
          </rPr>
          <t>shield +2</t>
        </r>
      </text>
    </comment>
    <comment ref="B24" authorId="0">
      <text>
        <r>
          <rPr>
            <i/>
            <sz val="12"/>
            <color theme="1"/>
            <rFont val="Times New Roman"/>
            <family val="1"/>
          </rPr>
          <t>shield +2</t>
        </r>
      </text>
    </comment>
    <comment ref="C24" authorId="0">
      <text>
        <r>
          <rPr>
            <i/>
            <sz val="12"/>
            <color theme="1"/>
            <rFont val="Times New Roman"/>
            <family val="1"/>
          </rPr>
          <t>shield +2</t>
        </r>
      </text>
    </comment>
    <comment ref="D24" authorId="0">
      <text>
        <r>
          <rPr>
            <i/>
            <sz val="12"/>
            <color theme="1"/>
            <rFont val="Times New Roman"/>
            <family val="1"/>
          </rPr>
          <t>shield +2</t>
        </r>
      </text>
    </comment>
    <comment ref="B25" authorId="0">
      <text>
        <r>
          <rPr>
            <i/>
            <sz val="12"/>
            <color theme="1"/>
            <rFont val="Times New Roman"/>
            <family val="1"/>
          </rPr>
          <t>desecrate +2</t>
        </r>
      </text>
    </comment>
    <comment ref="C25" authorId="0">
      <text>
        <r>
          <rPr>
            <i/>
            <sz val="12"/>
            <color theme="1"/>
            <rFont val="Times New Roman"/>
            <family val="1"/>
          </rPr>
          <t>desecrate +2</t>
        </r>
      </text>
    </comment>
    <comment ref="D25" authorId="0">
      <text>
        <r>
          <rPr>
            <i/>
            <sz val="12"/>
            <color theme="1"/>
            <rFont val="Times New Roman"/>
            <family val="1"/>
          </rPr>
          <t>desecrate +2</t>
        </r>
      </text>
    </comment>
    <comment ref="B26" authorId="0">
      <text>
        <r>
          <rPr>
            <i/>
            <sz val="12"/>
            <color theme="1"/>
            <rFont val="Times New Roman"/>
            <family val="1"/>
          </rPr>
          <t>desecrate +2</t>
        </r>
      </text>
    </comment>
    <comment ref="C26" authorId="0">
      <text>
        <r>
          <rPr>
            <i/>
            <sz val="12"/>
            <color theme="1"/>
            <rFont val="Times New Roman"/>
            <family val="1"/>
          </rPr>
          <t>desecrate +2</t>
        </r>
      </text>
    </comment>
    <comment ref="D26" authorId="0">
      <text>
        <r>
          <rPr>
            <i/>
            <sz val="12"/>
            <color theme="1"/>
            <rFont val="Times New Roman"/>
            <family val="1"/>
          </rPr>
          <t>desecrate +2</t>
        </r>
      </text>
    </comment>
  </commentList>
</comments>
</file>

<file path=xl/sharedStrings.xml><?xml version="1.0" encoding="utf-8"?>
<sst xmlns="http://schemas.openxmlformats.org/spreadsheetml/2006/main" count="340" uniqueCount="162">
  <si>
    <t>Character</t>
  </si>
  <si>
    <t>Group</t>
  </si>
  <si>
    <t>Initiative</t>
  </si>
  <si>
    <t>Roll</t>
  </si>
  <si>
    <t>Modified Roll</t>
  </si>
  <si>
    <t>Move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</si>
  <si>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</si>
  <si>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</si>
  <si>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</si>
  <si>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</si>
  <si>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</si>
  <si>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</si>
  <si>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</si>
  <si>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</si>
  <si>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</si>
  <si>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</si>
  <si>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</si>
  <si>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</si>
  <si>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</si>
  <si>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</si>
  <si>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</si>
  <si>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</si>
  <si>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Adversarial Party Composition</t>
  </si>
  <si>
    <t>ECL</t>
  </si>
  <si>
    <t>Classes</t>
  </si>
  <si>
    <t>Avg. ECL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</si>
  <si>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</si>
  <si>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</si>
  <si>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</si>
  <si>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</si>
  <si>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</si>
  <si>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</si>
  <si>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</si>
  <si>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</si>
  <si>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</si>
  <si>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</si>
  <si>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</si>
  <si>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</si>
  <si>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</si>
  <si>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</si>
  <si>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Mod+</t>
  </si>
  <si>
    <t>W+</t>
  </si>
  <si>
    <t>Other+</t>
  </si>
  <si>
    <t>d20</t>
  </si>
  <si>
    <t>Ranks</t>
  </si>
  <si>
    <t>Save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</si>
  <si>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</si>
  <si>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</si>
  <si>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</si>
  <si>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</si>
  <si>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</si>
  <si>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</si>
  <si>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</si>
  <si>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</si>
  <si>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</si>
  <si>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</si>
  <si>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</si>
  <si>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</si>
  <si>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</si>
  <si>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</si>
  <si>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Evil</t>
  </si>
  <si>
    <t>Good</t>
  </si>
  <si>
    <t>Chaos</t>
  </si>
  <si>
    <t>Law</t>
  </si>
  <si>
    <t>Silver</t>
  </si>
  <si>
    <t>Magic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</si>
  <si>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</si>
  <si>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</si>
  <si>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</si>
  <si>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</si>
  <si>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</si>
  <si>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</si>
  <si>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</si>
  <si>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</si>
  <si>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Allisa</t>
  </si>
  <si>
    <t>druid</t>
  </si>
  <si>
    <t>Save vs.</t>
  </si>
  <si>
    <t>Rook</t>
  </si>
  <si>
    <t>cleric-rogue-inquis.</t>
  </si>
  <si>
    <t>Details</t>
  </si>
  <si>
    <t>Spell Resist</t>
  </si>
  <si>
    <t>Maiko</t>
  </si>
  <si>
    <t>bard</t>
  </si>
  <si>
    <t>30’/80’</t>
  </si>
  <si>
    <t>Kedrik</t>
  </si>
  <si>
    <t>archivist</t>
  </si>
  <si>
    <t>prcg/slsh</t>
  </si>
  <si>
    <t>Fingers</t>
  </si>
  <si>
    <t>rogue-trapsmith</t>
  </si>
  <si>
    <t>Bishop</t>
  </si>
  <si>
    <t>cloistered cleric</t>
  </si>
  <si>
    <t>Dani</t>
  </si>
  <si>
    <t>Sarge</t>
  </si>
  <si>
    <t>Sulki</t>
  </si>
  <si>
    <t>warmage</t>
  </si>
  <si>
    <t>Bite</t>
  </si>
  <si>
    <t>Claw 1</t>
  </si>
  <si>
    <t>Claw 2</t>
  </si>
  <si>
    <t>Listen</t>
  </si>
  <si>
    <t>Sapper</t>
  </si>
  <si>
    <t>Rusty</t>
  </si>
  <si>
    <t>1d2-1</t>
  </si>
  <si>
    <t>1d3-1</t>
  </si>
  <si>
    <t>Move Silently</t>
  </si>
  <si>
    <t>Hide</t>
  </si>
  <si>
    <t>Lauren</t>
  </si>
  <si>
    <t>Ben</t>
  </si>
  <si>
    <t>warlock</t>
  </si>
  <si>
    <t>duskblade</t>
  </si>
  <si>
    <t>ranger</t>
  </si>
  <si>
    <t>1d8+2</t>
  </si>
  <si>
    <t>2d6+4</t>
  </si>
  <si>
    <t>Jump</t>
  </si>
  <si>
    <t>Grapple</t>
  </si>
  <si>
    <t>Blackguards (4)</t>
  </si>
  <si>
    <t>Leighlund</t>
  </si>
  <si>
    <t>Melonpatch</t>
  </si>
  <si>
    <t>Stevia</t>
  </si>
  <si>
    <t>Korinth</t>
  </si>
  <si>
    <t>Blackguard 1</t>
  </si>
  <si>
    <t>Blackguard 2</t>
  </si>
  <si>
    <t>Blackguard 3</t>
  </si>
  <si>
    <t>Blackguard 4</t>
  </si>
  <si>
    <t>Blackguards</t>
  </si>
  <si>
    <t>Wiz 11 / Rog 1</t>
  </si>
  <si>
    <t>Fig 7 / Blk 2</t>
  </si>
  <si>
    <t>dusk beast</t>
  </si>
  <si>
    <t>Dusk Beast</t>
  </si>
  <si>
    <t>1d4+1</t>
  </si>
  <si>
    <t>Bite 1 (reach)</t>
  </si>
  <si>
    <t>Bite 2 (reach)</t>
  </si>
  <si>
    <t>Tail Barb (reach)</t>
  </si>
  <si>
    <t>R2</t>
  </si>
  <si>
    <t>Necropol</t>
  </si>
  <si>
    <t>Sacrificial Dagger</t>
  </si>
  <si>
    <t>Dart</t>
  </si>
  <si>
    <t>1d4</t>
  </si>
  <si>
    <t>Ninjas</t>
  </si>
  <si>
    <t>2 Ninja 7</t>
  </si>
  <si>
    <t>The Dispatcher</t>
  </si>
  <si>
    <t>Necropolitan</t>
  </si>
  <si>
    <t>Deathlock</t>
  </si>
  <si>
    <t>BLURRED</t>
  </si>
  <si>
    <t>Fiendish hawk</t>
  </si>
  <si>
    <t>Talons</t>
  </si>
  <si>
    <t>1d4-2</t>
  </si>
  <si>
    <r>
      <t>Necropol</t>
    </r>
    <r>
      <rPr>
        <b/>
        <vertAlign val="superscript"/>
        <sz val="12"/>
        <rFont val="Times New Roman"/>
        <family val="1"/>
      </rPr>
      <t>pfg</t>
    </r>
  </si>
  <si>
    <r>
      <t>Deathlock</t>
    </r>
    <r>
      <rPr>
        <b/>
        <vertAlign val="superscript"/>
        <sz val="12"/>
        <rFont val="Times New Roman"/>
        <family val="1"/>
      </rPr>
      <t>pfg</t>
    </r>
  </si>
  <si>
    <r>
      <t>Swarm, Infant Skeletons</t>
    </r>
    <r>
      <rPr>
        <b/>
        <vertAlign val="superscript"/>
        <sz val="12"/>
        <rFont val="Times New Roman"/>
        <family val="1"/>
      </rPr>
      <t>pfg</t>
    </r>
  </si>
  <si>
    <r>
      <t>Swarm, Infant Zombies</t>
    </r>
    <r>
      <rPr>
        <b/>
        <vertAlign val="superscript"/>
        <sz val="12"/>
        <rFont val="Times New Roman"/>
        <family val="1"/>
      </rPr>
      <t>pfg</t>
    </r>
  </si>
  <si>
    <t>slashing</t>
  </si>
  <si>
    <t>bldg+½slsh/prc</t>
  </si>
  <si>
    <t>Ranged Touch Spell</t>
  </si>
  <si>
    <t>varies</t>
  </si>
  <si>
    <t>Libris Mortis</t>
  </si>
  <si>
    <t>Black Flame Zealot</t>
  </si>
  <si>
    <t>Beguiler 9</t>
  </si>
  <si>
    <t>1d6+3</t>
  </si>
  <si>
    <t>zombie children</t>
  </si>
  <si>
    <t>skeletal children</t>
  </si>
  <si>
    <t>Strength</t>
  </si>
  <si>
    <t>slaymate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</si>
</sst>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sz val="12"/>
      <color theme="0"/>
      <name val="Times New Roman"/>
      <family val="2"/>
    </font>
    <font>
      <b/>
      <sz val="12"/>
      <color rgb="FFFF33CC"/>
      <name val="Times New Roman"/>
      <family val="1"/>
    </font>
    <font>
      <b/>
      <vertAlign val="superscript"/>
      <sz val="12"/>
      <name val="Times New Roman"/>
      <family val="1"/>
    </font>
  </fonts>
  <fills count="2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</fills>
  <borders count="69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medium">
        <color auto="1"/>
      </right>
      <top/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207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7" borderId="17" xfId="0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2" fillId="8" borderId="17" xfId="0" applyFont="1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6" fillId="9" borderId="17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/>
    </xf>
    <xf numFmtId="0" fontId="7" fillId="9" borderId="8" xfId="0" applyFont="1" applyFill="1" applyBorder="1" applyAlignment="1">
      <alignment horizontal="center"/>
    </xf>
    <xf numFmtId="0" fontId="2" fillId="10" borderId="17" xfId="0" applyFont="1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2" fillId="11" borderId="17" xfId="0" applyFont="1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2" fillId="5" borderId="17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2" fillId="12" borderId="17" xfId="0" applyFont="1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2" fillId="13" borderId="17" xfId="0" applyFont="1" applyFill="1" applyBorder="1" applyAlignment="1">
      <alignment horizontal="center" vertical="center" wrapText="1"/>
    </xf>
    <xf numFmtId="0" fontId="0" fillId="13" borderId="5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2" fillId="14" borderId="17" xfId="0" applyFont="1" applyFill="1" applyBorder="1" applyAlignment="1">
      <alignment horizontal="center" vertical="center" wrapText="1"/>
    </xf>
    <xf numFmtId="0" fontId="0" fillId="14" borderId="5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2" fillId="15" borderId="17" xfId="0" applyFont="1" applyFill="1" applyBorder="1" applyAlignment="1">
      <alignment horizontal="center" vertical="center" wrapText="1"/>
    </xf>
    <xf numFmtId="0" fontId="0" fillId="15" borderId="5" xfId="0" applyFill="1" applyBorder="1" applyAlignment="1">
      <alignment horizontal="center"/>
    </xf>
    <xf numFmtId="0" fontId="0" fillId="15" borderId="8" xfId="0" applyFill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26" xfId="0" applyFont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16" borderId="18" xfId="0" applyFont="1" applyFill="1" applyBorder="1" applyAlignment="1">
      <alignment horizontal="center" vertical="center" wrapText="1"/>
    </xf>
    <xf numFmtId="0" fontId="0" fillId="16" borderId="14" xfId="0" applyFill="1" applyBorder="1" applyAlignment="1">
      <alignment horizontal="center"/>
    </xf>
    <xf numFmtId="0" fontId="0" fillId="16" borderId="16" xfId="0" applyFill="1" applyBorder="1" applyAlignment="1">
      <alignment horizontal="center"/>
    </xf>
    <xf numFmtId="0" fontId="2" fillId="0" borderId="29" xfId="0" applyFont="1" applyBorder="1" applyAlignment="1">
      <alignment horizontal="center" vertical="center" wrapText="1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2" fillId="19" borderId="32" xfId="0" applyFont="1" applyFill="1" applyBorder="1" applyAlignment="1">
      <alignment horizontal="center" vertical="center" wrapText="1"/>
    </xf>
    <xf numFmtId="0" fontId="2" fillId="18" borderId="29" xfId="0" applyFont="1" applyFill="1" applyBorder="1" applyAlignment="1">
      <alignment horizontal="center" vertical="center" wrapText="1"/>
    </xf>
    <xf numFmtId="0" fontId="0" fillId="18" borderId="31" xfId="0" applyFill="1" applyBorder="1" applyAlignment="1">
      <alignment horizontal="center"/>
    </xf>
    <xf numFmtId="0" fontId="8" fillId="17" borderId="33" xfId="0" applyFont="1" applyFill="1" applyBorder="1" applyAlignment="1">
      <alignment horizontal="center" vertical="center" wrapText="1"/>
    </xf>
    <xf numFmtId="0" fontId="9" fillId="17" borderId="34" xfId="0" applyFont="1" applyFill="1" applyBorder="1" applyAlignment="1">
      <alignment horizontal="center"/>
    </xf>
    <xf numFmtId="0" fontId="9" fillId="17" borderId="35" xfId="0" applyFont="1" applyFill="1" applyBorder="1" applyAlignment="1">
      <alignment horizontal="center"/>
    </xf>
    <xf numFmtId="0" fontId="2" fillId="4" borderId="29" xfId="0" applyFont="1" applyFill="1" applyBorder="1" applyAlignment="1">
      <alignment horizontal="center" vertical="center" wrapText="1"/>
    </xf>
    <xf numFmtId="0" fontId="0" fillId="4" borderId="30" xfId="0" applyFill="1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0" fillId="7" borderId="38" xfId="0" applyFill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7" borderId="37" xfId="0" applyFill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5" borderId="37" xfId="0" applyFill="1" applyBorder="1" applyAlignment="1">
      <alignment horizontal="center"/>
    </xf>
    <xf numFmtId="0" fontId="0" fillId="7" borderId="39" xfId="0" applyFill="1" applyBorder="1" applyAlignment="1">
      <alignment horizontal="center"/>
    </xf>
    <xf numFmtId="0" fontId="0" fillId="0" borderId="39" xfId="0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16" borderId="41" xfId="0" applyFont="1" applyFill="1" applyBorder="1" applyAlignment="1">
      <alignment horizontal="center"/>
    </xf>
    <xf numFmtId="0" fontId="0" fillId="16" borderId="37" xfId="0" applyFill="1" applyBorder="1" applyAlignment="1">
      <alignment horizontal="center"/>
    </xf>
    <xf numFmtId="0" fontId="10" fillId="9" borderId="41" xfId="0" applyFont="1" applyFill="1" applyBorder="1" applyAlignment="1">
      <alignment horizontal="center"/>
    </xf>
    <xf numFmtId="0" fontId="11" fillId="0" borderId="0" xfId="0" applyFont="1" applyAlignment="1">
      <alignment horizontal="right"/>
    </xf>
    <xf numFmtId="0" fontId="2" fillId="3" borderId="49" xfId="0" applyFont="1" applyFill="1" applyBorder="1" applyAlignment="1">
      <alignment horizontal="center"/>
    </xf>
    <xf numFmtId="0" fontId="2" fillId="3" borderId="55" xfId="0" applyFont="1" applyFill="1" applyBorder="1" applyAlignment="1">
      <alignment horizontal="center"/>
    </xf>
    <xf numFmtId="0" fontId="2" fillId="3" borderId="50" xfId="0" applyFont="1" applyFill="1" applyBorder="1" applyAlignment="1">
      <alignment horizontal="center"/>
    </xf>
    <xf numFmtId="0" fontId="0" fillId="3" borderId="44" xfId="0" applyFill="1" applyBorder="1" applyAlignment="1">
      <alignment horizontal="center"/>
    </xf>
    <xf numFmtId="0" fontId="0" fillId="3" borderId="54" xfId="0" applyFill="1" applyBorder="1" applyAlignment="1">
      <alignment horizontal="center"/>
    </xf>
    <xf numFmtId="0" fontId="0" fillId="3" borderId="45" xfId="0" applyFill="1" applyBorder="1" applyAlignment="1">
      <alignment horizontal="center"/>
    </xf>
    <xf numFmtId="0" fontId="0" fillId="3" borderId="37" xfId="0" applyFill="1" applyBorder="1" applyAlignment="1">
      <alignment horizontal="center"/>
    </xf>
    <xf numFmtId="164" fontId="0" fillId="3" borderId="52" xfId="0" applyNumberFormat="1" applyFill="1" applyBorder="1" applyAlignment="1">
      <alignment horizontal="center"/>
    </xf>
    <xf numFmtId="0" fontId="0" fillId="3" borderId="53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48" xfId="0" applyFill="1" applyBorder="1" applyAlignment="1">
      <alignment horizontal="center"/>
    </xf>
    <xf numFmtId="0" fontId="2" fillId="5" borderId="49" xfId="0" applyFont="1" applyFill="1" applyBorder="1" applyAlignment="1">
      <alignment horizontal="center"/>
    </xf>
    <xf numFmtId="0" fontId="2" fillId="5" borderId="55" xfId="0" applyFont="1" applyFill="1" applyBorder="1" applyAlignment="1">
      <alignment horizontal="center"/>
    </xf>
    <xf numFmtId="0" fontId="2" fillId="5" borderId="50" xfId="0" applyFont="1" applyFill="1" applyBorder="1" applyAlignment="1">
      <alignment horizontal="center"/>
    </xf>
    <xf numFmtId="0" fontId="0" fillId="5" borderId="44" xfId="0" applyFill="1" applyBorder="1" applyAlignment="1">
      <alignment horizontal="center"/>
    </xf>
    <xf numFmtId="0" fontId="0" fillId="5" borderId="45" xfId="0" applyFill="1" applyBorder="1" applyAlignment="1">
      <alignment horizontal="center"/>
    </xf>
    <xf numFmtId="0" fontId="0" fillId="5" borderId="53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48" xfId="0" applyFill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3" xfId="0" applyFont="1" applyBorder="1" applyAlignment="1">
      <alignment horizontal="center" vertical="center" wrapText="1"/>
    </xf>
    <xf numFmtId="0" fontId="10" fillId="9" borderId="4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4" borderId="19" xfId="0" applyFont="1" applyFill="1" applyBorder="1" applyAlignment="1">
      <alignment horizontal="centerContinuous" vertical="center" wrapText="1"/>
    </xf>
    <xf numFmtId="0" fontId="2" fillId="14" borderId="23" xfId="0" applyFont="1" applyFill="1" applyBorder="1" applyAlignment="1">
      <alignment horizontal="centerContinuous" vertical="center" wrapText="1"/>
    </xf>
    <xf numFmtId="0" fontId="0" fillId="14" borderId="20" xfId="0" applyFill="1" applyBorder="1" applyAlignment="1">
      <alignment horizontal="center"/>
    </xf>
    <xf numFmtId="0" fontId="0" fillId="14" borderId="24" xfId="0" applyFill="1" applyBorder="1" applyAlignment="1">
      <alignment horizontal="center"/>
    </xf>
    <xf numFmtId="0" fontId="0" fillId="14" borderId="21" xfId="0" applyFill="1" applyBorder="1" applyAlignment="1">
      <alignment horizontal="center"/>
    </xf>
    <xf numFmtId="0" fontId="0" fillId="14" borderId="25" xfId="0" applyFill="1" applyBorder="1" applyAlignment="1">
      <alignment horizontal="center"/>
    </xf>
    <xf numFmtId="0" fontId="2" fillId="20" borderId="19" xfId="0" applyFont="1" applyFill="1" applyBorder="1" applyAlignment="1">
      <alignment horizontal="center" vertical="center" wrapText="1"/>
    </xf>
    <xf numFmtId="0" fontId="2" fillId="20" borderId="20" xfId="0" applyFont="1" applyFill="1" applyBorder="1" applyAlignment="1">
      <alignment horizontal="center"/>
    </xf>
    <xf numFmtId="0" fontId="2" fillId="20" borderId="21" xfId="0" applyFont="1" applyFill="1" applyBorder="1" applyAlignment="1">
      <alignment horizontal="center"/>
    </xf>
    <xf numFmtId="0" fontId="2" fillId="21" borderId="17" xfId="0" applyFont="1" applyFill="1" applyBorder="1" applyAlignment="1">
      <alignment horizontal="center" vertical="center" wrapText="1"/>
    </xf>
    <xf numFmtId="0" fontId="2" fillId="21" borderId="5" xfId="0" applyFont="1" applyFill="1" applyBorder="1" applyAlignment="1">
      <alignment horizontal="center"/>
    </xf>
    <xf numFmtId="0" fontId="2" fillId="21" borderId="8" xfId="0" applyFont="1" applyFill="1" applyBorder="1" applyAlignment="1">
      <alignment horizontal="center"/>
    </xf>
    <xf numFmtId="0" fontId="6" fillId="22" borderId="18" xfId="0" applyFont="1" applyFill="1" applyBorder="1" applyAlignment="1">
      <alignment horizontal="center" vertical="center" wrapText="1"/>
    </xf>
    <xf numFmtId="0" fontId="6" fillId="22" borderId="14" xfId="0" applyFont="1" applyFill="1" applyBorder="1" applyAlignment="1">
      <alignment horizontal="center"/>
    </xf>
    <xf numFmtId="0" fontId="6" fillId="22" borderId="16" xfId="0" applyFont="1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164" fontId="0" fillId="5" borderId="47" xfId="0" applyNumberForma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164" fontId="0" fillId="3" borderId="47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5" fillId="19" borderId="56" xfId="0" applyFont="1" applyFill="1" applyBorder="1" applyAlignment="1">
      <alignment horizontal="center"/>
    </xf>
    <xf numFmtId="0" fontId="2" fillId="3" borderId="51" xfId="0" applyFont="1" applyFill="1" applyBorder="1" applyAlignment="1">
      <alignment horizontal="right"/>
    </xf>
    <xf numFmtId="0" fontId="2" fillId="3" borderId="44" xfId="0" applyFont="1" applyFill="1" applyBorder="1" applyAlignment="1">
      <alignment horizontal="right"/>
    </xf>
    <xf numFmtId="0" fontId="2" fillId="3" borderId="46" xfId="0" applyFont="1" applyFill="1" applyBorder="1" applyAlignment="1">
      <alignment horizontal="right"/>
    </xf>
    <xf numFmtId="0" fontId="2" fillId="5" borderId="51" xfId="0" applyFont="1" applyFill="1" applyBorder="1" applyAlignment="1">
      <alignment horizontal="right"/>
    </xf>
    <xf numFmtId="0" fontId="2" fillId="5" borderId="44" xfId="0" applyFont="1" applyFill="1" applyBorder="1" applyAlignment="1">
      <alignment horizontal="right"/>
    </xf>
    <xf numFmtId="0" fontId="2" fillId="5" borderId="46" xfId="0" applyFont="1" applyFill="1" applyBorder="1" applyAlignment="1">
      <alignment horizontal="right"/>
    </xf>
    <xf numFmtId="0" fontId="12" fillId="9" borderId="37" xfId="0" applyFont="1" applyFill="1" applyBorder="1" applyAlignment="1">
      <alignment horizontal="center"/>
    </xf>
    <xf numFmtId="0" fontId="12" fillId="9" borderId="38" xfId="0" applyFont="1" applyFill="1" applyBorder="1" applyAlignment="1">
      <alignment horizontal="center"/>
    </xf>
    <xf numFmtId="0" fontId="12" fillId="9" borderId="39" xfId="0" applyFont="1" applyFill="1" applyBorder="1" applyAlignment="1">
      <alignment horizontal="center"/>
    </xf>
    <xf numFmtId="0" fontId="10" fillId="9" borderId="39" xfId="0" applyFont="1" applyFill="1" applyBorder="1" applyAlignment="1">
      <alignment horizontal="center"/>
    </xf>
    <xf numFmtId="0" fontId="13" fillId="22" borderId="8" xfId="0" applyFont="1" applyFill="1" applyBorder="1" applyAlignment="1">
      <alignment horizontal="center"/>
    </xf>
    <xf numFmtId="0" fontId="2" fillId="0" borderId="39" xfId="0" applyFont="1" applyBorder="1" applyAlignment="1">
      <alignment horizontal="center"/>
    </xf>
    <xf numFmtId="164" fontId="0" fillId="5" borderId="52" xfId="0" applyNumberFormat="1" applyFill="1" applyBorder="1" applyAlignment="1">
      <alignment horizontal="center"/>
    </xf>
    <xf numFmtId="0" fontId="14" fillId="9" borderId="29" xfId="0" applyFont="1" applyFill="1" applyBorder="1" applyAlignment="1">
      <alignment horizontal="center" vertical="center" wrapText="1"/>
    </xf>
    <xf numFmtId="0" fontId="14" fillId="9" borderId="30" xfId="0" applyFont="1" applyFill="1" applyBorder="1" applyAlignment="1">
      <alignment horizontal="center"/>
    </xf>
    <xf numFmtId="0" fontId="14" fillId="9" borderId="31" xfId="0" applyFont="1" applyFill="1" applyBorder="1" applyAlignment="1">
      <alignment horizontal="center"/>
    </xf>
    <xf numFmtId="0" fontId="2" fillId="7" borderId="28" xfId="0" applyFont="1" applyFill="1" applyBorder="1" applyAlignment="1">
      <alignment horizontal="center"/>
    </xf>
    <xf numFmtId="0" fontId="4" fillId="20" borderId="21" xfId="0" applyFont="1" applyFill="1" applyBorder="1" applyAlignment="1">
      <alignment horizontal="center"/>
    </xf>
    <xf numFmtId="0" fontId="4" fillId="21" borderId="8" xfId="0" applyFont="1" applyFill="1" applyBorder="1" applyAlignment="1">
      <alignment horizontal="center"/>
    </xf>
    <xf numFmtId="0" fontId="5" fillId="18" borderId="31" xfId="0" applyFont="1" applyFill="1" applyBorder="1" applyAlignment="1">
      <alignment horizontal="center" vertical="center"/>
    </xf>
    <xf numFmtId="0" fontId="2" fillId="7" borderId="21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4" fillId="7" borderId="16" xfId="0" applyFont="1" applyFill="1" applyBorder="1" applyAlignment="1">
      <alignment horizontal="center"/>
    </xf>
    <xf numFmtId="0" fontId="4" fillId="5" borderId="31" xfId="0" applyFont="1" applyFill="1" applyBorder="1" applyAlignment="1">
      <alignment horizontal="center"/>
    </xf>
    <xf numFmtId="0" fontId="0" fillId="14" borderId="21" xfId="0" quotePrefix="1" applyFill="1" applyBorder="1" applyAlignment="1">
      <alignment horizontal="center"/>
    </xf>
    <xf numFmtId="0" fontId="5" fillId="5" borderId="37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5" borderId="39" xfId="0" applyFont="1" applyFill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0" fillId="6" borderId="37" xfId="0" applyFill="1" applyBorder="1" applyAlignment="1">
      <alignment horizontal="center"/>
    </xf>
    <xf numFmtId="0" fontId="0" fillId="16" borderId="39" xfId="0" applyFill="1" applyBorder="1" applyAlignment="1">
      <alignment horizontal="center"/>
    </xf>
    <xf numFmtId="0" fontId="0" fillId="7" borderId="44" xfId="0" applyFill="1" applyBorder="1" applyAlignment="1">
      <alignment horizontal="center"/>
    </xf>
    <xf numFmtId="0" fontId="0" fillId="7" borderId="43" xfId="0" applyFill="1" applyBorder="1" applyAlignment="1">
      <alignment horizontal="center"/>
    </xf>
    <xf numFmtId="0" fontId="0" fillId="7" borderId="45" xfId="0" applyFill="1" applyBorder="1" applyAlignment="1">
      <alignment horizontal="center"/>
    </xf>
    <xf numFmtId="0" fontId="0" fillId="6" borderId="39" xfId="0" applyFill="1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4" fillId="5" borderId="30" xfId="0" applyFont="1" applyFill="1" applyBorder="1" applyAlignment="1">
      <alignment horizontal="center"/>
    </xf>
    <xf numFmtId="0" fontId="0" fillId="14" borderId="20" xfId="0" quotePrefix="1" applyFill="1" applyBorder="1" applyAlignment="1">
      <alignment horizontal="center"/>
    </xf>
    <xf numFmtId="0" fontId="0" fillId="18" borderId="30" xfId="0" applyFill="1" applyBorder="1" applyAlignment="1">
      <alignment horizontal="center"/>
    </xf>
    <xf numFmtId="0" fontId="5" fillId="19" borderId="59" xfId="0" applyFont="1" applyFill="1" applyBorder="1" applyAlignment="1">
      <alignment horizontal="center"/>
    </xf>
    <xf numFmtId="0" fontId="4" fillId="20" borderId="61" xfId="0" applyFont="1" applyFill="1" applyBorder="1" applyAlignment="1">
      <alignment horizontal="center"/>
    </xf>
    <xf numFmtId="0" fontId="4" fillId="21" borderId="62" xfId="0" applyFont="1" applyFill="1" applyBorder="1" applyAlignment="1">
      <alignment horizontal="center"/>
    </xf>
    <xf numFmtId="0" fontId="6" fillId="22" borderId="63" xfId="0" applyFont="1" applyFill="1" applyBorder="1" applyAlignment="1">
      <alignment horizontal="center"/>
    </xf>
    <xf numFmtId="0" fontId="14" fillId="9" borderId="64" xfId="0" applyFont="1" applyFill="1" applyBorder="1" applyAlignment="1">
      <alignment horizontal="center"/>
    </xf>
    <xf numFmtId="0" fontId="0" fillId="14" borderId="61" xfId="0" applyFill="1" applyBorder="1" applyAlignment="1">
      <alignment horizontal="center"/>
    </xf>
    <xf numFmtId="0" fontId="0" fillId="14" borderId="65" xfId="0" applyFill="1" applyBorder="1" applyAlignment="1">
      <alignment horizontal="center"/>
    </xf>
    <xf numFmtId="0" fontId="0" fillId="0" borderId="66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6" borderId="62" xfId="0" applyFill="1" applyBorder="1" applyAlignment="1">
      <alignment horizontal="center"/>
    </xf>
    <xf numFmtId="0" fontId="0" fillId="7" borderId="62" xfId="0" applyFill="1" applyBorder="1" applyAlignment="1">
      <alignment horizontal="center"/>
    </xf>
    <xf numFmtId="0" fontId="0" fillId="8" borderId="62" xfId="0" applyFill="1" applyBorder="1" applyAlignment="1">
      <alignment horizontal="center"/>
    </xf>
    <xf numFmtId="0" fontId="7" fillId="9" borderId="62" xfId="0" applyFont="1" applyFill="1" applyBorder="1" applyAlignment="1">
      <alignment horizontal="center"/>
    </xf>
    <xf numFmtId="0" fontId="0" fillId="11" borderId="62" xfId="0" applyFill="1" applyBorder="1" applyAlignment="1">
      <alignment horizontal="center"/>
    </xf>
    <xf numFmtId="0" fontId="0" fillId="5" borderId="62" xfId="0" applyFill="1" applyBorder="1" applyAlignment="1">
      <alignment horizontal="center"/>
    </xf>
    <xf numFmtId="0" fontId="0" fillId="12" borderId="62" xfId="0" applyFill="1" applyBorder="1" applyAlignment="1">
      <alignment horizontal="center"/>
    </xf>
    <xf numFmtId="0" fontId="0" fillId="13" borderId="62" xfId="0" applyFill="1" applyBorder="1" applyAlignment="1">
      <alignment horizontal="center"/>
    </xf>
    <xf numFmtId="0" fontId="0" fillId="14" borderId="62" xfId="0" applyFill="1" applyBorder="1" applyAlignment="1">
      <alignment horizontal="center"/>
    </xf>
    <xf numFmtId="0" fontId="0" fillId="15" borderId="62" xfId="0" applyFill="1" applyBorder="1" applyAlignment="1">
      <alignment horizontal="center"/>
    </xf>
    <xf numFmtId="0" fontId="0" fillId="10" borderId="62" xfId="0" applyFill="1" applyBorder="1" applyAlignment="1">
      <alignment horizontal="center"/>
    </xf>
    <xf numFmtId="0" fontId="0" fillId="16" borderId="63" xfId="0" applyFill="1" applyBorder="1" applyAlignment="1">
      <alignment horizontal="center"/>
    </xf>
    <xf numFmtId="0" fontId="0" fillId="0" borderId="64" xfId="0" applyBorder="1" applyAlignment="1">
      <alignment horizontal="center"/>
    </xf>
    <xf numFmtId="0" fontId="9" fillId="17" borderId="67" xfId="0" applyFont="1" applyFill="1" applyBorder="1" applyAlignment="1">
      <alignment horizontal="center"/>
    </xf>
    <xf numFmtId="0" fontId="0" fillId="4" borderId="64" xfId="0" applyFill="1" applyBorder="1" applyAlignment="1">
      <alignment horizontal="center"/>
    </xf>
    <xf numFmtId="0" fontId="5" fillId="18" borderId="64" xfId="0" applyFont="1" applyFill="1" applyBorder="1" applyAlignment="1">
      <alignment horizontal="center" vertical="center"/>
    </xf>
    <xf numFmtId="0" fontId="5" fillId="19" borderId="68" xfId="0" applyFont="1" applyFill="1" applyBorder="1" applyAlignment="1">
      <alignment horizontal="center"/>
    </xf>
    <xf numFmtId="0" fontId="2" fillId="20" borderId="28" xfId="0" applyFont="1" applyFill="1" applyBorder="1" applyAlignment="1">
      <alignment horizontal="center"/>
    </xf>
    <xf numFmtId="0" fontId="6" fillId="17" borderId="60" xfId="0" applyFont="1" applyFill="1" applyBorder="1" applyAlignment="1">
      <alignment horizontal="center"/>
    </xf>
    <xf numFmtId="0" fontId="5" fillId="0" borderId="57" xfId="0" applyFont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4" fillId="5" borderId="35" xfId="0" applyFont="1" applyFill="1" applyBorder="1" applyAlignment="1">
      <alignment horizontal="center"/>
    </xf>
    <xf numFmtId="0" fontId="2" fillId="18" borderId="31" xfId="0" applyFont="1" applyFill="1" applyBorder="1" applyAlignment="1">
      <alignment horizontal="center" vertical="center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467">
    <dxf>
      <font>
        <b val="0"/>
        <i/>
      </font>
      <fill>
        <patternFill>
          <bgColor rgb="FFFFC000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FF"/>
      <color rgb="FF000000"/>
      <color rgb="FFFF3399"/>
      <color rgb="FF0000FF"/>
      <color rgb="FFFF99FF"/>
      <color rgb="FFFFFF66"/>
      <color rgb="FF99FFCC"/>
      <color rgb="FF00FF0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3</c:v>
                </c:pt>
                <c:pt idx="1">
                  <c:v>5</c:v>
                </c:pt>
                <c:pt idx="2">
                  <c:v>7</c:v>
                </c:pt>
                <c:pt idx="3">
                  <c:v>12</c:v>
                </c:pt>
                <c:pt idx="4">
                  <c:v>12</c:v>
                </c:pt>
                <c:pt idx="5">
                  <c:v>13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1</c:v>
                </c:pt>
                <c:pt idx="1">
                  <c:v>5</c:v>
                </c:pt>
                <c:pt idx="2">
                  <c:v>7</c:v>
                </c:pt>
                <c:pt idx="3">
                  <c:v>8</c:v>
                </c:pt>
                <c:pt idx="4">
                  <c:v>14</c:v>
                </c:pt>
                <c:pt idx="5">
                  <c:v>14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1</c:v>
                </c:pt>
                <c:pt idx="1">
                  <c:v>6</c:v>
                </c:pt>
                <c:pt idx="2">
                  <c:v>11</c:v>
                </c:pt>
                <c:pt idx="3">
                  <c:v>14</c:v>
                </c:pt>
                <c:pt idx="4">
                  <c:v>21</c:v>
                </c:pt>
                <c:pt idx="5">
                  <c:v>16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5</c:v>
                </c:pt>
                <c:pt idx="1">
                  <c:v>9</c:v>
                </c:pt>
                <c:pt idx="2">
                  <c:v>17</c:v>
                </c:pt>
                <c:pt idx="3">
                  <c:v>14</c:v>
                </c:pt>
                <c:pt idx="4">
                  <c:v>19</c:v>
                </c:pt>
                <c:pt idx="5">
                  <c:v>24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6</c:v>
                </c:pt>
                <c:pt idx="1">
                  <c:v>12</c:v>
                </c:pt>
                <c:pt idx="2">
                  <c:v>19</c:v>
                </c:pt>
                <c:pt idx="3">
                  <c:v>24</c:v>
                </c:pt>
                <c:pt idx="4">
                  <c:v>31</c:v>
                </c:pt>
                <c:pt idx="5">
                  <c:v>28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4</c:v>
                </c:pt>
                <c:pt idx="1">
                  <c:v>6</c:v>
                </c:pt>
                <c:pt idx="2">
                  <c:v>27</c:v>
                </c:pt>
                <c:pt idx="3">
                  <c:v>35</c:v>
                </c:pt>
                <c:pt idx="4">
                  <c:v>27</c:v>
                </c:pt>
                <c:pt idx="5">
                  <c:v>35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13</c:v>
                </c:pt>
                <c:pt idx="1">
                  <c:v>21</c:v>
                </c:pt>
                <c:pt idx="2">
                  <c:v>38</c:v>
                </c:pt>
                <c:pt idx="3">
                  <c:v>26</c:v>
                </c:pt>
                <c:pt idx="4">
                  <c:v>48</c:v>
                </c:pt>
                <c:pt idx="5">
                  <c:v>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046592"/>
        <c:axId val="62048128"/>
        <c:axId val="12230144"/>
      </c:area3DChart>
      <c:catAx>
        <c:axId val="620465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62048128"/>
        <c:crosses val="autoZero"/>
        <c:auto val="1"/>
        <c:lblAlgn val="ctr"/>
        <c:lblOffset val="100"/>
        <c:noMultiLvlLbl val="0"/>
      </c:catAx>
      <c:valAx>
        <c:axId val="620481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62046592"/>
        <c:crosses val="autoZero"/>
        <c:crossBetween val="midCat"/>
      </c:valAx>
      <c:serAx>
        <c:axId val="1223014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6204812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5</c:v>
                </c:pt>
                <c:pt idx="4">
                  <c:v>6</c:v>
                </c:pt>
                <c:pt idx="5">
                  <c:v>4</c:v>
                </c:pt>
                <c:pt idx="6">
                  <c:v>13</c:v>
                </c:pt>
              </c:numCache>
            </c:numRef>
          </c:val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5</c:v>
                </c:pt>
                <c:pt idx="1">
                  <c:v>5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6</c:v>
                </c:pt>
                <c:pt idx="6">
                  <c:v>21</c:v>
                </c:pt>
              </c:numCache>
            </c:numRef>
          </c:val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7</c:v>
                </c:pt>
                <c:pt idx="1">
                  <c:v>7</c:v>
                </c:pt>
                <c:pt idx="2">
                  <c:v>11</c:v>
                </c:pt>
                <c:pt idx="3">
                  <c:v>17</c:v>
                </c:pt>
                <c:pt idx="4">
                  <c:v>19</c:v>
                </c:pt>
                <c:pt idx="5">
                  <c:v>27</c:v>
                </c:pt>
                <c:pt idx="6">
                  <c:v>38</c:v>
                </c:pt>
              </c:numCache>
            </c:numRef>
          </c:val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12</c:v>
                </c:pt>
                <c:pt idx="1">
                  <c:v>8</c:v>
                </c:pt>
                <c:pt idx="2">
                  <c:v>14</c:v>
                </c:pt>
                <c:pt idx="3">
                  <c:v>14</c:v>
                </c:pt>
                <c:pt idx="4">
                  <c:v>24</c:v>
                </c:pt>
                <c:pt idx="5">
                  <c:v>35</c:v>
                </c:pt>
                <c:pt idx="6">
                  <c:v>26</c:v>
                </c:pt>
              </c:numCache>
            </c:numRef>
          </c:val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12</c:v>
                </c:pt>
                <c:pt idx="1">
                  <c:v>14</c:v>
                </c:pt>
                <c:pt idx="2">
                  <c:v>21</c:v>
                </c:pt>
                <c:pt idx="3">
                  <c:v>19</c:v>
                </c:pt>
                <c:pt idx="4">
                  <c:v>31</c:v>
                </c:pt>
                <c:pt idx="5">
                  <c:v>27</c:v>
                </c:pt>
                <c:pt idx="6">
                  <c:v>48</c:v>
                </c:pt>
              </c:numCache>
            </c:numRef>
          </c:val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13</c:v>
                </c:pt>
                <c:pt idx="1">
                  <c:v>14</c:v>
                </c:pt>
                <c:pt idx="2">
                  <c:v>16</c:v>
                </c:pt>
                <c:pt idx="3">
                  <c:v>24</c:v>
                </c:pt>
                <c:pt idx="4">
                  <c:v>28</c:v>
                </c:pt>
                <c:pt idx="5">
                  <c:v>35</c:v>
                </c:pt>
                <c:pt idx="6">
                  <c:v>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237312"/>
        <c:axId val="62239104"/>
        <c:axId val="62537216"/>
      </c:area3DChart>
      <c:catAx>
        <c:axId val="622373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62239104"/>
        <c:crosses val="autoZero"/>
        <c:auto val="1"/>
        <c:lblAlgn val="ctr"/>
        <c:lblOffset val="100"/>
        <c:noMultiLvlLbl val="0"/>
      </c:catAx>
      <c:valAx>
        <c:axId val="622391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62237312"/>
        <c:crosses val="autoZero"/>
        <c:crossBetween val="midCat"/>
      </c:valAx>
      <c:serAx>
        <c:axId val="62537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62239104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3</c:v>
                </c:pt>
                <c:pt idx="1">
                  <c:v>5</c:v>
                </c:pt>
                <c:pt idx="2">
                  <c:v>7</c:v>
                </c:pt>
                <c:pt idx="3">
                  <c:v>12</c:v>
                </c:pt>
                <c:pt idx="4">
                  <c:v>12</c:v>
                </c:pt>
                <c:pt idx="5">
                  <c:v>13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1</c:v>
                </c:pt>
                <c:pt idx="1">
                  <c:v>5</c:v>
                </c:pt>
                <c:pt idx="2">
                  <c:v>7</c:v>
                </c:pt>
                <c:pt idx="3">
                  <c:v>8</c:v>
                </c:pt>
                <c:pt idx="4">
                  <c:v>14</c:v>
                </c:pt>
                <c:pt idx="5">
                  <c:v>14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1</c:v>
                </c:pt>
                <c:pt idx="1">
                  <c:v>6</c:v>
                </c:pt>
                <c:pt idx="2">
                  <c:v>11</c:v>
                </c:pt>
                <c:pt idx="3">
                  <c:v>14</c:v>
                </c:pt>
                <c:pt idx="4">
                  <c:v>21</c:v>
                </c:pt>
                <c:pt idx="5">
                  <c:v>16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5</c:v>
                </c:pt>
                <c:pt idx="1">
                  <c:v>9</c:v>
                </c:pt>
                <c:pt idx="2">
                  <c:v>17</c:v>
                </c:pt>
                <c:pt idx="3">
                  <c:v>14</c:v>
                </c:pt>
                <c:pt idx="4">
                  <c:v>19</c:v>
                </c:pt>
                <c:pt idx="5">
                  <c:v>24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6</c:v>
                </c:pt>
                <c:pt idx="1">
                  <c:v>12</c:v>
                </c:pt>
                <c:pt idx="2">
                  <c:v>19</c:v>
                </c:pt>
                <c:pt idx="3">
                  <c:v>24</c:v>
                </c:pt>
                <c:pt idx="4">
                  <c:v>31</c:v>
                </c:pt>
                <c:pt idx="5">
                  <c:v>28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4</c:v>
                </c:pt>
                <c:pt idx="1">
                  <c:v>6</c:v>
                </c:pt>
                <c:pt idx="2">
                  <c:v>27</c:v>
                </c:pt>
                <c:pt idx="3">
                  <c:v>35</c:v>
                </c:pt>
                <c:pt idx="4">
                  <c:v>27</c:v>
                </c:pt>
                <c:pt idx="5">
                  <c:v>35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13</c:v>
                </c:pt>
                <c:pt idx="1">
                  <c:v>21</c:v>
                </c:pt>
                <c:pt idx="2">
                  <c:v>38</c:v>
                </c:pt>
                <c:pt idx="3">
                  <c:v>26</c:v>
                </c:pt>
                <c:pt idx="4">
                  <c:v>48</c:v>
                </c:pt>
                <c:pt idx="5">
                  <c:v>73</c:v>
                </c:pt>
              </c:numCache>
            </c:numRef>
          </c:val>
        </c:ser>
        <c:bandFmts/>
        <c:axId val="62283136"/>
        <c:axId val="62289024"/>
        <c:axId val="64310336"/>
      </c:surface3DChart>
      <c:catAx>
        <c:axId val="6228313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62289024"/>
        <c:crosses val="autoZero"/>
        <c:auto val="1"/>
        <c:lblAlgn val="ctr"/>
        <c:lblOffset val="100"/>
        <c:noMultiLvlLbl val="0"/>
      </c:catAx>
      <c:valAx>
        <c:axId val="622890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62283136"/>
        <c:crosses val="autoZero"/>
        <c:crossBetween val="midCat"/>
      </c:valAx>
      <c:serAx>
        <c:axId val="6431033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62289024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335280</xdr:colOff>
      <xdr:row>23</xdr:row>
      <xdr:rowOff>0</xdr:rowOff>
    </xdr:from>
    <xdr:to>
      <xdr:col>3</xdr:col>
      <xdr:colOff>198120</xdr:colOff>
      <xdr:row>24</xdr:row>
      <xdr:rowOff>22860</xdr:rowOff>
    </xdr:to>
    <xdr:sp macro="" textlink="">
      <xdr:nvSpPr>
        <xdr:cNvPr id="2" name="TextBox 1"/>
        <xdr:cNvSpPr txBox="1"/>
      </xdr:nvSpPr>
      <xdr:spPr>
        <a:xfrm>
          <a:off x="2125980" y="5242560"/>
          <a:ext cx="693420" cy="251460"/>
        </a:xfrm>
        <a:prstGeom prst="rect">
          <a:avLst/>
        </a:prstGeom>
        <a:solidFill>
          <a:srgbClr val="00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Blurred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showGridLines="0" workbookViewId="0"/>
  </sheetViews>
  <sheetFormatPr defaultRowHeight="15.6" x14ac:dyDescent="0.3"/>
  <cols>
    <col min="1" max="1" width="10.69921875" bestFit="1" customWidth="1"/>
    <col min="2" max="2" width="6.296875" style="21" bestFit="1" customWidth="1"/>
    <col min="3" max="3" width="8.5" style="21" bestFit="1" customWidth="1"/>
    <col min="4" max="4" width="4.296875" style="21" bestFit="1" customWidth="1"/>
    <col min="5" max="5" width="8.3984375" style="21" bestFit="1" customWidth="1"/>
    <col min="6" max="6" width="6.8984375" style="21" bestFit="1" customWidth="1"/>
    <col min="7" max="7" width="2.69921875" customWidth="1"/>
    <col min="8" max="8" width="14.09765625" bestFit="1" customWidth="1"/>
    <col min="9" max="9" width="4.8984375" bestFit="1" customWidth="1"/>
    <col min="10" max="10" width="18.296875" bestFit="1" customWidth="1"/>
    <col min="11" max="11" width="2.69921875" customWidth="1"/>
    <col min="12" max="12" width="14.09765625" bestFit="1" customWidth="1"/>
    <col min="13" max="13" width="6.19921875" customWidth="1"/>
    <col min="14" max="14" width="16.69921875" bestFit="1" customWidth="1"/>
  </cols>
  <sheetData>
    <row r="1" spans="1:14" s="111" customFormat="1" ht="31.8" thickBot="1" x14ac:dyDescent="0.35">
      <c r="A1" s="109" t="s">
        <v>0</v>
      </c>
      <c r="B1" s="109" t="s">
        <v>1</v>
      </c>
      <c r="C1" s="109" t="s">
        <v>2</v>
      </c>
      <c r="D1" s="110" t="s">
        <v>3</v>
      </c>
      <c r="E1" s="109" t="s">
        <v>4</v>
      </c>
      <c r="F1" s="109" t="s">
        <v>5</v>
      </c>
      <c r="H1" s="112" t="s">
        <v>21</v>
      </c>
      <c r="I1" s="112"/>
      <c r="J1" s="112"/>
      <c r="K1" s="112"/>
      <c r="L1" s="112" t="s">
        <v>22</v>
      </c>
      <c r="M1" s="112"/>
      <c r="N1" s="112"/>
    </row>
    <row r="2" spans="1:14" ht="16.8" thickTop="1" thickBot="1" x14ac:dyDescent="0.35">
      <c r="A2" s="95" t="s">
        <v>81</v>
      </c>
      <c r="B2" s="95">
        <v>1</v>
      </c>
      <c r="C2" s="79">
        <v>6</v>
      </c>
      <c r="D2" s="140">
        <v>19</v>
      </c>
      <c r="E2" s="79">
        <f t="shared" ref="E2:E15" si="0">SUM(C2:D2)</f>
        <v>25</v>
      </c>
      <c r="F2" s="79" t="s">
        <v>6</v>
      </c>
      <c r="H2" s="89" t="s">
        <v>0</v>
      </c>
      <c r="I2" s="90" t="s">
        <v>23</v>
      </c>
      <c r="J2" s="91" t="s">
        <v>24</v>
      </c>
      <c r="L2" s="100" t="s">
        <v>0</v>
      </c>
      <c r="M2" s="101" t="s">
        <v>23</v>
      </c>
      <c r="N2" s="102" t="s">
        <v>79</v>
      </c>
    </row>
    <row r="3" spans="1:14" x14ac:dyDescent="0.3">
      <c r="A3" s="78" t="s">
        <v>91</v>
      </c>
      <c r="B3" s="78">
        <v>1</v>
      </c>
      <c r="C3" s="79">
        <v>3</v>
      </c>
      <c r="D3" s="140">
        <v>14</v>
      </c>
      <c r="E3" s="79">
        <f t="shared" si="0"/>
        <v>17</v>
      </c>
      <c r="F3" s="79" t="s">
        <v>6</v>
      </c>
      <c r="H3" s="92" t="s">
        <v>74</v>
      </c>
      <c r="I3" s="93">
        <v>8</v>
      </c>
      <c r="J3" s="94" t="s">
        <v>75</v>
      </c>
      <c r="L3" s="103" t="s">
        <v>114</v>
      </c>
      <c r="M3" s="80">
        <v>11</v>
      </c>
      <c r="N3" s="104" t="s">
        <v>125</v>
      </c>
    </row>
    <row r="4" spans="1:14" x14ac:dyDescent="0.3">
      <c r="A4" s="80" t="s">
        <v>118</v>
      </c>
      <c r="B4" s="80">
        <v>2</v>
      </c>
      <c r="C4" s="79">
        <v>3</v>
      </c>
      <c r="D4" s="140">
        <v>14</v>
      </c>
      <c r="E4" s="79">
        <f t="shared" si="0"/>
        <v>17</v>
      </c>
      <c r="F4" s="79" t="s">
        <v>6</v>
      </c>
      <c r="H4" s="92" t="s">
        <v>92</v>
      </c>
      <c r="I4" s="95">
        <v>7</v>
      </c>
      <c r="J4" s="94" t="s">
        <v>94</v>
      </c>
      <c r="L4" s="103" t="s">
        <v>115</v>
      </c>
      <c r="M4" s="80">
        <v>12</v>
      </c>
      <c r="N4" s="104" t="s">
        <v>124</v>
      </c>
    </row>
    <row r="5" spans="1:14" x14ac:dyDescent="0.3">
      <c r="A5" s="95" t="s">
        <v>74</v>
      </c>
      <c r="B5" s="95">
        <v>1</v>
      </c>
      <c r="C5" s="79">
        <v>2</v>
      </c>
      <c r="D5" s="140">
        <v>14</v>
      </c>
      <c r="E5" s="79">
        <f t="shared" si="0"/>
        <v>16</v>
      </c>
      <c r="F5" s="79" t="s">
        <v>83</v>
      </c>
      <c r="H5" s="167" t="s">
        <v>84</v>
      </c>
      <c r="I5" s="78">
        <v>8</v>
      </c>
      <c r="J5" s="169" t="s">
        <v>85</v>
      </c>
      <c r="L5" s="103" t="s">
        <v>116</v>
      </c>
      <c r="M5" s="80">
        <v>9</v>
      </c>
      <c r="N5" s="104" t="s">
        <v>156</v>
      </c>
    </row>
    <row r="6" spans="1:14" x14ac:dyDescent="0.3">
      <c r="A6" s="80" t="s">
        <v>115</v>
      </c>
      <c r="B6" s="80">
        <v>2</v>
      </c>
      <c r="C6" s="79">
        <v>6</v>
      </c>
      <c r="D6" s="140">
        <v>9</v>
      </c>
      <c r="E6" s="79">
        <f t="shared" si="0"/>
        <v>15</v>
      </c>
      <c r="F6" s="79" t="s">
        <v>6</v>
      </c>
      <c r="H6" s="167" t="s">
        <v>91</v>
      </c>
      <c r="I6" s="78">
        <v>8</v>
      </c>
      <c r="J6" s="169" t="s">
        <v>107</v>
      </c>
      <c r="L6" s="103" t="s">
        <v>137</v>
      </c>
      <c r="M6" s="80">
        <v>8</v>
      </c>
      <c r="N6" s="104" t="s">
        <v>138</v>
      </c>
    </row>
    <row r="7" spans="1:14" x14ac:dyDescent="0.3">
      <c r="A7" s="80" t="s">
        <v>117</v>
      </c>
      <c r="B7" s="80">
        <v>2</v>
      </c>
      <c r="C7" s="79">
        <v>3</v>
      </c>
      <c r="D7" s="140">
        <v>10</v>
      </c>
      <c r="E7" s="79">
        <f t="shared" si="0"/>
        <v>13</v>
      </c>
      <c r="F7" s="79" t="s">
        <v>6</v>
      </c>
      <c r="H7" s="92" t="s">
        <v>105</v>
      </c>
      <c r="I7" s="95">
        <v>6</v>
      </c>
      <c r="J7" s="94" t="s">
        <v>108</v>
      </c>
      <c r="L7" s="103" t="s">
        <v>139</v>
      </c>
      <c r="M7" s="80">
        <v>12</v>
      </c>
      <c r="N7" s="104" t="s">
        <v>155</v>
      </c>
    </row>
    <row r="8" spans="1:14" x14ac:dyDescent="0.3">
      <c r="A8" s="78" t="s">
        <v>93</v>
      </c>
      <c r="B8" s="78">
        <v>1</v>
      </c>
      <c r="C8" s="79">
        <v>2</v>
      </c>
      <c r="D8" s="140">
        <v>10</v>
      </c>
      <c r="E8" s="79">
        <f t="shared" si="0"/>
        <v>12</v>
      </c>
      <c r="F8" s="79" t="s">
        <v>6</v>
      </c>
      <c r="H8" s="92" t="s">
        <v>89</v>
      </c>
      <c r="I8" s="95">
        <v>5</v>
      </c>
      <c r="J8" s="94" t="s">
        <v>90</v>
      </c>
      <c r="L8" s="103" t="s">
        <v>140</v>
      </c>
      <c r="M8" s="80">
        <v>6</v>
      </c>
      <c r="N8" s="104" t="s">
        <v>154</v>
      </c>
    </row>
    <row r="9" spans="1:14" ht="16.2" thickBot="1" x14ac:dyDescent="0.35">
      <c r="A9" s="80" t="s">
        <v>116</v>
      </c>
      <c r="B9" s="80">
        <v>2</v>
      </c>
      <c r="C9" s="79">
        <v>1</v>
      </c>
      <c r="D9" s="140">
        <v>9</v>
      </c>
      <c r="E9" s="79">
        <f t="shared" si="0"/>
        <v>10</v>
      </c>
      <c r="F9" s="79" t="s">
        <v>6</v>
      </c>
      <c r="H9" s="167" t="s">
        <v>87</v>
      </c>
      <c r="I9" s="78">
        <v>5</v>
      </c>
      <c r="J9" s="169" t="s">
        <v>88</v>
      </c>
      <c r="L9" s="103" t="s">
        <v>141</v>
      </c>
      <c r="M9" s="80">
        <v>3</v>
      </c>
      <c r="N9" s="104" t="s">
        <v>154</v>
      </c>
    </row>
    <row r="10" spans="1:14" x14ac:dyDescent="0.3">
      <c r="A10" s="95" t="s">
        <v>89</v>
      </c>
      <c r="B10" s="95">
        <v>1</v>
      </c>
      <c r="C10" s="79">
        <v>0</v>
      </c>
      <c r="D10" s="140">
        <v>10</v>
      </c>
      <c r="E10" s="79">
        <f t="shared" si="0"/>
        <v>10</v>
      </c>
      <c r="F10" s="79" t="s">
        <v>6</v>
      </c>
      <c r="H10" s="92" t="s">
        <v>81</v>
      </c>
      <c r="I10" s="95">
        <v>6</v>
      </c>
      <c r="J10" s="94" t="s">
        <v>82</v>
      </c>
      <c r="L10" s="137" t="s">
        <v>25</v>
      </c>
      <c r="M10" s="146">
        <f>AVERAGE(M3:M9)</f>
        <v>8.7142857142857135</v>
      </c>
      <c r="N10" s="105"/>
    </row>
    <row r="11" spans="1:14" x14ac:dyDescent="0.3">
      <c r="A11" s="78" t="s">
        <v>87</v>
      </c>
      <c r="B11" s="78">
        <v>1</v>
      </c>
      <c r="C11" s="79">
        <v>3</v>
      </c>
      <c r="D11" s="140">
        <v>5</v>
      </c>
      <c r="E11" s="79">
        <f t="shared" si="0"/>
        <v>8</v>
      </c>
      <c r="F11" s="79" t="s">
        <v>6</v>
      </c>
      <c r="H11" s="92" t="s">
        <v>77</v>
      </c>
      <c r="I11" s="95">
        <v>7</v>
      </c>
      <c r="J11" s="94" t="s">
        <v>78</v>
      </c>
      <c r="L11" s="138" t="s">
        <v>26</v>
      </c>
      <c r="M11" s="106">
        <f>SUM(M3:M9)</f>
        <v>61</v>
      </c>
      <c r="N11" s="104"/>
    </row>
    <row r="12" spans="1:14" ht="16.2" thickBot="1" x14ac:dyDescent="0.35">
      <c r="A12" s="95" t="s">
        <v>77</v>
      </c>
      <c r="B12" s="95">
        <v>1</v>
      </c>
      <c r="C12" s="79">
        <v>-1</v>
      </c>
      <c r="D12" s="140">
        <v>8</v>
      </c>
      <c r="E12" s="79">
        <f t="shared" si="0"/>
        <v>7</v>
      </c>
      <c r="F12" s="79" t="s">
        <v>6</v>
      </c>
      <c r="H12" s="167" t="s">
        <v>93</v>
      </c>
      <c r="I12" s="168">
        <v>5</v>
      </c>
      <c r="J12" s="169" t="s">
        <v>109</v>
      </c>
      <c r="L12" s="138" t="s">
        <v>27</v>
      </c>
      <c r="M12" s="106">
        <f>COUNT(M3:M9)</f>
        <v>7</v>
      </c>
      <c r="N12" s="104"/>
    </row>
    <row r="13" spans="1:14" x14ac:dyDescent="0.3">
      <c r="A13" s="78" t="s">
        <v>84</v>
      </c>
      <c r="B13" s="78">
        <v>1</v>
      </c>
      <c r="C13" s="79">
        <v>1</v>
      </c>
      <c r="D13" s="140">
        <v>5</v>
      </c>
      <c r="E13" s="79">
        <f t="shared" si="0"/>
        <v>6</v>
      </c>
      <c r="F13" s="79" t="s">
        <v>6</v>
      </c>
      <c r="H13" s="134" t="s">
        <v>25</v>
      </c>
      <c r="I13" s="96">
        <f>AVERAGE(I3:I12)</f>
        <v>6.5</v>
      </c>
      <c r="J13" s="97"/>
      <c r="L13" s="138" t="s">
        <v>29</v>
      </c>
      <c r="M13" s="128">
        <f>M11/4</f>
        <v>15.25</v>
      </c>
      <c r="N13" s="104" t="s">
        <v>30</v>
      </c>
    </row>
    <row r="14" spans="1:14" ht="16.2" thickBot="1" x14ac:dyDescent="0.35">
      <c r="A14" s="80" t="s">
        <v>123</v>
      </c>
      <c r="B14" s="80">
        <v>2</v>
      </c>
      <c r="C14" s="79">
        <v>4</v>
      </c>
      <c r="D14" s="140">
        <v>1</v>
      </c>
      <c r="E14" s="79">
        <f t="shared" si="0"/>
        <v>5</v>
      </c>
      <c r="F14" s="79" t="s">
        <v>6</v>
      </c>
      <c r="H14" s="135" t="s">
        <v>26</v>
      </c>
      <c r="I14" s="98">
        <f>SUM(I3:I12)</f>
        <v>65</v>
      </c>
      <c r="J14" s="94"/>
      <c r="L14" s="139" t="s">
        <v>31</v>
      </c>
      <c r="M14" s="129">
        <f>M13*2</f>
        <v>30.5</v>
      </c>
      <c r="N14" s="107" t="s">
        <v>32</v>
      </c>
    </row>
    <row r="15" spans="1:14" ht="16.2" thickTop="1" x14ac:dyDescent="0.3">
      <c r="A15" s="95" t="s">
        <v>92</v>
      </c>
      <c r="B15" s="95">
        <v>1</v>
      </c>
      <c r="C15" s="79">
        <v>1</v>
      </c>
      <c r="D15" s="140">
        <v>4</v>
      </c>
      <c r="E15" s="79">
        <f t="shared" si="0"/>
        <v>5</v>
      </c>
      <c r="F15" s="79" t="s">
        <v>6</v>
      </c>
      <c r="H15" s="135" t="s">
        <v>27</v>
      </c>
      <c r="I15" s="98">
        <f>COUNT(I3:I12)</f>
        <v>10</v>
      </c>
      <c r="J15" s="94"/>
    </row>
    <row r="16" spans="1:14" x14ac:dyDescent="0.3">
      <c r="A16" s="78" t="s">
        <v>105</v>
      </c>
      <c r="B16" s="78">
        <v>1</v>
      </c>
      <c r="C16" s="79">
        <v>4</v>
      </c>
      <c r="D16" s="140">
        <v>5</v>
      </c>
      <c r="E16" s="79">
        <f t="shared" ref="E16" si="1">SUM(C16:D16)</f>
        <v>9</v>
      </c>
      <c r="F16" s="79" t="s">
        <v>6</v>
      </c>
      <c r="H16" s="135" t="s">
        <v>29</v>
      </c>
      <c r="I16" s="130">
        <f>I14/4</f>
        <v>16.25</v>
      </c>
      <c r="J16" s="94" t="s">
        <v>30</v>
      </c>
      <c r="M16" s="88" t="s">
        <v>33</v>
      </c>
      <c r="N16" s="132">
        <f>I16</f>
        <v>16.25</v>
      </c>
    </row>
    <row r="17" spans="1:14" ht="16.2" thickBot="1" x14ac:dyDescent="0.35">
      <c r="A17" s="21"/>
      <c r="H17" s="136" t="s">
        <v>31</v>
      </c>
      <c r="I17" s="131">
        <f>I16*2</f>
        <v>32.5</v>
      </c>
      <c r="J17" s="99" t="s">
        <v>32</v>
      </c>
      <c r="M17" s="88" t="s">
        <v>34</v>
      </c>
      <c r="N17" s="132">
        <f>I17</f>
        <v>32.5</v>
      </c>
    </row>
    <row r="18" spans="1:14" ht="16.2" thickTop="1" x14ac:dyDescent="0.3">
      <c r="D18" s="140">
        <f ca="1">RANDBETWEEN(1,20)</f>
        <v>9</v>
      </c>
      <c r="M18" s="88" t="s">
        <v>35</v>
      </c>
      <c r="N18" s="132">
        <f>I14</f>
        <v>65</v>
      </c>
    </row>
    <row r="19" spans="1:14" x14ac:dyDescent="0.3">
      <c r="N19" s="132"/>
    </row>
    <row r="20" spans="1:14" x14ac:dyDescent="0.3">
      <c r="M20" s="15" t="s">
        <v>36</v>
      </c>
      <c r="N20" s="132">
        <f>M11</f>
        <v>61</v>
      </c>
    </row>
  </sheetData>
  <sortState ref="A2:F15">
    <sortCondition descending="1" ref="E2:E15"/>
    <sortCondition descending="1" ref="C2:C15"/>
  </sortState>
  <conditionalFormatting sqref="N20">
    <cfRule type="cellIs" dxfId="466" priority="1" operator="greaterThan">
      <formula>$N$18</formula>
    </cfRule>
    <cfRule type="cellIs" dxfId="465" priority="2" operator="between">
      <formula>$N$17</formula>
      <formula>$N$18</formula>
    </cfRule>
    <cfRule type="cellIs" dxfId="464" priority="3" operator="between">
      <formula>$N$16</formula>
      <formula>$N$17</formula>
    </cfRule>
    <cfRule type="cellIs" dxfId="463" priority="4" operator="lessThan">
      <formula>$N$16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0"/>
  <sheetViews>
    <sheetView showGridLines="0" tabSelected="1" workbookViewId="0"/>
  </sheetViews>
  <sheetFormatPr defaultRowHeight="15.6" x14ac:dyDescent="0.3"/>
  <cols>
    <col min="1" max="1" width="12.3984375" style="21" customWidth="1"/>
    <col min="2" max="2" width="16.796875" style="21" bestFit="1" customWidth="1"/>
    <col min="3" max="3" width="17.59765625" style="21" bestFit="1" customWidth="1"/>
    <col min="4" max="4" width="4.8984375" style="21" bestFit="1" customWidth="1"/>
    <col min="5" max="5" width="5.796875" style="21" bestFit="1" customWidth="1"/>
    <col min="6" max="6" width="3.8984375" style="21" bestFit="1" customWidth="1"/>
    <col min="7" max="7" width="7.09765625" style="21" bestFit="1" customWidth="1"/>
    <col min="8" max="8" width="3.8984375" style="21" bestFit="1" customWidth="1"/>
    <col min="9" max="9" width="5.3984375" style="21" bestFit="1" customWidth="1"/>
  </cols>
  <sheetData>
    <row r="1" spans="1:9" ht="16.2" thickBot="1" x14ac:dyDescent="0.35">
      <c r="A1" s="108" t="s">
        <v>0</v>
      </c>
      <c r="B1" s="83" t="s">
        <v>37</v>
      </c>
      <c r="C1" s="83" t="s">
        <v>38</v>
      </c>
      <c r="D1" s="85" t="s">
        <v>39</v>
      </c>
      <c r="E1" s="83" t="s">
        <v>40</v>
      </c>
      <c r="F1" s="83" t="s">
        <v>41</v>
      </c>
      <c r="G1" s="83" t="s">
        <v>42</v>
      </c>
      <c r="H1" s="87" t="s">
        <v>43</v>
      </c>
      <c r="I1" s="84" t="s">
        <v>28</v>
      </c>
    </row>
    <row r="2" spans="1:9" x14ac:dyDescent="0.3">
      <c r="A2" s="80" t="s">
        <v>127</v>
      </c>
      <c r="B2" s="79" t="s">
        <v>129</v>
      </c>
      <c r="C2" s="79" t="s">
        <v>110</v>
      </c>
      <c r="D2" s="86">
        <v>8</v>
      </c>
      <c r="E2" s="79">
        <v>0</v>
      </c>
      <c r="F2" s="79">
        <v>0</v>
      </c>
      <c r="G2" s="79">
        <v>0</v>
      </c>
      <c r="H2" s="140">
        <f t="shared" ref="H2:H10" ca="1" si="0">RANDBETWEEN(1,20)</f>
        <v>3</v>
      </c>
      <c r="I2" s="79">
        <f t="shared" ref="I2" ca="1" si="1">SUM(D2:H2)</f>
        <v>11</v>
      </c>
    </row>
    <row r="3" spans="1:9" x14ac:dyDescent="0.3">
      <c r="A3" s="80" t="s">
        <v>127</v>
      </c>
      <c r="B3" s="79" t="s">
        <v>130</v>
      </c>
      <c r="C3" s="79" t="s">
        <v>110</v>
      </c>
      <c r="D3" s="86">
        <v>8</v>
      </c>
      <c r="E3" s="79">
        <v>0</v>
      </c>
      <c r="F3" s="79">
        <v>0</v>
      </c>
      <c r="G3" s="79">
        <v>0</v>
      </c>
      <c r="H3" s="140">
        <f t="shared" ca="1" si="0"/>
        <v>10</v>
      </c>
      <c r="I3" s="79">
        <f t="shared" ref="I3" ca="1" si="2">SUM(D3:H3)</f>
        <v>18</v>
      </c>
    </row>
    <row r="4" spans="1:9" x14ac:dyDescent="0.3">
      <c r="A4" s="171" t="s">
        <v>127</v>
      </c>
      <c r="B4" s="82" t="s">
        <v>131</v>
      </c>
      <c r="C4" s="82" t="s">
        <v>128</v>
      </c>
      <c r="D4" s="166">
        <v>8</v>
      </c>
      <c r="E4" s="82">
        <v>0</v>
      </c>
      <c r="F4" s="82">
        <v>0</v>
      </c>
      <c r="G4" s="82">
        <v>0</v>
      </c>
      <c r="H4" s="142">
        <f t="shared" ca="1" si="0"/>
        <v>13</v>
      </c>
      <c r="I4" s="82">
        <f t="shared" ref="I4:I6" ca="1" si="3">SUM(D4:H4)</f>
        <v>21</v>
      </c>
    </row>
    <row r="5" spans="1:9" x14ac:dyDescent="0.3">
      <c r="A5" s="80" t="s">
        <v>133</v>
      </c>
      <c r="B5" s="79" t="s">
        <v>134</v>
      </c>
      <c r="C5" s="79" t="s">
        <v>128</v>
      </c>
      <c r="D5" s="86">
        <v>1</v>
      </c>
      <c r="E5" s="79">
        <v>0</v>
      </c>
      <c r="F5" s="79">
        <v>1</v>
      </c>
      <c r="G5" s="79">
        <v>0</v>
      </c>
      <c r="H5" s="140">
        <f t="shared" ca="1" si="0"/>
        <v>17</v>
      </c>
      <c r="I5" s="79">
        <f t="shared" ca="1" si="3"/>
        <v>19</v>
      </c>
    </row>
    <row r="6" spans="1:9" x14ac:dyDescent="0.3">
      <c r="A6" s="171" t="s">
        <v>133</v>
      </c>
      <c r="B6" s="82" t="s">
        <v>135</v>
      </c>
      <c r="C6" s="82" t="s">
        <v>136</v>
      </c>
      <c r="D6" s="166">
        <v>1</v>
      </c>
      <c r="E6" s="82">
        <v>1</v>
      </c>
      <c r="F6" s="82">
        <v>0</v>
      </c>
      <c r="G6" s="82">
        <v>0</v>
      </c>
      <c r="H6" s="142">
        <f t="shared" ca="1" si="0"/>
        <v>7</v>
      </c>
      <c r="I6" s="82">
        <f t="shared" ca="1" si="3"/>
        <v>9</v>
      </c>
    </row>
    <row r="7" spans="1:9" x14ac:dyDescent="0.3">
      <c r="A7" s="80" t="s">
        <v>141</v>
      </c>
      <c r="B7" s="79" t="s">
        <v>134</v>
      </c>
      <c r="C7" s="79" t="s">
        <v>128</v>
      </c>
      <c r="D7" s="86">
        <v>1</v>
      </c>
      <c r="E7" s="79">
        <v>0</v>
      </c>
      <c r="F7" s="79">
        <v>1</v>
      </c>
      <c r="G7" s="79">
        <v>0</v>
      </c>
      <c r="H7" s="140">
        <f t="shared" ref="H7:H8" ca="1" si="4">RANDBETWEEN(1,20)</f>
        <v>13</v>
      </c>
      <c r="I7" s="79">
        <f t="shared" ref="I7:I8" ca="1" si="5">SUM(D7:H7)</f>
        <v>15</v>
      </c>
    </row>
    <row r="8" spans="1:9" x14ac:dyDescent="0.3">
      <c r="A8" s="80" t="s">
        <v>141</v>
      </c>
      <c r="B8" s="79" t="s">
        <v>152</v>
      </c>
      <c r="C8" s="79" t="s">
        <v>153</v>
      </c>
      <c r="D8" s="86">
        <v>1</v>
      </c>
      <c r="E8" s="79">
        <v>1</v>
      </c>
      <c r="F8" s="79">
        <v>0</v>
      </c>
      <c r="G8" s="79">
        <v>0</v>
      </c>
      <c r="H8" s="140">
        <f t="shared" ca="1" si="4"/>
        <v>6</v>
      </c>
      <c r="I8" s="79">
        <f t="shared" ca="1" si="5"/>
        <v>8</v>
      </c>
    </row>
    <row r="9" spans="1:9" x14ac:dyDescent="0.3">
      <c r="A9" s="171" t="s">
        <v>141</v>
      </c>
      <c r="B9" s="82" t="s">
        <v>135</v>
      </c>
      <c r="C9" s="82" t="s">
        <v>136</v>
      </c>
      <c r="D9" s="166">
        <v>1</v>
      </c>
      <c r="E9" s="82">
        <v>1</v>
      </c>
      <c r="F9" s="82">
        <v>0</v>
      </c>
      <c r="G9" s="82">
        <v>0</v>
      </c>
      <c r="H9" s="142">
        <f t="shared" ca="1" si="0"/>
        <v>2</v>
      </c>
      <c r="I9" s="82">
        <f t="shared" ref="I9" ca="1" si="6">SUM(D9:H9)</f>
        <v>4</v>
      </c>
    </row>
    <row r="10" spans="1:9" x14ac:dyDescent="0.3">
      <c r="A10" s="171" t="s">
        <v>143</v>
      </c>
      <c r="B10" s="82" t="s">
        <v>144</v>
      </c>
      <c r="C10" s="82" t="s">
        <v>145</v>
      </c>
      <c r="D10" s="166">
        <v>5</v>
      </c>
      <c r="E10" s="82">
        <v>0</v>
      </c>
      <c r="F10" s="82">
        <v>0</v>
      </c>
      <c r="G10" s="82">
        <v>0</v>
      </c>
      <c r="H10" s="142">
        <f t="shared" ca="1" si="0"/>
        <v>19</v>
      </c>
      <c r="I10" s="82">
        <f t="shared" ref="I10" ca="1" si="7">SUM(D10:H10)</f>
        <v>24</v>
      </c>
    </row>
    <row r="11" spans="1:9" ht="16.2" thickBot="1" x14ac:dyDescent="0.35"/>
    <row r="12" spans="1:9" ht="16.2" thickBot="1" x14ac:dyDescent="0.35">
      <c r="A12" s="108" t="s">
        <v>0</v>
      </c>
      <c r="B12" s="83" t="s">
        <v>37</v>
      </c>
      <c r="C12" s="83" t="s">
        <v>38</v>
      </c>
      <c r="D12" s="85" t="s">
        <v>39</v>
      </c>
      <c r="E12" s="83" t="s">
        <v>40</v>
      </c>
      <c r="F12" s="83" t="s">
        <v>41</v>
      </c>
      <c r="G12" s="83" t="s">
        <v>42</v>
      </c>
      <c r="H12" s="87" t="s">
        <v>43</v>
      </c>
      <c r="I12" s="84" t="s">
        <v>28</v>
      </c>
    </row>
    <row r="13" spans="1:9" x14ac:dyDescent="0.3">
      <c r="A13" s="78" t="s">
        <v>106</v>
      </c>
      <c r="B13" s="79" t="s">
        <v>96</v>
      </c>
      <c r="C13" s="79" t="s">
        <v>110</v>
      </c>
      <c r="D13" s="86">
        <v>4</v>
      </c>
      <c r="E13" s="79">
        <v>7</v>
      </c>
      <c r="F13" s="165">
        <v>1</v>
      </c>
      <c r="G13" s="165">
        <v>1</v>
      </c>
      <c r="H13" s="140">
        <f t="shared" ref="H13:H19" ca="1" si="8">RANDBETWEEN(1,20)</f>
        <v>9</v>
      </c>
      <c r="I13" s="79">
        <f t="shared" ref="I13:I20" ca="1" si="9">SUM(D13:H13)</f>
        <v>22</v>
      </c>
    </row>
    <row r="14" spans="1:9" x14ac:dyDescent="0.3">
      <c r="A14" s="78" t="s">
        <v>106</v>
      </c>
      <c r="B14" s="79" t="s">
        <v>97</v>
      </c>
      <c r="C14" s="79" t="s">
        <v>110</v>
      </c>
      <c r="D14" s="86">
        <v>4</v>
      </c>
      <c r="E14" s="79">
        <v>7</v>
      </c>
      <c r="F14" s="165">
        <v>1</v>
      </c>
      <c r="G14" s="165">
        <v>1</v>
      </c>
      <c r="H14" s="140">
        <f t="shared" ca="1" si="8"/>
        <v>16</v>
      </c>
      <c r="I14" s="79">
        <f t="shared" ca="1" si="9"/>
        <v>29</v>
      </c>
    </row>
    <row r="15" spans="1:9" x14ac:dyDescent="0.3">
      <c r="A15" s="78" t="s">
        <v>106</v>
      </c>
      <c r="B15" s="79" t="s">
        <v>95</v>
      </c>
      <c r="C15" s="79" t="s">
        <v>111</v>
      </c>
      <c r="D15" s="86">
        <v>4</v>
      </c>
      <c r="E15" s="79">
        <v>2</v>
      </c>
      <c r="F15" s="165">
        <v>1</v>
      </c>
      <c r="G15" s="165">
        <v>1</v>
      </c>
      <c r="H15" s="140">
        <f t="shared" ca="1" si="8"/>
        <v>13</v>
      </c>
      <c r="I15" s="79">
        <f t="shared" ca="1" si="9"/>
        <v>21</v>
      </c>
    </row>
    <row r="16" spans="1:9" x14ac:dyDescent="0.3">
      <c r="A16" s="81" t="s">
        <v>106</v>
      </c>
      <c r="B16" s="82" t="s">
        <v>113</v>
      </c>
      <c r="C16" s="82" t="s">
        <v>113</v>
      </c>
      <c r="D16" s="166">
        <v>4</v>
      </c>
      <c r="E16" s="82">
        <v>12</v>
      </c>
      <c r="F16" s="82">
        <v>0</v>
      </c>
      <c r="G16" s="82">
        <v>0</v>
      </c>
      <c r="H16" s="142">
        <f t="shared" ca="1" si="8"/>
        <v>1</v>
      </c>
      <c r="I16" s="82">
        <f t="shared" ca="1" si="9"/>
        <v>17</v>
      </c>
    </row>
    <row r="17" spans="1:9" x14ac:dyDescent="0.3">
      <c r="A17" s="78" t="s">
        <v>99</v>
      </c>
      <c r="B17" s="79" t="s">
        <v>96</v>
      </c>
      <c r="C17" s="79" t="s">
        <v>101</v>
      </c>
      <c r="D17" s="86">
        <v>4</v>
      </c>
      <c r="E17" s="79">
        <v>1</v>
      </c>
      <c r="F17" s="165">
        <v>1</v>
      </c>
      <c r="G17" s="165">
        <v>1</v>
      </c>
      <c r="H17" s="140">
        <f t="shared" ca="1" si="8"/>
        <v>12</v>
      </c>
      <c r="I17" s="79">
        <f t="shared" ca="1" si="9"/>
        <v>19</v>
      </c>
    </row>
    <row r="18" spans="1:9" x14ac:dyDescent="0.3">
      <c r="A18" s="78" t="s">
        <v>99</v>
      </c>
      <c r="B18" s="79" t="s">
        <v>97</v>
      </c>
      <c r="C18" s="79" t="s">
        <v>101</v>
      </c>
      <c r="D18" s="86">
        <v>4</v>
      </c>
      <c r="E18" s="79">
        <v>1</v>
      </c>
      <c r="F18" s="165">
        <v>1</v>
      </c>
      <c r="G18" s="165">
        <v>1</v>
      </c>
      <c r="H18" s="140">
        <f t="shared" ca="1" si="8"/>
        <v>18</v>
      </c>
      <c r="I18" s="79">
        <f t="shared" ca="1" si="9"/>
        <v>25</v>
      </c>
    </row>
    <row r="19" spans="1:9" x14ac:dyDescent="0.3">
      <c r="A19" s="81" t="s">
        <v>99</v>
      </c>
      <c r="B19" s="82" t="s">
        <v>95</v>
      </c>
      <c r="C19" s="82" t="s">
        <v>102</v>
      </c>
      <c r="D19" s="166">
        <v>-1</v>
      </c>
      <c r="E19" s="82">
        <v>1</v>
      </c>
      <c r="F19" s="170">
        <v>1</v>
      </c>
      <c r="G19" s="170">
        <v>1</v>
      </c>
      <c r="H19" s="142">
        <f t="shared" ca="1" si="8"/>
        <v>20</v>
      </c>
      <c r="I19" s="82">
        <f t="shared" ca="1" si="9"/>
        <v>22</v>
      </c>
    </row>
    <row r="20" spans="1:9" x14ac:dyDescent="0.3">
      <c r="A20" s="81" t="s">
        <v>100</v>
      </c>
      <c r="B20" s="82" t="s">
        <v>95</v>
      </c>
      <c r="C20" s="82" t="s">
        <v>157</v>
      </c>
      <c r="D20" s="166">
        <v>1</v>
      </c>
      <c r="E20" s="82">
        <v>2</v>
      </c>
      <c r="F20" s="82">
        <v>0</v>
      </c>
      <c r="G20" s="82">
        <v>0</v>
      </c>
      <c r="H20" s="142">
        <f ca="1">RANDBETWEEN(1,20)</f>
        <v>13</v>
      </c>
      <c r="I20" s="82">
        <f t="shared" ca="1" si="9"/>
        <v>16</v>
      </c>
    </row>
  </sheetData>
  <conditionalFormatting sqref="H7:H8">
    <cfRule type="cellIs" dxfId="462" priority="488" operator="equal">
      <formula>1</formula>
    </cfRule>
    <cfRule type="cellIs" dxfId="461" priority="489" operator="equal">
      <formula>19</formula>
    </cfRule>
    <cfRule type="cellIs" dxfId="460" priority="490" operator="equal">
      <formula>20</formula>
    </cfRule>
  </conditionalFormatting>
  <conditionalFormatting sqref="H9">
    <cfRule type="cellIs" dxfId="459" priority="482" operator="equal">
      <formula>1</formula>
    </cfRule>
    <cfRule type="cellIs" dxfId="458" priority="483" operator="equal">
      <formula>19</formula>
    </cfRule>
    <cfRule type="cellIs" dxfId="457" priority="484" operator="equal">
      <formula>20</formula>
    </cfRule>
  </conditionalFormatting>
  <conditionalFormatting sqref="H12">
    <cfRule type="cellIs" dxfId="456" priority="473" operator="equal">
      <formula>1</formula>
    </cfRule>
    <cfRule type="cellIs" dxfId="455" priority="474" operator="equal">
      <formula>19</formula>
    </cfRule>
    <cfRule type="cellIs" dxfId="454" priority="475" operator="equal">
      <formula>20</formula>
    </cfRule>
  </conditionalFormatting>
  <conditionalFormatting sqref="H13">
    <cfRule type="cellIs" dxfId="453" priority="470" operator="equal">
      <formula>1</formula>
    </cfRule>
    <cfRule type="cellIs" dxfId="452" priority="471" operator="equal">
      <formula>19</formula>
    </cfRule>
    <cfRule type="cellIs" dxfId="451" priority="472" operator="equal">
      <formula>20</formula>
    </cfRule>
  </conditionalFormatting>
  <conditionalFormatting sqref="H14">
    <cfRule type="cellIs" dxfId="450" priority="455" operator="equal">
      <formula>1</formula>
    </cfRule>
    <cfRule type="cellIs" dxfId="449" priority="456" operator="equal">
      <formula>19</formula>
    </cfRule>
    <cfRule type="cellIs" dxfId="448" priority="457" operator="equal">
      <formula>20</formula>
    </cfRule>
  </conditionalFormatting>
  <conditionalFormatting sqref="H15">
    <cfRule type="cellIs" dxfId="447" priority="452" operator="equal">
      <formula>1</formula>
    </cfRule>
    <cfRule type="cellIs" dxfId="446" priority="453" operator="equal">
      <formula>19</formula>
    </cfRule>
    <cfRule type="cellIs" dxfId="445" priority="454" operator="equal">
      <formula>20</formula>
    </cfRule>
  </conditionalFormatting>
  <conditionalFormatting sqref="H17">
    <cfRule type="cellIs" dxfId="444" priority="409" operator="equal">
      <formula>1</formula>
    </cfRule>
    <cfRule type="cellIs" dxfId="443" priority="410" operator="equal">
      <formula>19</formula>
    </cfRule>
    <cfRule type="cellIs" dxfId="442" priority="411" operator="equal">
      <formula>20</formula>
    </cfRule>
  </conditionalFormatting>
  <conditionalFormatting sqref="H18">
    <cfRule type="cellIs" dxfId="441" priority="406" operator="equal">
      <formula>1</formula>
    </cfRule>
    <cfRule type="cellIs" dxfId="440" priority="407" operator="equal">
      <formula>19</formula>
    </cfRule>
    <cfRule type="cellIs" dxfId="439" priority="408" operator="equal">
      <formula>20</formula>
    </cfRule>
  </conditionalFormatting>
  <conditionalFormatting sqref="H12">
    <cfRule type="cellIs" dxfId="438" priority="397" operator="equal">
      <formula>1</formula>
    </cfRule>
    <cfRule type="cellIs" dxfId="437" priority="398" operator="equal">
      <formula>19</formula>
    </cfRule>
    <cfRule type="cellIs" dxfId="436" priority="399" operator="equal">
      <formula>20</formula>
    </cfRule>
  </conditionalFormatting>
  <conditionalFormatting sqref="H13">
    <cfRule type="cellIs" dxfId="435" priority="394" operator="equal">
      <formula>1</formula>
    </cfRule>
    <cfRule type="cellIs" dxfId="434" priority="395" operator="equal">
      <formula>19</formula>
    </cfRule>
    <cfRule type="cellIs" dxfId="433" priority="396" operator="equal">
      <formula>20</formula>
    </cfRule>
  </conditionalFormatting>
  <conditionalFormatting sqref="H14">
    <cfRule type="cellIs" dxfId="432" priority="391" operator="equal">
      <formula>1</formula>
    </cfRule>
    <cfRule type="cellIs" dxfId="431" priority="392" operator="equal">
      <formula>19</formula>
    </cfRule>
    <cfRule type="cellIs" dxfId="430" priority="393" operator="equal">
      <formula>20</formula>
    </cfRule>
  </conditionalFormatting>
  <conditionalFormatting sqref="H15">
    <cfRule type="cellIs" dxfId="429" priority="388" operator="equal">
      <formula>1</formula>
    </cfRule>
    <cfRule type="cellIs" dxfId="428" priority="389" operator="equal">
      <formula>19</formula>
    </cfRule>
    <cfRule type="cellIs" dxfId="427" priority="390" operator="equal">
      <formula>20</formula>
    </cfRule>
  </conditionalFormatting>
  <conditionalFormatting sqref="H16">
    <cfRule type="cellIs" dxfId="426" priority="385" operator="equal">
      <formula>1</formula>
    </cfRule>
    <cfRule type="cellIs" dxfId="425" priority="386" operator="equal">
      <formula>19</formula>
    </cfRule>
    <cfRule type="cellIs" dxfId="424" priority="387" operator="equal">
      <formula>20</formula>
    </cfRule>
  </conditionalFormatting>
  <conditionalFormatting sqref="H18">
    <cfRule type="cellIs" dxfId="423" priority="382" operator="equal">
      <formula>1</formula>
    </cfRule>
    <cfRule type="cellIs" dxfId="422" priority="383" operator="equal">
      <formula>19</formula>
    </cfRule>
    <cfRule type="cellIs" dxfId="421" priority="384" operator="equal">
      <formula>20</formula>
    </cfRule>
  </conditionalFormatting>
  <conditionalFormatting sqref="H19">
    <cfRule type="cellIs" dxfId="420" priority="379" operator="equal">
      <formula>1</formula>
    </cfRule>
    <cfRule type="cellIs" dxfId="419" priority="380" operator="equal">
      <formula>19</formula>
    </cfRule>
    <cfRule type="cellIs" dxfId="418" priority="381" operator="equal">
      <formula>20</formula>
    </cfRule>
  </conditionalFormatting>
  <conditionalFormatting sqref="H11">
    <cfRule type="cellIs" dxfId="417" priority="373" operator="equal">
      <formula>1</formula>
    </cfRule>
    <cfRule type="cellIs" dxfId="416" priority="374" operator="equal">
      <formula>19</formula>
    </cfRule>
    <cfRule type="cellIs" dxfId="415" priority="375" operator="equal">
      <formula>20</formula>
    </cfRule>
  </conditionalFormatting>
  <conditionalFormatting sqref="H9">
    <cfRule type="cellIs" dxfId="414" priority="370" operator="equal">
      <formula>1</formula>
    </cfRule>
    <cfRule type="cellIs" dxfId="413" priority="371" operator="equal">
      <formula>19</formula>
    </cfRule>
    <cfRule type="cellIs" dxfId="412" priority="372" operator="equal">
      <formula>20</formula>
    </cfRule>
  </conditionalFormatting>
  <conditionalFormatting sqref="H11">
    <cfRule type="cellIs" dxfId="411" priority="367" operator="equal">
      <formula>1</formula>
    </cfRule>
    <cfRule type="cellIs" dxfId="410" priority="368" operator="equal">
      <formula>19</formula>
    </cfRule>
    <cfRule type="cellIs" dxfId="409" priority="369" operator="equal">
      <formula>20</formula>
    </cfRule>
  </conditionalFormatting>
  <conditionalFormatting sqref="H13">
    <cfRule type="cellIs" dxfId="408" priority="364" operator="equal">
      <formula>1</formula>
    </cfRule>
    <cfRule type="cellIs" dxfId="407" priority="365" operator="equal">
      <formula>19</formula>
    </cfRule>
    <cfRule type="cellIs" dxfId="406" priority="366" operator="equal">
      <formula>20</formula>
    </cfRule>
  </conditionalFormatting>
  <conditionalFormatting sqref="H14">
    <cfRule type="cellIs" dxfId="405" priority="361" operator="equal">
      <formula>1</formula>
    </cfRule>
    <cfRule type="cellIs" dxfId="404" priority="362" operator="equal">
      <formula>19</formula>
    </cfRule>
    <cfRule type="cellIs" dxfId="403" priority="363" operator="equal">
      <formula>20</formula>
    </cfRule>
  </conditionalFormatting>
  <conditionalFormatting sqref="H15">
    <cfRule type="cellIs" dxfId="402" priority="358" operator="equal">
      <formula>1</formula>
    </cfRule>
    <cfRule type="cellIs" dxfId="401" priority="359" operator="equal">
      <formula>19</formula>
    </cfRule>
    <cfRule type="cellIs" dxfId="400" priority="360" operator="equal">
      <formula>20</formula>
    </cfRule>
  </conditionalFormatting>
  <conditionalFormatting sqref="H16">
    <cfRule type="cellIs" dxfId="399" priority="355" operator="equal">
      <formula>1</formula>
    </cfRule>
    <cfRule type="cellIs" dxfId="398" priority="356" operator="equal">
      <formula>19</formula>
    </cfRule>
    <cfRule type="cellIs" dxfId="397" priority="357" operator="equal">
      <formula>20</formula>
    </cfRule>
  </conditionalFormatting>
  <conditionalFormatting sqref="H18">
    <cfRule type="cellIs" dxfId="396" priority="352" operator="equal">
      <formula>1</formula>
    </cfRule>
    <cfRule type="cellIs" dxfId="395" priority="353" operator="equal">
      <formula>19</formula>
    </cfRule>
    <cfRule type="cellIs" dxfId="394" priority="354" operator="equal">
      <formula>20</formula>
    </cfRule>
  </conditionalFormatting>
  <conditionalFormatting sqref="H19">
    <cfRule type="cellIs" dxfId="393" priority="349" operator="equal">
      <formula>1</formula>
    </cfRule>
    <cfRule type="cellIs" dxfId="392" priority="350" operator="equal">
      <formula>19</formula>
    </cfRule>
    <cfRule type="cellIs" dxfId="391" priority="351" operator="equal">
      <formula>20</formula>
    </cfRule>
  </conditionalFormatting>
  <conditionalFormatting sqref="H13">
    <cfRule type="cellIs" dxfId="390" priority="340" operator="equal">
      <formula>1</formula>
    </cfRule>
    <cfRule type="cellIs" dxfId="389" priority="341" operator="equal">
      <formula>19</formula>
    </cfRule>
    <cfRule type="cellIs" dxfId="388" priority="342" operator="equal">
      <formula>20</formula>
    </cfRule>
  </conditionalFormatting>
  <conditionalFormatting sqref="H14">
    <cfRule type="cellIs" dxfId="387" priority="337" operator="equal">
      <formula>1</formula>
    </cfRule>
    <cfRule type="cellIs" dxfId="386" priority="338" operator="equal">
      <formula>19</formula>
    </cfRule>
    <cfRule type="cellIs" dxfId="385" priority="339" operator="equal">
      <formula>20</formula>
    </cfRule>
  </conditionalFormatting>
  <conditionalFormatting sqref="H15">
    <cfRule type="cellIs" dxfId="384" priority="334" operator="equal">
      <formula>1</formula>
    </cfRule>
    <cfRule type="cellIs" dxfId="383" priority="335" operator="equal">
      <formula>19</formula>
    </cfRule>
    <cfRule type="cellIs" dxfId="382" priority="336" operator="equal">
      <formula>20</formula>
    </cfRule>
  </conditionalFormatting>
  <conditionalFormatting sqref="H16">
    <cfRule type="cellIs" dxfId="381" priority="331" operator="equal">
      <formula>1</formula>
    </cfRule>
    <cfRule type="cellIs" dxfId="380" priority="332" operator="equal">
      <formula>19</formula>
    </cfRule>
    <cfRule type="cellIs" dxfId="379" priority="333" operator="equal">
      <formula>20</formula>
    </cfRule>
  </conditionalFormatting>
  <conditionalFormatting sqref="H17">
    <cfRule type="cellIs" dxfId="378" priority="328" operator="equal">
      <formula>1</formula>
    </cfRule>
    <cfRule type="cellIs" dxfId="377" priority="329" operator="equal">
      <formula>19</formula>
    </cfRule>
    <cfRule type="cellIs" dxfId="376" priority="330" operator="equal">
      <formula>20</formula>
    </cfRule>
  </conditionalFormatting>
  <conditionalFormatting sqref="H19">
    <cfRule type="cellIs" dxfId="375" priority="325" operator="equal">
      <formula>1</formula>
    </cfRule>
    <cfRule type="cellIs" dxfId="374" priority="326" operator="equal">
      <formula>19</formula>
    </cfRule>
    <cfRule type="cellIs" dxfId="373" priority="327" operator="equal">
      <formula>20</formula>
    </cfRule>
  </conditionalFormatting>
  <conditionalFormatting sqref="H12">
    <cfRule type="cellIs" dxfId="372" priority="319" operator="equal">
      <formula>1</formula>
    </cfRule>
    <cfRule type="cellIs" dxfId="371" priority="320" operator="equal">
      <formula>19</formula>
    </cfRule>
    <cfRule type="cellIs" dxfId="370" priority="321" operator="equal">
      <formula>20</formula>
    </cfRule>
  </conditionalFormatting>
  <conditionalFormatting sqref="G2">
    <cfRule type="cellIs" dxfId="369" priority="317" operator="equal">
      <formula>"No"</formula>
    </cfRule>
    <cfRule type="cellIs" dxfId="368" priority="318" operator="equal">
      <formula>"Yes"</formula>
    </cfRule>
  </conditionalFormatting>
  <conditionalFormatting sqref="G2">
    <cfRule type="cellIs" dxfId="367" priority="315" operator="equal">
      <formula>"No"</formula>
    </cfRule>
    <cfRule type="cellIs" dxfId="366" priority="316" operator="equal">
      <formula>"Yes"</formula>
    </cfRule>
  </conditionalFormatting>
  <conditionalFormatting sqref="H2">
    <cfRule type="cellIs" dxfId="365" priority="313" operator="equal">
      <formula>20</formula>
    </cfRule>
    <cfRule type="cellIs" dxfId="364" priority="314" operator="equal">
      <formula>1</formula>
    </cfRule>
  </conditionalFormatting>
  <conditionalFormatting sqref="G2 G4">
    <cfRule type="cellIs" dxfId="363" priority="311" operator="equal">
      <formula>"No"</formula>
    </cfRule>
    <cfRule type="cellIs" dxfId="362" priority="312" operator="equal">
      <formula>"Yes"</formula>
    </cfRule>
  </conditionalFormatting>
  <conditionalFormatting sqref="G2 G4">
    <cfRule type="cellIs" dxfId="361" priority="309" operator="equal">
      <formula>"No"</formula>
    </cfRule>
    <cfRule type="cellIs" dxfId="360" priority="310" operator="equal">
      <formula>"Yes"</formula>
    </cfRule>
  </conditionalFormatting>
  <conditionalFormatting sqref="H2 H4">
    <cfRule type="cellIs" dxfId="359" priority="307" operator="equal">
      <formula>20</formula>
    </cfRule>
    <cfRule type="cellIs" dxfId="358" priority="308" operator="equal">
      <formula>1</formula>
    </cfRule>
  </conditionalFormatting>
  <conditionalFormatting sqref="G4">
    <cfRule type="cellIs" dxfId="357" priority="305" operator="equal">
      <formula>"No"</formula>
    </cfRule>
    <cfRule type="cellIs" dxfId="356" priority="306" operator="equal">
      <formula>"Yes"</formula>
    </cfRule>
  </conditionalFormatting>
  <conditionalFormatting sqref="G4">
    <cfRule type="cellIs" dxfId="355" priority="303" operator="equal">
      <formula>"No"</formula>
    </cfRule>
    <cfRule type="cellIs" dxfId="354" priority="304" operator="equal">
      <formula>"Yes"</formula>
    </cfRule>
  </conditionalFormatting>
  <conditionalFormatting sqref="H4">
    <cfRule type="cellIs" dxfId="353" priority="301" operator="equal">
      <formula>20</formula>
    </cfRule>
    <cfRule type="cellIs" dxfId="352" priority="302" operator="equal">
      <formula>1</formula>
    </cfRule>
  </conditionalFormatting>
  <conditionalFormatting sqref="G5">
    <cfRule type="cellIs" dxfId="351" priority="299" operator="equal">
      <formula>"No"</formula>
    </cfRule>
    <cfRule type="cellIs" dxfId="350" priority="300" operator="equal">
      <formula>"Yes"</formula>
    </cfRule>
  </conditionalFormatting>
  <conditionalFormatting sqref="G5">
    <cfRule type="cellIs" dxfId="349" priority="297" operator="equal">
      <formula>"No"</formula>
    </cfRule>
    <cfRule type="cellIs" dxfId="348" priority="298" operator="equal">
      <formula>"Yes"</formula>
    </cfRule>
  </conditionalFormatting>
  <conditionalFormatting sqref="H5">
    <cfRule type="cellIs" dxfId="347" priority="295" operator="equal">
      <formula>20</formula>
    </cfRule>
    <cfRule type="cellIs" dxfId="346" priority="296" operator="equal">
      <formula>1</formula>
    </cfRule>
  </conditionalFormatting>
  <conditionalFormatting sqref="G3">
    <cfRule type="cellIs" dxfId="345" priority="293" operator="equal">
      <formula>"No"</formula>
    </cfRule>
    <cfRule type="cellIs" dxfId="344" priority="294" operator="equal">
      <formula>"Yes"</formula>
    </cfRule>
  </conditionalFormatting>
  <conditionalFormatting sqref="G3">
    <cfRule type="cellIs" dxfId="343" priority="291" operator="equal">
      <formula>"No"</formula>
    </cfRule>
    <cfRule type="cellIs" dxfId="342" priority="292" operator="equal">
      <formula>"Yes"</formula>
    </cfRule>
  </conditionalFormatting>
  <conditionalFormatting sqref="H3">
    <cfRule type="cellIs" dxfId="341" priority="289" operator="equal">
      <formula>20</formula>
    </cfRule>
    <cfRule type="cellIs" dxfId="340" priority="290" operator="equal">
      <formula>1</formula>
    </cfRule>
  </conditionalFormatting>
  <conditionalFormatting sqref="G3">
    <cfRule type="cellIs" dxfId="339" priority="287" operator="equal">
      <formula>"No"</formula>
    </cfRule>
    <cfRule type="cellIs" dxfId="338" priority="288" operator="equal">
      <formula>"Yes"</formula>
    </cfRule>
  </conditionalFormatting>
  <conditionalFormatting sqref="G3">
    <cfRule type="cellIs" dxfId="337" priority="285" operator="equal">
      <formula>"No"</formula>
    </cfRule>
    <cfRule type="cellIs" dxfId="336" priority="286" operator="equal">
      <formula>"Yes"</formula>
    </cfRule>
  </conditionalFormatting>
  <conditionalFormatting sqref="H3">
    <cfRule type="cellIs" dxfId="335" priority="283" operator="equal">
      <formula>20</formula>
    </cfRule>
    <cfRule type="cellIs" dxfId="334" priority="284" operator="equal">
      <formula>1</formula>
    </cfRule>
  </conditionalFormatting>
  <conditionalFormatting sqref="H9">
    <cfRule type="cellIs" dxfId="333" priority="280" operator="equal">
      <formula>1</formula>
    </cfRule>
    <cfRule type="cellIs" dxfId="332" priority="281" operator="equal">
      <formula>19</formula>
    </cfRule>
    <cfRule type="cellIs" dxfId="331" priority="282" operator="equal">
      <formula>20</formula>
    </cfRule>
  </conditionalFormatting>
  <conditionalFormatting sqref="H11">
    <cfRule type="cellIs" dxfId="330" priority="277" operator="equal">
      <formula>1</formula>
    </cfRule>
    <cfRule type="cellIs" dxfId="329" priority="278" operator="equal">
      <formula>19</formula>
    </cfRule>
    <cfRule type="cellIs" dxfId="328" priority="279" operator="equal">
      <formula>20</formula>
    </cfRule>
  </conditionalFormatting>
  <conditionalFormatting sqref="H13">
    <cfRule type="cellIs" dxfId="327" priority="274" operator="equal">
      <formula>1</formula>
    </cfRule>
    <cfRule type="cellIs" dxfId="326" priority="275" operator="equal">
      <formula>19</formula>
    </cfRule>
    <cfRule type="cellIs" dxfId="325" priority="276" operator="equal">
      <formula>20</formula>
    </cfRule>
  </conditionalFormatting>
  <conditionalFormatting sqref="H14">
    <cfRule type="cellIs" dxfId="324" priority="271" operator="equal">
      <formula>1</formula>
    </cfRule>
    <cfRule type="cellIs" dxfId="323" priority="272" operator="equal">
      <formula>19</formula>
    </cfRule>
    <cfRule type="cellIs" dxfId="322" priority="273" operator="equal">
      <formula>20</formula>
    </cfRule>
  </conditionalFormatting>
  <conditionalFormatting sqref="H15">
    <cfRule type="cellIs" dxfId="321" priority="268" operator="equal">
      <formula>1</formula>
    </cfRule>
    <cfRule type="cellIs" dxfId="320" priority="269" operator="equal">
      <formula>19</formula>
    </cfRule>
    <cfRule type="cellIs" dxfId="319" priority="270" operator="equal">
      <formula>20</formula>
    </cfRule>
  </conditionalFormatting>
  <conditionalFormatting sqref="H16">
    <cfRule type="cellIs" dxfId="318" priority="265" operator="equal">
      <formula>1</formula>
    </cfRule>
    <cfRule type="cellIs" dxfId="317" priority="266" operator="equal">
      <formula>19</formula>
    </cfRule>
    <cfRule type="cellIs" dxfId="316" priority="267" operator="equal">
      <formula>20</formula>
    </cfRule>
  </conditionalFormatting>
  <conditionalFormatting sqref="H13">
    <cfRule type="cellIs" dxfId="315" priority="262" operator="equal">
      <formula>1</formula>
    </cfRule>
    <cfRule type="cellIs" dxfId="314" priority="263" operator="equal">
      <formula>19</formula>
    </cfRule>
    <cfRule type="cellIs" dxfId="313" priority="264" operator="equal">
      <formula>20</formula>
    </cfRule>
  </conditionalFormatting>
  <conditionalFormatting sqref="H14">
    <cfRule type="cellIs" dxfId="312" priority="259" operator="equal">
      <formula>1</formula>
    </cfRule>
    <cfRule type="cellIs" dxfId="311" priority="260" operator="equal">
      <formula>19</formula>
    </cfRule>
    <cfRule type="cellIs" dxfId="310" priority="261" operator="equal">
      <formula>20</formula>
    </cfRule>
  </conditionalFormatting>
  <conditionalFormatting sqref="H15">
    <cfRule type="cellIs" dxfId="309" priority="256" operator="equal">
      <formula>1</formula>
    </cfRule>
    <cfRule type="cellIs" dxfId="308" priority="257" operator="equal">
      <formula>19</formula>
    </cfRule>
    <cfRule type="cellIs" dxfId="307" priority="258" operator="equal">
      <formula>20</formula>
    </cfRule>
  </conditionalFormatting>
  <conditionalFormatting sqref="H16">
    <cfRule type="cellIs" dxfId="306" priority="253" operator="equal">
      <formula>1</formula>
    </cfRule>
    <cfRule type="cellIs" dxfId="305" priority="254" operator="equal">
      <formula>19</formula>
    </cfRule>
    <cfRule type="cellIs" dxfId="304" priority="255" operator="equal">
      <formula>20</formula>
    </cfRule>
  </conditionalFormatting>
  <conditionalFormatting sqref="H17">
    <cfRule type="cellIs" dxfId="303" priority="250" operator="equal">
      <formula>1</formula>
    </cfRule>
    <cfRule type="cellIs" dxfId="302" priority="251" operator="equal">
      <formula>19</formula>
    </cfRule>
    <cfRule type="cellIs" dxfId="301" priority="252" operator="equal">
      <formula>20</formula>
    </cfRule>
  </conditionalFormatting>
  <conditionalFormatting sqref="H12">
    <cfRule type="cellIs" dxfId="300" priority="247" operator="equal">
      <formula>1</formula>
    </cfRule>
    <cfRule type="cellIs" dxfId="299" priority="248" operator="equal">
      <formula>19</formula>
    </cfRule>
    <cfRule type="cellIs" dxfId="298" priority="249" operator="equal">
      <formula>20</formula>
    </cfRule>
  </conditionalFormatting>
  <conditionalFormatting sqref="H11">
    <cfRule type="cellIs" dxfId="297" priority="244" operator="equal">
      <formula>1</formula>
    </cfRule>
    <cfRule type="cellIs" dxfId="296" priority="245" operator="equal">
      <formula>19</formula>
    </cfRule>
    <cfRule type="cellIs" dxfId="295" priority="246" operator="equal">
      <formula>20</formula>
    </cfRule>
  </conditionalFormatting>
  <conditionalFormatting sqref="H12">
    <cfRule type="cellIs" dxfId="294" priority="241" operator="equal">
      <formula>1</formula>
    </cfRule>
    <cfRule type="cellIs" dxfId="293" priority="242" operator="equal">
      <formula>19</formula>
    </cfRule>
    <cfRule type="cellIs" dxfId="292" priority="243" operator="equal">
      <formula>20</formula>
    </cfRule>
  </conditionalFormatting>
  <conditionalFormatting sqref="H14">
    <cfRule type="cellIs" dxfId="291" priority="238" operator="equal">
      <formula>1</formula>
    </cfRule>
    <cfRule type="cellIs" dxfId="290" priority="239" operator="equal">
      <formula>19</formula>
    </cfRule>
    <cfRule type="cellIs" dxfId="289" priority="240" operator="equal">
      <formula>20</formula>
    </cfRule>
  </conditionalFormatting>
  <conditionalFormatting sqref="H15">
    <cfRule type="cellIs" dxfId="288" priority="235" operator="equal">
      <formula>1</formula>
    </cfRule>
    <cfRule type="cellIs" dxfId="287" priority="236" operator="equal">
      <formula>19</formula>
    </cfRule>
    <cfRule type="cellIs" dxfId="286" priority="237" operator="equal">
      <formula>20</formula>
    </cfRule>
  </conditionalFormatting>
  <conditionalFormatting sqref="H16">
    <cfRule type="cellIs" dxfId="285" priority="232" operator="equal">
      <formula>1</formula>
    </cfRule>
    <cfRule type="cellIs" dxfId="284" priority="233" operator="equal">
      <formula>19</formula>
    </cfRule>
    <cfRule type="cellIs" dxfId="283" priority="234" operator="equal">
      <formula>20</formula>
    </cfRule>
  </conditionalFormatting>
  <conditionalFormatting sqref="H17">
    <cfRule type="cellIs" dxfId="282" priority="229" operator="equal">
      <formula>1</formula>
    </cfRule>
    <cfRule type="cellIs" dxfId="281" priority="230" operator="equal">
      <formula>19</formula>
    </cfRule>
    <cfRule type="cellIs" dxfId="280" priority="231" operator="equal">
      <formula>20</formula>
    </cfRule>
  </conditionalFormatting>
  <conditionalFormatting sqref="H14">
    <cfRule type="cellIs" dxfId="279" priority="226" operator="equal">
      <formula>1</formula>
    </cfRule>
    <cfRule type="cellIs" dxfId="278" priority="227" operator="equal">
      <formula>19</formula>
    </cfRule>
    <cfRule type="cellIs" dxfId="277" priority="228" operator="equal">
      <formula>20</formula>
    </cfRule>
  </conditionalFormatting>
  <conditionalFormatting sqref="H15">
    <cfRule type="cellIs" dxfId="276" priority="223" operator="equal">
      <formula>1</formula>
    </cfRule>
    <cfRule type="cellIs" dxfId="275" priority="224" operator="equal">
      <formula>19</formula>
    </cfRule>
    <cfRule type="cellIs" dxfId="274" priority="225" operator="equal">
      <formula>20</formula>
    </cfRule>
  </conditionalFormatting>
  <conditionalFormatting sqref="H16">
    <cfRule type="cellIs" dxfId="273" priority="220" operator="equal">
      <formula>1</formula>
    </cfRule>
    <cfRule type="cellIs" dxfId="272" priority="221" operator="equal">
      <formula>19</formula>
    </cfRule>
    <cfRule type="cellIs" dxfId="271" priority="222" operator="equal">
      <formula>20</formula>
    </cfRule>
  </conditionalFormatting>
  <conditionalFormatting sqref="H17">
    <cfRule type="cellIs" dxfId="270" priority="217" operator="equal">
      <formula>1</formula>
    </cfRule>
    <cfRule type="cellIs" dxfId="269" priority="218" operator="equal">
      <formula>19</formula>
    </cfRule>
    <cfRule type="cellIs" dxfId="268" priority="219" operator="equal">
      <formula>20</formula>
    </cfRule>
  </conditionalFormatting>
  <conditionalFormatting sqref="H13">
    <cfRule type="cellIs" dxfId="267" priority="214" operator="equal">
      <formula>1</formula>
    </cfRule>
    <cfRule type="cellIs" dxfId="266" priority="215" operator="equal">
      <formula>19</formula>
    </cfRule>
    <cfRule type="cellIs" dxfId="265" priority="216" operator="equal">
      <formula>20</formula>
    </cfRule>
  </conditionalFormatting>
  <conditionalFormatting sqref="G5">
    <cfRule type="cellIs" dxfId="264" priority="212" operator="equal">
      <formula>"No"</formula>
    </cfRule>
    <cfRule type="cellIs" dxfId="263" priority="213" operator="equal">
      <formula>"Yes"</formula>
    </cfRule>
  </conditionalFormatting>
  <conditionalFormatting sqref="G5">
    <cfRule type="cellIs" dxfId="262" priority="210" operator="equal">
      <formula>"No"</formula>
    </cfRule>
    <cfRule type="cellIs" dxfId="261" priority="211" operator="equal">
      <formula>"Yes"</formula>
    </cfRule>
  </conditionalFormatting>
  <conditionalFormatting sqref="H5">
    <cfRule type="cellIs" dxfId="260" priority="208" operator="equal">
      <formula>20</formula>
    </cfRule>
    <cfRule type="cellIs" dxfId="259" priority="209" operator="equal">
      <formula>1</formula>
    </cfRule>
  </conditionalFormatting>
  <conditionalFormatting sqref="G5">
    <cfRule type="cellIs" dxfId="258" priority="206" operator="equal">
      <formula>"No"</formula>
    </cfRule>
    <cfRule type="cellIs" dxfId="257" priority="207" operator="equal">
      <formula>"Yes"</formula>
    </cfRule>
  </conditionalFormatting>
  <conditionalFormatting sqref="G5">
    <cfRule type="cellIs" dxfId="256" priority="204" operator="equal">
      <formula>"No"</formula>
    </cfRule>
    <cfRule type="cellIs" dxfId="255" priority="205" operator="equal">
      <formula>"Yes"</formula>
    </cfRule>
  </conditionalFormatting>
  <conditionalFormatting sqref="H5">
    <cfRule type="cellIs" dxfId="254" priority="202" operator="equal">
      <formula>20</formula>
    </cfRule>
    <cfRule type="cellIs" dxfId="253" priority="203" operator="equal">
      <formula>1</formula>
    </cfRule>
  </conditionalFormatting>
  <conditionalFormatting sqref="G6">
    <cfRule type="cellIs" dxfId="252" priority="200" operator="equal">
      <formula>"No"</formula>
    </cfRule>
    <cfRule type="cellIs" dxfId="251" priority="201" operator="equal">
      <formula>"Yes"</formula>
    </cfRule>
  </conditionalFormatting>
  <conditionalFormatting sqref="G6">
    <cfRule type="cellIs" dxfId="250" priority="198" operator="equal">
      <formula>"No"</formula>
    </cfRule>
    <cfRule type="cellIs" dxfId="249" priority="199" operator="equal">
      <formula>"Yes"</formula>
    </cfRule>
  </conditionalFormatting>
  <conditionalFormatting sqref="H6">
    <cfRule type="cellIs" dxfId="248" priority="196" operator="equal">
      <formula>20</formula>
    </cfRule>
    <cfRule type="cellIs" dxfId="247" priority="197" operator="equal">
      <formula>1</formula>
    </cfRule>
  </conditionalFormatting>
  <conditionalFormatting sqref="G4">
    <cfRule type="cellIs" dxfId="246" priority="194" operator="equal">
      <formula>"No"</formula>
    </cfRule>
    <cfRule type="cellIs" dxfId="245" priority="195" operator="equal">
      <formula>"Yes"</formula>
    </cfRule>
  </conditionalFormatting>
  <conditionalFormatting sqref="G4">
    <cfRule type="cellIs" dxfId="244" priority="192" operator="equal">
      <formula>"No"</formula>
    </cfRule>
    <cfRule type="cellIs" dxfId="243" priority="193" operator="equal">
      <formula>"Yes"</formula>
    </cfRule>
  </conditionalFormatting>
  <conditionalFormatting sqref="H4">
    <cfRule type="cellIs" dxfId="242" priority="190" operator="equal">
      <formula>20</formula>
    </cfRule>
    <cfRule type="cellIs" dxfId="241" priority="191" operator="equal">
      <formula>1</formula>
    </cfRule>
  </conditionalFormatting>
  <conditionalFormatting sqref="G4">
    <cfRule type="cellIs" dxfId="240" priority="188" operator="equal">
      <formula>"No"</formula>
    </cfRule>
    <cfRule type="cellIs" dxfId="239" priority="189" operator="equal">
      <formula>"Yes"</formula>
    </cfRule>
  </conditionalFormatting>
  <conditionalFormatting sqref="G4">
    <cfRule type="cellIs" dxfId="238" priority="186" operator="equal">
      <formula>"No"</formula>
    </cfRule>
    <cfRule type="cellIs" dxfId="237" priority="187" operator="equal">
      <formula>"Yes"</formula>
    </cfRule>
  </conditionalFormatting>
  <conditionalFormatting sqref="H4">
    <cfRule type="cellIs" dxfId="236" priority="184" operator="equal">
      <formula>20</formula>
    </cfRule>
    <cfRule type="cellIs" dxfId="235" priority="185" operator="equal">
      <formula>1</formula>
    </cfRule>
  </conditionalFormatting>
  <conditionalFormatting sqref="H11">
    <cfRule type="cellIs" dxfId="234" priority="181" operator="equal">
      <formula>1</formula>
    </cfRule>
    <cfRule type="cellIs" dxfId="233" priority="182" operator="equal">
      <formula>19</formula>
    </cfRule>
    <cfRule type="cellIs" dxfId="232" priority="183" operator="equal">
      <formula>20</formula>
    </cfRule>
  </conditionalFormatting>
  <conditionalFormatting sqref="H12">
    <cfRule type="cellIs" dxfId="231" priority="178" operator="equal">
      <formula>1</formula>
    </cfRule>
    <cfRule type="cellIs" dxfId="230" priority="179" operator="equal">
      <formula>19</formula>
    </cfRule>
    <cfRule type="cellIs" dxfId="229" priority="180" operator="equal">
      <formula>20</formula>
    </cfRule>
  </conditionalFormatting>
  <conditionalFormatting sqref="H14">
    <cfRule type="cellIs" dxfId="228" priority="175" operator="equal">
      <formula>1</formula>
    </cfRule>
    <cfRule type="cellIs" dxfId="227" priority="176" operator="equal">
      <formula>19</formula>
    </cfRule>
    <cfRule type="cellIs" dxfId="226" priority="177" operator="equal">
      <formula>20</formula>
    </cfRule>
  </conditionalFormatting>
  <conditionalFormatting sqref="H15">
    <cfRule type="cellIs" dxfId="225" priority="172" operator="equal">
      <formula>1</formula>
    </cfRule>
    <cfRule type="cellIs" dxfId="224" priority="173" operator="equal">
      <formula>19</formula>
    </cfRule>
    <cfRule type="cellIs" dxfId="223" priority="174" operator="equal">
      <formula>20</formula>
    </cfRule>
  </conditionalFormatting>
  <conditionalFormatting sqref="H16">
    <cfRule type="cellIs" dxfId="222" priority="169" operator="equal">
      <formula>1</formula>
    </cfRule>
    <cfRule type="cellIs" dxfId="221" priority="170" operator="equal">
      <formula>19</formula>
    </cfRule>
    <cfRule type="cellIs" dxfId="220" priority="171" operator="equal">
      <formula>20</formula>
    </cfRule>
  </conditionalFormatting>
  <conditionalFormatting sqref="H17">
    <cfRule type="cellIs" dxfId="219" priority="166" operator="equal">
      <formula>1</formula>
    </cfRule>
    <cfRule type="cellIs" dxfId="218" priority="167" operator="equal">
      <formula>19</formula>
    </cfRule>
    <cfRule type="cellIs" dxfId="217" priority="168" operator="equal">
      <formula>20</formula>
    </cfRule>
  </conditionalFormatting>
  <conditionalFormatting sqref="H19">
    <cfRule type="cellIs" dxfId="216" priority="163" operator="equal">
      <formula>1</formula>
    </cfRule>
    <cfRule type="cellIs" dxfId="215" priority="164" operator="equal">
      <formula>19</formula>
    </cfRule>
    <cfRule type="cellIs" dxfId="214" priority="165" operator="equal">
      <formula>20</formula>
    </cfRule>
  </conditionalFormatting>
  <conditionalFormatting sqref="H14">
    <cfRule type="cellIs" dxfId="213" priority="160" operator="equal">
      <formula>1</formula>
    </cfRule>
    <cfRule type="cellIs" dxfId="212" priority="161" operator="equal">
      <formula>19</formula>
    </cfRule>
    <cfRule type="cellIs" dxfId="211" priority="162" operator="equal">
      <formula>20</formula>
    </cfRule>
  </conditionalFormatting>
  <conditionalFormatting sqref="H15">
    <cfRule type="cellIs" dxfId="210" priority="157" operator="equal">
      <formula>1</formula>
    </cfRule>
    <cfRule type="cellIs" dxfId="209" priority="158" operator="equal">
      <formula>19</formula>
    </cfRule>
    <cfRule type="cellIs" dxfId="208" priority="159" operator="equal">
      <formula>20</formula>
    </cfRule>
  </conditionalFormatting>
  <conditionalFormatting sqref="H16">
    <cfRule type="cellIs" dxfId="207" priority="154" operator="equal">
      <formula>1</formula>
    </cfRule>
    <cfRule type="cellIs" dxfId="206" priority="155" operator="equal">
      <formula>19</formula>
    </cfRule>
    <cfRule type="cellIs" dxfId="205" priority="156" operator="equal">
      <formula>20</formula>
    </cfRule>
  </conditionalFormatting>
  <conditionalFormatting sqref="H17">
    <cfRule type="cellIs" dxfId="204" priority="151" operator="equal">
      <formula>1</formula>
    </cfRule>
    <cfRule type="cellIs" dxfId="203" priority="152" operator="equal">
      <formula>19</formula>
    </cfRule>
    <cfRule type="cellIs" dxfId="202" priority="153" operator="equal">
      <formula>20</formula>
    </cfRule>
  </conditionalFormatting>
  <conditionalFormatting sqref="H18">
    <cfRule type="cellIs" dxfId="201" priority="148" operator="equal">
      <formula>1</formula>
    </cfRule>
    <cfRule type="cellIs" dxfId="200" priority="149" operator="equal">
      <formula>19</formula>
    </cfRule>
    <cfRule type="cellIs" dxfId="199" priority="150" operator="equal">
      <formula>20</formula>
    </cfRule>
  </conditionalFormatting>
  <conditionalFormatting sqref="H13">
    <cfRule type="cellIs" dxfId="198" priority="145" operator="equal">
      <formula>1</formula>
    </cfRule>
    <cfRule type="cellIs" dxfId="197" priority="146" operator="equal">
      <formula>19</formula>
    </cfRule>
    <cfRule type="cellIs" dxfId="196" priority="147" operator="equal">
      <formula>20</formula>
    </cfRule>
  </conditionalFormatting>
  <conditionalFormatting sqref="H12">
    <cfRule type="cellIs" dxfId="195" priority="142" operator="equal">
      <formula>1</formula>
    </cfRule>
    <cfRule type="cellIs" dxfId="194" priority="143" operator="equal">
      <formula>19</formula>
    </cfRule>
    <cfRule type="cellIs" dxfId="193" priority="144" operator="equal">
      <formula>20</formula>
    </cfRule>
  </conditionalFormatting>
  <conditionalFormatting sqref="H13">
    <cfRule type="cellIs" dxfId="192" priority="139" operator="equal">
      <formula>1</formula>
    </cfRule>
    <cfRule type="cellIs" dxfId="191" priority="140" operator="equal">
      <formula>19</formula>
    </cfRule>
    <cfRule type="cellIs" dxfId="190" priority="141" operator="equal">
      <formula>20</formula>
    </cfRule>
  </conditionalFormatting>
  <conditionalFormatting sqref="H15">
    <cfRule type="cellIs" dxfId="189" priority="136" operator="equal">
      <formula>1</formula>
    </cfRule>
    <cfRule type="cellIs" dxfId="188" priority="137" operator="equal">
      <formula>19</formula>
    </cfRule>
    <cfRule type="cellIs" dxfId="187" priority="138" operator="equal">
      <formula>20</formula>
    </cfRule>
  </conditionalFormatting>
  <conditionalFormatting sqref="H16">
    <cfRule type="cellIs" dxfId="186" priority="133" operator="equal">
      <formula>1</formula>
    </cfRule>
    <cfRule type="cellIs" dxfId="185" priority="134" operator="equal">
      <formula>19</formula>
    </cfRule>
    <cfRule type="cellIs" dxfId="184" priority="135" operator="equal">
      <formula>20</formula>
    </cfRule>
  </conditionalFormatting>
  <conditionalFormatting sqref="H17">
    <cfRule type="cellIs" dxfId="183" priority="130" operator="equal">
      <formula>1</formula>
    </cfRule>
    <cfRule type="cellIs" dxfId="182" priority="131" operator="equal">
      <formula>19</formula>
    </cfRule>
    <cfRule type="cellIs" dxfId="181" priority="132" operator="equal">
      <formula>20</formula>
    </cfRule>
  </conditionalFormatting>
  <conditionalFormatting sqref="H18">
    <cfRule type="cellIs" dxfId="180" priority="127" operator="equal">
      <formula>1</formula>
    </cfRule>
    <cfRule type="cellIs" dxfId="179" priority="128" operator="equal">
      <formula>19</formula>
    </cfRule>
    <cfRule type="cellIs" dxfId="178" priority="129" operator="equal">
      <formula>20</formula>
    </cfRule>
  </conditionalFormatting>
  <conditionalFormatting sqref="H15">
    <cfRule type="cellIs" dxfId="177" priority="124" operator="equal">
      <formula>1</formula>
    </cfRule>
    <cfRule type="cellIs" dxfId="176" priority="125" operator="equal">
      <formula>19</formula>
    </cfRule>
    <cfRule type="cellIs" dxfId="175" priority="126" operator="equal">
      <formula>20</formula>
    </cfRule>
  </conditionalFormatting>
  <conditionalFormatting sqref="H16">
    <cfRule type="cellIs" dxfId="174" priority="121" operator="equal">
      <formula>1</formula>
    </cfRule>
    <cfRule type="cellIs" dxfId="173" priority="122" operator="equal">
      <formula>19</formula>
    </cfRule>
    <cfRule type="cellIs" dxfId="172" priority="123" operator="equal">
      <formula>20</formula>
    </cfRule>
  </conditionalFormatting>
  <conditionalFormatting sqref="H17">
    <cfRule type="cellIs" dxfId="171" priority="118" operator="equal">
      <formula>1</formula>
    </cfRule>
    <cfRule type="cellIs" dxfId="170" priority="119" operator="equal">
      <formula>19</formula>
    </cfRule>
    <cfRule type="cellIs" dxfId="169" priority="120" operator="equal">
      <formula>20</formula>
    </cfRule>
  </conditionalFormatting>
  <conditionalFormatting sqref="H18">
    <cfRule type="cellIs" dxfId="168" priority="115" operator="equal">
      <formula>1</formula>
    </cfRule>
    <cfRule type="cellIs" dxfId="167" priority="116" operator="equal">
      <formula>19</formula>
    </cfRule>
    <cfRule type="cellIs" dxfId="166" priority="117" operator="equal">
      <formula>20</formula>
    </cfRule>
  </conditionalFormatting>
  <conditionalFormatting sqref="H19">
    <cfRule type="cellIs" dxfId="165" priority="112" operator="equal">
      <formula>1</formula>
    </cfRule>
    <cfRule type="cellIs" dxfId="164" priority="113" operator="equal">
      <formula>19</formula>
    </cfRule>
    <cfRule type="cellIs" dxfId="163" priority="114" operator="equal">
      <formula>20</formula>
    </cfRule>
  </conditionalFormatting>
  <conditionalFormatting sqref="H14">
    <cfRule type="cellIs" dxfId="162" priority="109" operator="equal">
      <formula>1</formula>
    </cfRule>
    <cfRule type="cellIs" dxfId="161" priority="110" operator="equal">
      <formula>19</formula>
    </cfRule>
    <cfRule type="cellIs" dxfId="160" priority="111" operator="equal">
      <formula>20</formula>
    </cfRule>
  </conditionalFormatting>
  <conditionalFormatting sqref="G7:G8">
    <cfRule type="cellIs" dxfId="159" priority="107" operator="equal">
      <formula>"No"</formula>
    </cfRule>
    <cfRule type="cellIs" dxfId="158" priority="108" operator="equal">
      <formula>"Yes"</formula>
    </cfRule>
  </conditionalFormatting>
  <conditionalFormatting sqref="G7:G8">
    <cfRule type="cellIs" dxfId="157" priority="105" operator="equal">
      <formula>"No"</formula>
    </cfRule>
    <cfRule type="cellIs" dxfId="156" priority="106" operator="equal">
      <formula>"Yes"</formula>
    </cfRule>
  </conditionalFormatting>
  <conditionalFormatting sqref="H7:H8">
    <cfRule type="cellIs" dxfId="155" priority="103" operator="equal">
      <formula>20</formula>
    </cfRule>
    <cfRule type="cellIs" dxfId="154" priority="104" operator="equal">
      <formula>1</formula>
    </cfRule>
  </conditionalFormatting>
  <conditionalFormatting sqref="H12">
    <cfRule type="cellIs" dxfId="153" priority="100" operator="equal">
      <formula>1</formula>
    </cfRule>
    <cfRule type="cellIs" dxfId="152" priority="101" operator="equal">
      <formula>19</formula>
    </cfRule>
    <cfRule type="cellIs" dxfId="151" priority="102" operator="equal">
      <formula>20</formula>
    </cfRule>
  </conditionalFormatting>
  <conditionalFormatting sqref="H13">
    <cfRule type="cellIs" dxfId="150" priority="97" operator="equal">
      <formula>1</formula>
    </cfRule>
    <cfRule type="cellIs" dxfId="149" priority="98" operator="equal">
      <formula>19</formula>
    </cfRule>
    <cfRule type="cellIs" dxfId="148" priority="99" operator="equal">
      <formula>20</formula>
    </cfRule>
  </conditionalFormatting>
  <conditionalFormatting sqref="H15">
    <cfRule type="cellIs" dxfId="147" priority="94" operator="equal">
      <formula>1</formula>
    </cfRule>
    <cfRule type="cellIs" dxfId="146" priority="95" operator="equal">
      <formula>19</formula>
    </cfRule>
    <cfRule type="cellIs" dxfId="145" priority="96" operator="equal">
      <formula>20</formula>
    </cfRule>
  </conditionalFormatting>
  <conditionalFormatting sqref="H16">
    <cfRule type="cellIs" dxfId="144" priority="91" operator="equal">
      <formula>1</formula>
    </cfRule>
    <cfRule type="cellIs" dxfId="143" priority="92" operator="equal">
      <formula>19</formula>
    </cfRule>
    <cfRule type="cellIs" dxfId="142" priority="93" operator="equal">
      <formula>20</formula>
    </cfRule>
  </conditionalFormatting>
  <conditionalFormatting sqref="H17">
    <cfRule type="cellIs" dxfId="141" priority="88" operator="equal">
      <formula>1</formula>
    </cfRule>
    <cfRule type="cellIs" dxfId="140" priority="89" operator="equal">
      <formula>19</formula>
    </cfRule>
    <cfRule type="cellIs" dxfId="139" priority="90" operator="equal">
      <formula>20</formula>
    </cfRule>
  </conditionalFormatting>
  <conditionalFormatting sqref="H18">
    <cfRule type="cellIs" dxfId="138" priority="85" operator="equal">
      <formula>1</formula>
    </cfRule>
    <cfRule type="cellIs" dxfId="137" priority="86" operator="equal">
      <formula>19</formula>
    </cfRule>
    <cfRule type="cellIs" dxfId="136" priority="87" operator="equal">
      <formula>20</formula>
    </cfRule>
  </conditionalFormatting>
  <conditionalFormatting sqref="H15">
    <cfRule type="cellIs" dxfId="135" priority="82" operator="equal">
      <formula>1</formula>
    </cfRule>
    <cfRule type="cellIs" dxfId="134" priority="83" operator="equal">
      <formula>19</formula>
    </cfRule>
    <cfRule type="cellIs" dxfId="133" priority="84" operator="equal">
      <formula>20</formula>
    </cfRule>
  </conditionalFormatting>
  <conditionalFormatting sqref="H16">
    <cfRule type="cellIs" dxfId="132" priority="79" operator="equal">
      <formula>1</formula>
    </cfRule>
    <cfRule type="cellIs" dxfId="131" priority="80" operator="equal">
      <formula>19</formula>
    </cfRule>
    <cfRule type="cellIs" dxfId="130" priority="81" operator="equal">
      <formula>20</formula>
    </cfRule>
  </conditionalFormatting>
  <conditionalFormatting sqref="H17">
    <cfRule type="cellIs" dxfId="129" priority="76" operator="equal">
      <formula>1</formula>
    </cfRule>
    <cfRule type="cellIs" dxfId="128" priority="77" operator="equal">
      <formula>19</formula>
    </cfRule>
    <cfRule type="cellIs" dxfId="127" priority="78" operator="equal">
      <formula>20</formula>
    </cfRule>
  </conditionalFormatting>
  <conditionalFormatting sqref="H18">
    <cfRule type="cellIs" dxfId="126" priority="73" operator="equal">
      <formula>1</formula>
    </cfRule>
    <cfRule type="cellIs" dxfId="125" priority="74" operator="equal">
      <formula>19</formula>
    </cfRule>
    <cfRule type="cellIs" dxfId="124" priority="75" operator="equal">
      <formula>20</formula>
    </cfRule>
  </conditionalFormatting>
  <conditionalFormatting sqref="H19">
    <cfRule type="cellIs" dxfId="123" priority="70" operator="equal">
      <formula>1</formula>
    </cfRule>
    <cfRule type="cellIs" dxfId="122" priority="71" operator="equal">
      <formula>19</formula>
    </cfRule>
    <cfRule type="cellIs" dxfId="121" priority="72" operator="equal">
      <formula>20</formula>
    </cfRule>
  </conditionalFormatting>
  <conditionalFormatting sqref="H14">
    <cfRule type="cellIs" dxfId="120" priority="67" operator="equal">
      <formula>1</formula>
    </cfRule>
    <cfRule type="cellIs" dxfId="119" priority="68" operator="equal">
      <formula>19</formula>
    </cfRule>
    <cfRule type="cellIs" dxfId="118" priority="69" operator="equal">
      <formula>20</formula>
    </cfRule>
  </conditionalFormatting>
  <conditionalFormatting sqref="H13">
    <cfRule type="cellIs" dxfId="117" priority="64" operator="equal">
      <formula>1</formula>
    </cfRule>
    <cfRule type="cellIs" dxfId="116" priority="65" operator="equal">
      <formula>19</formula>
    </cfRule>
    <cfRule type="cellIs" dxfId="115" priority="66" operator="equal">
      <formula>20</formula>
    </cfRule>
  </conditionalFormatting>
  <conditionalFormatting sqref="H14">
    <cfRule type="cellIs" dxfId="114" priority="61" operator="equal">
      <formula>1</formula>
    </cfRule>
    <cfRule type="cellIs" dxfId="113" priority="62" operator="equal">
      <formula>19</formula>
    </cfRule>
    <cfRule type="cellIs" dxfId="112" priority="63" operator="equal">
      <formula>20</formula>
    </cfRule>
  </conditionalFormatting>
  <conditionalFormatting sqref="H16">
    <cfRule type="cellIs" dxfId="111" priority="58" operator="equal">
      <formula>1</formula>
    </cfRule>
    <cfRule type="cellIs" dxfId="110" priority="59" operator="equal">
      <formula>19</formula>
    </cfRule>
    <cfRule type="cellIs" dxfId="109" priority="60" operator="equal">
      <formula>20</formula>
    </cfRule>
  </conditionalFormatting>
  <conditionalFormatting sqref="H17">
    <cfRule type="cellIs" dxfId="108" priority="55" operator="equal">
      <formula>1</formula>
    </cfRule>
    <cfRule type="cellIs" dxfId="107" priority="56" operator="equal">
      <formula>19</formula>
    </cfRule>
    <cfRule type="cellIs" dxfId="106" priority="57" operator="equal">
      <formula>20</formula>
    </cfRule>
  </conditionalFormatting>
  <conditionalFormatting sqref="H18">
    <cfRule type="cellIs" dxfId="105" priority="52" operator="equal">
      <formula>1</formula>
    </cfRule>
    <cfRule type="cellIs" dxfId="104" priority="53" operator="equal">
      <formula>19</formula>
    </cfRule>
    <cfRule type="cellIs" dxfId="103" priority="54" operator="equal">
      <formula>20</formula>
    </cfRule>
  </conditionalFormatting>
  <conditionalFormatting sqref="H19">
    <cfRule type="cellIs" dxfId="102" priority="49" operator="equal">
      <formula>1</formula>
    </cfRule>
    <cfRule type="cellIs" dxfId="101" priority="50" operator="equal">
      <formula>19</formula>
    </cfRule>
    <cfRule type="cellIs" dxfId="100" priority="51" operator="equal">
      <formula>20</formula>
    </cfRule>
  </conditionalFormatting>
  <conditionalFormatting sqref="H16">
    <cfRule type="cellIs" dxfId="99" priority="46" operator="equal">
      <formula>1</formula>
    </cfRule>
    <cfRule type="cellIs" dxfId="98" priority="47" operator="equal">
      <formula>19</formula>
    </cfRule>
    <cfRule type="cellIs" dxfId="97" priority="48" operator="equal">
      <formula>20</formula>
    </cfRule>
  </conditionalFormatting>
  <conditionalFormatting sqref="H17">
    <cfRule type="cellIs" dxfId="96" priority="43" operator="equal">
      <formula>1</formula>
    </cfRule>
    <cfRule type="cellIs" dxfId="95" priority="44" operator="equal">
      <formula>19</formula>
    </cfRule>
    <cfRule type="cellIs" dxfId="94" priority="45" operator="equal">
      <formula>20</formula>
    </cfRule>
  </conditionalFormatting>
  <conditionalFormatting sqref="H18">
    <cfRule type="cellIs" dxfId="93" priority="40" operator="equal">
      <formula>1</formula>
    </cfRule>
    <cfRule type="cellIs" dxfId="92" priority="41" operator="equal">
      <formula>19</formula>
    </cfRule>
    <cfRule type="cellIs" dxfId="91" priority="42" operator="equal">
      <formula>20</formula>
    </cfRule>
  </conditionalFormatting>
  <conditionalFormatting sqref="H19">
    <cfRule type="cellIs" dxfId="90" priority="37" operator="equal">
      <formula>1</formula>
    </cfRule>
    <cfRule type="cellIs" dxfId="89" priority="38" operator="equal">
      <formula>19</formula>
    </cfRule>
    <cfRule type="cellIs" dxfId="88" priority="39" operator="equal">
      <formula>20</formula>
    </cfRule>
  </conditionalFormatting>
  <conditionalFormatting sqref="H15">
    <cfRule type="cellIs" dxfId="87" priority="34" operator="equal">
      <formula>1</formula>
    </cfRule>
    <cfRule type="cellIs" dxfId="86" priority="35" operator="equal">
      <formula>19</formula>
    </cfRule>
    <cfRule type="cellIs" dxfId="85" priority="36" operator="equal">
      <formula>20</formula>
    </cfRule>
  </conditionalFormatting>
  <conditionalFormatting sqref="G7:G8">
    <cfRule type="cellIs" dxfId="84" priority="32" operator="equal">
      <formula>"No"</formula>
    </cfRule>
    <cfRule type="cellIs" dxfId="83" priority="33" operator="equal">
      <formula>"Yes"</formula>
    </cfRule>
  </conditionalFormatting>
  <conditionalFormatting sqref="G7:G8">
    <cfRule type="cellIs" dxfId="82" priority="30" operator="equal">
      <formula>"No"</formula>
    </cfRule>
    <cfRule type="cellIs" dxfId="81" priority="31" operator="equal">
      <formula>"Yes"</formula>
    </cfRule>
  </conditionalFormatting>
  <conditionalFormatting sqref="H7:H8">
    <cfRule type="cellIs" dxfId="80" priority="28" operator="equal">
      <formula>20</formula>
    </cfRule>
    <cfRule type="cellIs" dxfId="79" priority="29" operator="equal">
      <formula>1</formula>
    </cfRule>
  </conditionalFormatting>
  <conditionalFormatting sqref="G7:G8">
    <cfRule type="cellIs" dxfId="78" priority="26" operator="equal">
      <formula>"No"</formula>
    </cfRule>
    <cfRule type="cellIs" dxfId="77" priority="27" operator="equal">
      <formula>"Yes"</formula>
    </cfRule>
  </conditionalFormatting>
  <conditionalFormatting sqref="G7:G8">
    <cfRule type="cellIs" dxfId="76" priority="24" operator="equal">
      <formula>"No"</formula>
    </cfRule>
    <cfRule type="cellIs" dxfId="75" priority="25" operator="equal">
      <formula>"Yes"</formula>
    </cfRule>
  </conditionalFormatting>
  <conditionalFormatting sqref="H7:H8">
    <cfRule type="cellIs" dxfId="74" priority="22" operator="equal">
      <formula>20</formula>
    </cfRule>
    <cfRule type="cellIs" dxfId="73" priority="23" operator="equal">
      <formula>1</formula>
    </cfRule>
  </conditionalFormatting>
  <conditionalFormatting sqref="G9">
    <cfRule type="cellIs" dxfId="72" priority="20" operator="equal">
      <formula>"No"</formula>
    </cfRule>
    <cfRule type="cellIs" dxfId="71" priority="21" operator="equal">
      <formula>"Yes"</formula>
    </cfRule>
  </conditionalFormatting>
  <conditionalFormatting sqref="G9">
    <cfRule type="cellIs" dxfId="70" priority="18" operator="equal">
      <formula>"No"</formula>
    </cfRule>
    <cfRule type="cellIs" dxfId="69" priority="19" operator="equal">
      <formula>"Yes"</formula>
    </cfRule>
  </conditionalFormatting>
  <conditionalFormatting sqref="H9">
    <cfRule type="cellIs" dxfId="68" priority="16" operator="equal">
      <formula>20</formula>
    </cfRule>
    <cfRule type="cellIs" dxfId="67" priority="17" operator="equal">
      <formula>1</formula>
    </cfRule>
  </conditionalFormatting>
  <conditionalFormatting sqref="H10">
    <cfRule type="cellIs" dxfId="66" priority="13" operator="equal">
      <formula>1</formula>
    </cfRule>
    <cfRule type="cellIs" dxfId="65" priority="14" operator="equal">
      <formula>19</formula>
    </cfRule>
    <cfRule type="cellIs" dxfId="64" priority="15" operator="equal">
      <formula>20</formula>
    </cfRule>
  </conditionalFormatting>
  <conditionalFormatting sqref="H10">
    <cfRule type="cellIs" dxfId="63" priority="10" operator="equal">
      <formula>1</formula>
    </cfRule>
    <cfRule type="cellIs" dxfId="62" priority="11" operator="equal">
      <formula>19</formula>
    </cfRule>
    <cfRule type="cellIs" dxfId="61" priority="12" operator="equal">
      <formula>20</formula>
    </cfRule>
  </conditionalFormatting>
  <conditionalFormatting sqref="H10">
    <cfRule type="cellIs" dxfId="60" priority="7" operator="equal">
      <formula>1</formula>
    </cfRule>
    <cfRule type="cellIs" dxfId="59" priority="8" operator="equal">
      <formula>19</formula>
    </cfRule>
    <cfRule type="cellIs" dxfId="58" priority="9" operator="equal">
      <formula>20</formula>
    </cfRule>
  </conditionalFormatting>
  <conditionalFormatting sqref="G10">
    <cfRule type="cellIs" dxfId="57" priority="5" operator="equal">
      <formula>"No"</formula>
    </cfRule>
    <cfRule type="cellIs" dxfId="56" priority="6" operator="equal">
      <formula>"Yes"</formula>
    </cfRule>
  </conditionalFormatting>
  <conditionalFormatting sqref="G10">
    <cfRule type="cellIs" dxfId="55" priority="3" operator="equal">
      <formula>"No"</formula>
    </cfRule>
    <cfRule type="cellIs" dxfId="54" priority="4" operator="equal">
      <formula>"Yes"</formula>
    </cfRule>
  </conditionalFormatting>
  <conditionalFormatting sqref="H10">
    <cfRule type="cellIs" dxfId="53" priority="1" operator="equal">
      <formula>20</formula>
    </cfRule>
    <cfRule type="cellIs" dxfId="52" priority="2" operator="equal">
      <formula>1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workbookViewId="0"/>
  </sheetViews>
  <sheetFormatPr defaultColWidth="3.8984375" defaultRowHeight="15.6" x14ac:dyDescent="0.3"/>
  <cols>
    <col min="1" max="1" width="14.09765625" style="21" bestFit="1" customWidth="1"/>
    <col min="2" max="2" width="8.09765625" style="21" bestFit="1" customWidth="1"/>
    <col min="3" max="3" width="6.19921875" style="21" bestFit="1" customWidth="1"/>
    <col min="4" max="4" width="4.296875" style="21" bestFit="1" customWidth="1"/>
    <col min="5" max="5" width="5" style="21" bestFit="1" customWidth="1"/>
    <col min="6" max="6" width="3.8984375" style="21"/>
    <col min="7" max="7" width="9.5" style="21" bestFit="1" customWidth="1"/>
    <col min="8" max="8" width="12.09765625" style="21" bestFit="1" customWidth="1"/>
    <col min="9" max="9" width="6.19921875" style="21" bestFit="1" customWidth="1"/>
    <col min="10" max="10" width="4.296875" style="21" bestFit="1" customWidth="1"/>
    <col min="11" max="11" width="5" style="21" bestFit="1" customWidth="1"/>
    <col min="12" max="16384" width="3.8984375" style="21"/>
  </cols>
  <sheetData>
    <row r="1" spans="1:11" s="24" customFormat="1" x14ac:dyDescent="0.3">
      <c r="A1" s="145" t="s">
        <v>0</v>
      </c>
      <c r="B1" s="145" t="s">
        <v>76</v>
      </c>
      <c r="C1" s="145" t="s">
        <v>44</v>
      </c>
      <c r="D1" s="143" t="s">
        <v>3</v>
      </c>
      <c r="E1" s="145" t="s">
        <v>45</v>
      </c>
      <c r="G1" s="145" t="s">
        <v>0</v>
      </c>
      <c r="H1" s="145" t="s">
        <v>76</v>
      </c>
      <c r="I1" s="145" t="s">
        <v>44</v>
      </c>
      <c r="J1" s="143" t="s">
        <v>3</v>
      </c>
      <c r="K1" s="145" t="s">
        <v>45</v>
      </c>
    </row>
    <row r="2" spans="1:11" x14ac:dyDescent="0.3">
      <c r="A2" s="159" t="s">
        <v>126</v>
      </c>
      <c r="B2" s="160" t="s">
        <v>46</v>
      </c>
      <c r="C2" s="161">
        <v>7</v>
      </c>
      <c r="D2" s="141">
        <f t="shared" ref="D2:D21" ca="1" si="0">RANDBETWEEN(1,20)</f>
        <v>13</v>
      </c>
      <c r="E2" s="77">
        <f t="shared" ref="E2:E7" ca="1" si="1">D2+C2</f>
        <v>20</v>
      </c>
      <c r="G2" s="76" t="s">
        <v>106</v>
      </c>
      <c r="H2" s="77" t="s">
        <v>46</v>
      </c>
      <c r="I2" s="77">
        <v>9</v>
      </c>
      <c r="J2" s="141">
        <f t="shared" ref="J2:J4" ca="1" si="2">RANDBETWEEN(1,20)</f>
        <v>5</v>
      </c>
      <c r="K2" s="77">
        <f t="shared" ref="K2:K4" ca="1" si="3">J2+I2</f>
        <v>14</v>
      </c>
    </row>
    <row r="3" spans="1:11" x14ac:dyDescent="0.3">
      <c r="A3" s="159" t="s">
        <v>126</v>
      </c>
      <c r="B3" s="160" t="s">
        <v>47</v>
      </c>
      <c r="C3" s="161">
        <v>8</v>
      </c>
      <c r="D3" s="140">
        <f t="shared" ca="1" si="0"/>
        <v>1</v>
      </c>
      <c r="E3" s="79">
        <f t="shared" ca="1" si="1"/>
        <v>9</v>
      </c>
      <c r="G3" s="78" t="s">
        <v>106</v>
      </c>
      <c r="H3" s="79" t="s">
        <v>47</v>
      </c>
      <c r="I3" s="79">
        <v>6</v>
      </c>
      <c r="J3" s="140">
        <f t="shared" ca="1" si="2"/>
        <v>3</v>
      </c>
      <c r="K3" s="79">
        <f t="shared" ca="1" si="3"/>
        <v>9</v>
      </c>
    </row>
    <row r="4" spans="1:11" x14ac:dyDescent="0.3">
      <c r="A4" s="162" t="s">
        <v>126</v>
      </c>
      <c r="B4" s="163" t="s">
        <v>48</v>
      </c>
      <c r="C4" s="164">
        <v>8</v>
      </c>
      <c r="D4" s="142">
        <f t="shared" ca="1" si="0"/>
        <v>5</v>
      </c>
      <c r="E4" s="82">
        <f t="shared" ca="1" si="1"/>
        <v>13</v>
      </c>
      <c r="G4" s="81" t="s">
        <v>106</v>
      </c>
      <c r="H4" s="82" t="s">
        <v>48</v>
      </c>
      <c r="I4" s="82">
        <v>3</v>
      </c>
      <c r="J4" s="142">
        <f t="shared" ca="1" si="2"/>
        <v>17</v>
      </c>
      <c r="K4" s="82">
        <f t="shared" ca="1" si="3"/>
        <v>20</v>
      </c>
    </row>
    <row r="5" spans="1:11" x14ac:dyDescent="0.3">
      <c r="A5" s="159" t="s">
        <v>133</v>
      </c>
      <c r="B5" s="160" t="s">
        <v>46</v>
      </c>
      <c r="C5" s="161">
        <v>2</v>
      </c>
      <c r="D5" s="141">
        <f t="shared" ca="1" si="0"/>
        <v>6</v>
      </c>
      <c r="E5" s="77">
        <f t="shared" ca="1" si="1"/>
        <v>8</v>
      </c>
      <c r="G5" s="76" t="s">
        <v>99</v>
      </c>
      <c r="H5" s="77" t="s">
        <v>46</v>
      </c>
      <c r="I5" s="77">
        <v>4</v>
      </c>
      <c r="J5" s="141">
        <f t="shared" ref="J5:J10" ca="1" si="4">RANDBETWEEN(1,20)</f>
        <v>19</v>
      </c>
      <c r="K5" s="77">
        <f t="shared" ref="K5:K7" ca="1" si="5">J5+I5</f>
        <v>23</v>
      </c>
    </row>
    <row r="6" spans="1:11" x14ac:dyDescent="0.3">
      <c r="A6" s="159" t="s">
        <v>133</v>
      </c>
      <c r="B6" s="160" t="s">
        <v>47</v>
      </c>
      <c r="C6" s="161">
        <v>3</v>
      </c>
      <c r="D6" s="140">
        <f t="shared" ca="1" si="0"/>
        <v>14</v>
      </c>
      <c r="E6" s="79">
        <f t="shared" ca="1" si="1"/>
        <v>17</v>
      </c>
      <c r="G6" s="78" t="s">
        <v>99</v>
      </c>
      <c r="H6" s="79" t="s">
        <v>47</v>
      </c>
      <c r="I6" s="79">
        <v>5</v>
      </c>
      <c r="J6" s="140">
        <f t="shared" ca="1" si="4"/>
        <v>14</v>
      </c>
      <c r="K6" s="79">
        <f t="shared" ca="1" si="5"/>
        <v>19</v>
      </c>
    </row>
    <row r="7" spans="1:11" x14ac:dyDescent="0.3">
      <c r="A7" s="162" t="s">
        <v>133</v>
      </c>
      <c r="B7" s="163" t="s">
        <v>48</v>
      </c>
      <c r="C7" s="164">
        <v>6</v>
      </c>
      <c r="D7" s="142">
        <f t="shared" ca="1" si="0"/>
        <v>12</v>
      </c>
      <c r="E7" s="82">
        <f t="shared" ca="1" si="1"/>
        <v>18</v>
      </c>
      <c r="G7" s="81" t="s">
        <v>99</v>
      </c>
      <c r="H7" s="82" t="s">
        <v>48</v>
      </c>
      <c r="I7" s="82">
        <v>1</v>
      </c>
      <c r="J7" s="142">
        <f t="shared" ca="1" si="4"/>
        <v>15</v>
      </c>
      <c r="K7" s="82">
        <f t="shared" ca="1" si="5"/>
        <v>16</v>
      </c>
    </row>
    <row r="8" spans="1:11" x14ac:dyDescent="0.3">
      <c r="A8" s="159" t="s">
        <v>141</v>
      </c>
      <c r="B8" s="160" t="s">
        <v>46</v>
      </c>
      <c r="C8" s="161">
        <v>1</v>
      </c>
      <c r="D8" s="141">
        <f t="shared" ca="1" si="0"/>
        <v>19</v>
      </c>
      <c r="E8" s="77">
        <f t="shared" ref="E8:E10" ca="1" si="6">D8+C8</f>
        <v>20</v>
      </c>
      <c r="G8" s="76" t="s">
        <v>100</v>
      </c>
      <c r="H8" s="77" t="s">
        <v>46</v>
      </c>
      <c r="I8" s="77">
        <v>5</v>
      </c>
      <c r="J8" s="141">
        <f t="shared" ca="1" si="4"/>
        <v>17</v>
      </c>
      <c r="K8" s="77">
        <f t="shared" ref="K8:K10" ca="1" si="7">J8+I8</f>
        <v>22</v>
      </c>
    </row>
    <row r="9" spans="1:11" x14ac:dyDescent="0.3">
      <c r="A9" s="159" t="s">
        <v>141</v>
      </c>
      <c r="B9" s="160" t="s">
        <v>47</v>
      </c>
      <c r="C9" s="161">
        <v>3</v>
      </c>
      <c r="D9" s="140">
        <f t="shared" ca="1" si="0"/>
        <v>9</v>
      </c>
      <c r="E9" s="79">
        <f t="shared" ca="1" si="6"/>
        <v>12</v>
      </c>
      <c r="G9" s="78" t="s">
        <v>100</v>
      </c>
      <c r="H9" s="79" t="s">
        <v>47</v>
      </c>
      <c r="I9" s="79">
        <v>5</v>
      </c>
      <c r="J9" s="140">
        <f t="shared" ca="1" si="4"/>
        <v>10</v>
      </c>
      <c r="K9" s="79">
        <f t="shared" ca="1" si="7"/>
        <v>15</v>
      </c>
    </row>
    <row r="10" spans="1:11" x14ac:dyDescent="0.3">
      <c r="A10" s="162" t="s">
        <v>141</v>
      </c>
      <c r="B10" s="163" t="s">
        <v>48</v>
      </c>
      <c r="C10" s="164">
        <v>4</v>
      </c>
      <c r="D10" s="142">
        <f t="shared" ca="1" si="0"/>
        <v>12</v>
      </c>
      <c r="E10" s="82">
        <f t="shared" ca="1" si="6"/>
        <v>16</v>
      </c>
      <c r="G10" s="81" t="s">
        <v>100</v>
      </c>
      <c r="H10" s="82" t="s">
        <v>48</v>
      </c>
      <c r="I10" s="82">
        <v>1</v>
      </c>
      <c r="J10" s="142">
        <f t="shared" ca="1" si="4"/>
        <v>15</v>
      </c>
      <c r="K10" s="82">
        <f t="shared" ca="1" si="7"/>
        <v>16</v>
      </c>
    </row>
    <row r="11" spans="1:11" x14ac:dyDescent="0.3">
      <c r="A11" s="159" t="s">
        <v>143</v>
      </c>
      <c r="B11" s="160" t="s">
        <v>46</v>
      </c>
      <c r="C11" s="161">
        <v>2</v>
      </c>
      <c r="D11" s="141">
        <f t="shared" ca="1" si="0"/>
        <v>15</v>
      </c>
      <c r="E11" s="77">
        <f t="shared" ref="E11:E13" ca="1" si="8">D11+C11</f>
        <v>17</v>
      </c>
      <c r="G11" s="81"/>
      <c r="H11" s="82" t="s">
        <v>98</v>
      </c>
      <c r="I11" s="82"/>
      <c r="J11" s="142">
        <f t="shared" ref="J11:J15" ca="1" si="9">RANDBETWEEN(1,20)</f>
        <v>2</v>
      </c>
      <c r="K11" s="82">
        <f ca="1">J11+I11</f>
        <v>2</v>
      </c>
    </row>
    <row r="12" spans="1:11" x14ac:dyDescent="0.3">
      <c r="A12" s="159" t="s">
        <v>143</v>
      </c>
      <c r="B12" s="160" t="s">
        <v>47</v>
      </c>
      <c r="C12" s="161">
        <v>5</v>
      </c>
      <c r="D12" s="140">
        <f t="shared" ca="1" si="0"/>
        <v>20</v>
      </c>
      <c r="E12" s="79">
        <f t="shared" ca="1" si="8"/>
        <v>25</v>
      </c>
      <c r="G12" s="81" t="s">
        <v>99</v>
      </c>
      <c r="H12" s="82" t="s">
        <v>104</v>
      </c>
      <c r="I12" s="82">
        <v>0</v>
      </c>
      <c r="J12" s="142">
        <f t="shared" ca="1" si="9"/>
        <v>2</v>
      </c>
      <c r="K12" s="82">
        <f t="shared" ref="K12:K14" ca="1" si="10">J12+I12</f>
        <v>2</v>
      </c>
    </row>
    <row r="13" spans="1:11" x14ac:dyDescent="0.3">
      <c r="A13" s="162" t="s">
        <v>143</v>
      </c>
      <c r="B13" s="163" t="s">
        <v>48</v>
      </c>
      <c r="C13" s="164">
        <v>2</v>
      </c>
      <c r="D13" s="142">
        <f t="shared" ca="1" si="0"/>
        <v>8</v>
      </c>
      <c r="E13" s="82">
        <f t="shared" ca="1" si="8"/>
        <v>10</v>
      </c>
      <c r="G13" s="81" t="s">
        <v>99</v>
      </c>
      <c r="H13" s="82" t="s">
        <v>103</v>
      </c>
      <c r="I13" s="82">
        <v>1</v>
      </c>
      <c r="J13" s="142">
        <f t="shared" ca="1" si="9"/>
        <v>3</v>
      </c>
      <c r="K13" s="82">
        <f t="shared" ca="1" si="10"/>
        <v>4</v>
      </c>
    </row>
    <row r="14" spans="1:11" x14ac:dyDescent="0.3">
      <c r="A14" s="159" t="s">
        <v>158</v>
      </c>
      <c r="B14" s="160" t="s">
        <v>46</v>
      </c>
      <c r="C14" s="161">
        <v>2</v>
      </c>
      <c r="D14" s="141">
        <f t="shared" ca="1" si="0"/>
        <v>14</v>
      </c>
      <c r="E14" s="77">
        <f t="shared" ref="E14:E16" ca="1" si="11">D14+C14</f>
        <v>16</v>
      </c>
      <c r="G14" s="81" t="s">
        <v>100</v>
      </c>
      <c r="H14" s="82" t="s">
        <v>103</v>
      </c>
      <c r="I14" s="82">
        <v>0</v>
      </c>
      <c r="J14" s="142">
        <f t="shared" ca="1" si="9"/>
        <v>6</v>
      </c>
      <c r="K14" s="82">
        <f t="shared" ca="1" si="10"/>
        <v>6</v>
      </c>
    </row>
    <row r="15" spans="1:11" x14ac:dyDescent="0.3">
      <c r="A15" s="159" t="s">
        <v>158</v>
      </c>
      <c r="B15" s="160" t="s">
        <v>47</v>
      </c>
      <c r="C15" s="161">
        <v>3</v>
      </c>
      <c r="D15" s="140">
        <f t="shared" ca="1" si="0"/>
        <v>19</v>
      </c>
      <c r="E15" s="79">
        <f t="shared" ca="1" si="11"/>
        <v>22</v>
      </c>
      <c r="G15" s="81" t="s">
        <v>106</v>
      </c>
      <c r="H15" s="82" t="s">
        <v>112</v>
      </c>
      <c r="I15" s="82">
        <v>2</v>
      </c>
      <c r="J15" s="142">
        <f t="shared" ca="1" si="9"/>
        <v>15</v>
      </c>
      <c r="K15" s="82">
        <f t="shared" ref="K15" ca="1" si="12">J15+I15</f>
        <v>17</v>
      </c>
    </row>
    <row r="16" spans="1:11" x14ac:dyDescent="0.3">
      <c r="A16" s="162" t="s">
        <v>158</v>
      </c>
      <c r="B16" s="163" t="s">
        <v>48</v>
      </c>
      <c r="C16" s="164">
        <v>6</v>
      </c>
      <c r="D16" s="142">
        <f t="shared" ca="1" si="0"/>
        <v>6</v>
      </c>
      <c r="E16" s="82">
        <f t="shared" ca="1" si="11"/>
        <v>12</v>
      </c>
    </row>
    <row r="17" spans="1:5" x14ac:dyDescent="0.3">
      <c r="A17" s="159" t="s">
        <v>159</v>
      </c>
      <c r="B17" s="160" t="s">
        <v>46</v>
      </c>
      <c r="C17" s="203">
        <v>1</v>
      </c>
      <c r="D17" s="141">
        <f t="shared" ca="1" si="0"/>
        <v>8</v>
      </c>
      <c r="E17" s="77">
        <f t="shared" ref="E17:E20" ca="1" si="13">D17+C17</f>
        <v>9</v>
      </c>
    </row>
    <row r="18" spans="1:5" x14ac:dyDescent="0.3">
      <c r="A18" s="159" t="s">
        <v>159</v>
      </c>
      <c r="B18" s="160" t="s">
        <v>47</v>
      </c>
      <c r="C18" s="203">
        <v>4</v>
      </c>
      <c r="D18" s="140">
        <f t="shared" ca="1" si="0"/>
        <v>15</v>
      </c>
      <c r="E18" s="79">
        <f t="shared" ca="1" si="13"/>
        <v>19</v>
      </c>
    </row>
    <row r="19" spans="1:5" x14ac:dyDescent="0.3">
      <c r="A19" s="162" t="s">
        <v>159</v>
      </c>
      <c r="B19" s="163" t="s">
        <v>48</v>
      </c>
      <c r="C19" s="204">
        <v>4</v>
      </c>
      <c r="D19" s="142">
        <f t="shared" ca="1" si="0"/>
        <v>12</v>
      </c>
      <c r="E19" s="82">
        <f t="shared" ca="1" si="13"/>
        <v>16</v>
      </c>
    </row>
    <row r="20" spans="1:5" x14ac:dyDescent="0.3">
      <c r="A20" s="162" t="s">
        <v>158</v>
      </c>
      <c r="B20" s="163" t="s">
        <v>160</v>
      </c>
      <c r="C20" s="164">
        <v>-1</v>
      </c>
      <c r="D20" s="142">
        <f t="shared" ca="1" si="0"/>
        <v>8</v>
      </c>
      <c r="E20" s="82">
        <f t="shared" ca="1" si="13"/>
        <v>7</v>
      </c>
    </row>
    <row r="21" spans="1:5" x14ac:dyDescent="0.3">
      <c r="A21" s="162" t="s">
        <v>159</v>
      </c>
      <c r="B21" s="163" t="s">
        <v>160</v>
      </c>
      <c r="C21" s="204">
        <v>-2</v>
      </c>
      <c r="D21" s="142">
        <f t="shared" ca="1" si="0"/>
        <v>17</v>
      </c>
      <c r="E21" s="82">
        <f t="shared" ref="E21" ca="1" si="14">D21+C21</f>
        <v>15</v>
      </c>
    </row>
  </sheetData>
  <conditionalFormatting sqref="A2">
    <cfRule type="cellIs" dxfId="51" priority="37" operator="equal">
      <formula>"No"</formula>
    </cfRule>
    <cfRule type="cellIs" dxfId="50" priority="38" operator="equal">
      <formula>"Yes"</formula>
    </cfRule>
  </conditionalFormatting>
  <conditionalFormatting sqref="A3:A4">
    <cfRule type="cellIs" dxfId="49" priority="35" operator="equal">
      <formula>"No"</formula>
    </cfRule>
    <cfRule type="cellIs" dxfId="48" priority="36" operator="equal">
      <formula>"Yes"</formula>
    </cfRule>
  </conditionalFormatting>
  <conditionalFormatting sqref="A5">
    <cfRule type="cellIs" dxfId="47" priority="29" operator="equal">
      <formula>"No"</formula>
    </cfRule>
    <cfRule type="cellIs" dxfId="46" priority="30" operator="equal">
      <formula>"Yes"</formula>
    </cfRule>
  </conditionalFormatting>
  <conditionalFormatting sqref="A6:A7">
    <cfRule type="cellIs" dxfId="45" priority="27" operator="equal">
      <formula>"No"</formula>
    </cfRule>
    <cfRule type="cellIs" dxfId="44" priority="28" operator="equal">
      <formula>"Yes"</formula>
    </cfRule>
  </conditionalFormatting>
  <conditionalFormatting sqref="A8">
    <cfRule type="cellIs" dxfId="43" priority="25" operator="equal">
      <formula>"No"</formula>
    </cfRule>
    <cfRule type="cellIs" dxfId="42" priority="26" operator="equal">
      <formula>"Yes"</formula>
    </cfRule>
  </conditionalFormatting>
  <conditionalFormatting sqref="A9:A10">
    <cfRule type="cellIs" dxfId="41" priority="23" operator="equal">
      <formula>"No"</formula>
    </cfRule>
    <cfRule type="cellIs" dxfId="40" priority="24" operator="equal">
      <formula>"Yes"</formula>
    </cfRule>
  </conditionalFormatting>
  <conditionalFormatting sqref="A11">
    <cfRule type="cellIs" dxfId="39" priority="17" operator="equal">
      <formula>"No"</formula>
    </cfRule>
    <cfRule type="cellIs" dxfId="38" priority="18" operator="equal">
      <formula>"Yes"</formula>
    </cfRule>
  </conditionalFormatting>
  <conditionalFormatting sqref="A12:A13">
    <cfRule type="cellIs" dxfId="37" priority="15" operator="equal">
      <formula>"No"</formula>
    </cfRule>
    <cfRule type="cellIs" dxfId="36" priority="16" operator="equal">
      <formula>"Yes"</formula>
    </cfRule>
  </conditionalFormatting>
  <conditionalFormatting sqref="A14">
    <cfRule type="cellIs" dxfId="35" priority="13" operator="equal">
      <formula>"No"</formula>
    </cfRule>
    <cfRule type="cellIs" dxfId="34" priority="14" operator="equal">
      <formula>"Yes"</formula>
    </cfRule>
  </conditionalFormatting>
  <conditionalFormatting sqref="A15:A16">
    <cfRule type="cellIs" dxfId="33" priority="11" operator="equal">
      <formula>"No"</formula>
    </cfRule>
    <cfRule type="cellIs" dxfId="32" priority="12" operator="equal">
      <formula>"Yes"</formula>
    </cfRule>
  </conditionalFormatting>
  <conditionalFormatting sqref="A17">
    <cfRule type="cellIs" dxfId="31" priority="9" operator="equal">
      <formula>"No"</formula>
    </cfRule>
    <cfRule type="cellIs" dxfId="30" priority="10" operator="equal">
      <formula>"Yes"</formula>
    </cfRule>
  </conditionalFormatting>
  <conditionalFormatting sqref="A18:A19">
    <cfRule type="cellIs" dxfId="29" priority="7" operator="equal">
      <formula>"No"</formula>
    </cfRule>
    <cfRule type="cellIs" dxfId="28" priority="8" operator="equal">
      <formula>"Yes"</formula>
    </cfRule>
  </conditionalFormatting>
  <conditionalFormatting sqref="A20">
    <cfRule type="cellIs" dxfId="27" priority="5" operator="equal">
      <formula>"No"</formula>
    </cfRule>
    <cfRule type="cellIs" dxfId="26" priority="6" operator="equal">
      <formula>"Yes"</formula>
    </cfRule>
  </conditionalFormatting>
  <conditionalFormatting sqref="A21">
    <cfRule type="cellIs" dxfId="25" priority="1" operator="equal">
      <formula>"No"</formula>
    </cfRule>
    <cfRule type="cellIs" dxfId="24" priority="2" operator="equal">
      <formula>"Yes"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29"/>
  <sheetViews>
    <sheetView showGridLines="0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9" defaultRowHeight="15.6" x14ac:dyDescent="0.3"/>
  <cols>
    <col min="1" max="1" width="23.5" style="24" bestFit="1" customWidth="1"/>
    <col min="2" max="2" width="5.8984375" style="24" bestFit="1" customWidth="1"/>
    <col min="3" max="3" width="5" style="24" bestFit="1" customWidth="1"/>
    <col min="4" max="4" width="3.69921875" style="24" bestFit="1" customWidth="1"/>
    <col min="5" max="5" width="6.09765625" style="24" bestFit="1" customWidth="1"/>
    <col min="6" max="6" width="15.3984375" style="21" bestFit="1" customWidth="1"/>
    <col min="7" max="7" width="2.8984375" style="21" bestFit="1" customWidth="1"/>
    <col min="8" max="8" width="6.19921875" style="21" bestFit="1" customWidth="1"/>
    <col min="9" max="9" width="9.796875" style="21" bestFit="1" customWidth="1"/>
    <col min="10" max="10" width="4.296875" style="21" bestFit="1" customWidth="1"/>
    <col min="11" max="11" width="4.796875" style="21" bestFit="1" customWidth="1"/>
    <col min="12" max="12" width="4.69921875" style="21" bestFit="1" customWidth="1"/>
    <col min="13" max="13" width="7.5" style="21" bestFit="1" customWidth="1"/>
    <col min="14" max="14" width="5.3984375" style="21" bestFit="1" customWidth="1"/>
    <col min="15" max="15" width="4.19921875" style="21" bestFit="1" customWidth="1"/>
    <col min="16" max="16" width="5.5" style="21" bestFit="1" customWidth="1"/>
    <col min="17" max="17" width="6.09765625" style="21" bestFit="1" customWidth="1"/>
    <col min="18" max="18" width="4.59765625" style="21" bestFit="1" customWidth="1"/>
    <col min="19" max="19" width="5.796875" style="21" bestFit="1" customWidth="1"/>
    <col min="20" max="20" width="6.09765625" style="21" bestFit="1" customWidth="1"/>
    <col min="21" max="21" width="9" style="21"/>
    <col min="22" max="22" width="7.796875" style="21" bestFit="1" customWidth="1"/>
    <col min="23" max="23" width="8.796875" style="21" bestFit="1" customWidth="1"/>
    <col min="24" max="24" width="7.3984375" style="21" bestFit="1" customWidth="1"/>
    <col min="25" max="25" width="4.3984375" style="21" bestFit="1" customWidth="1"/>
    <col min="26" max="26" width="6.69921875" style="21" hidden="1" customWidth="1"/>
    <col min="27" max="27" width="7.59765625" style="21" bestFit="1" customWidth="1"/>
    <col min="28" max="16384" width="9" style="21"/>
  </cols>
  <sheetData>
    <row r="1" spans="1:27" s="17" customFormat="1" ht="32.4" thickTop="1" thickBot="1" x14ac:dyDescent="0.35">
      <c r="A1" s="58" t="s">
        <v>0</v>
      </c>
      <c r="B1" s="119" t="s">
        <v>49</v>
      </c>
      <c r="C1" s="122" t="s">
        <v>50</v>
      </c>
      <c r="D1" s="125" t="s">
        <v>51</v>
      </c>
      <c r="E1" s="147" t="s">
        <v>80</v>
      </c>
      <c r="F1" s="113" t="s">
        <v>52</v>
      </c>
      <c r="G1" s="114"/>
      <c r="H1" s="55" t="s">
        <v>53</v>
      </c>
      <c r="I1" s="16" t="s">
        <v>54</v>
      </c>
      <c r="J1" s="18" t="s">
        <v>55</v>
      </c>
      <c r="K1" s="25" t="s">
        <v>56</v>
      </c>
      <c r="L1" s="28" t="s">
        <v>57</v>
      </c>
      <c r="M1" s="31" t="s">
        <v>58</v>
      </c>
      <c r="N1" s="37" t="s">
        <v>59</v>
      </c>
      <c r="O1" s="40" t="s">
        <v>60</v>
      </c>
      <c r="P1" s="43" t="s">
        <v>61</v>
      </c>
      <c r="Q1" s="46" t="s">
        <v>62</v>
      </c>
      <c r="R1" s="49" t="s">
        <v>63</v>
      </c>
      <c r="S1" s="52" t="s">
        <v>64</v>
      </c>
      <c r="T1" s="34" t="s">
        <v>65</v>
      </c>
      <c r="U1" s="61" t="s">
        <v>66</v>
      </c>
      <c r="V1" s="64" t="s">
        <v>67</v>
      </c>
      <c r="W1" s="70" t="s">
        <v>68</v>
      </c>
      <c r="X1" s="73" t="s">
        <v>69</v>
      </c>
      <c r="Y1" s="68" t="s">
        <v>70</v>
      </c>
      <c r="Z1" s="64" t="s">
        <v>71</v>
      </c>
      <c r="AA1" s="67" t="s">
        <v>72</v>
      </c>
    </row>
    <row r="2" spans="1:27" ht="16.2" thickTop="1" x14ac:dyDescent="0.3">
      <c r="A2" s="59" t="s">
        <v>74</v>
      </c>
      <c r="B2" s="120">
        <f>15+2</f>
        <v>17</v>
      </c>
      <c r="C2" s="123">
        <v>12</v>
      </c>
      <c r="D2" s="126">
        <f>17+2</f>
        <v>19</v>
      </c>
      <c r="E2" s="148">
        <v>0</v>
      </c>
      <c r="F2" s="115" t="s">
        <v>73</v>
      </c>
      <c r="G2" s="116">
        <v>0</v>
      </c>
      <c r="H2" s="56"/>
      <c r="I2" s="19">
        <v>1</v>
      </c>
      <c r="J2" s="20">
        <v>18</v>
      </c>
      <c r="K2" s="26"/>
      <c r="L2" s="29"/>
      <c r="M2" s="32"/>
      <c r="N2" s="38"/>
      <c r="O2" s="41"/>
      <c r="P2" s="44"/>
      <c r="Q2" s="47"/>
      <c r="R2" s="50"/>
      <c r="S2" s="53"/>
      <c r="T2" s="35"/>
      <c r="U2" s="62"/>
      <c r="V2" s="65">
        <f t="shared" ref="V2" si="0">SUM(H2:U2)</f>
        <v>19</v>
      </c>
      <c r="W2" s="71"/>
      <c r="X2" s="74">
        <v>14</v>
      </c>
      <c r="Y2" s="69">
        <f>48+13</f>
        <v>61</v>
      </c>
      <c r="Z2" s="65">
        <f t="shared" ref="Z2" si="1">Y2+X2-(V2+W2)</f>
        <v>56</v>
      </c>
      <c r="AA2" s="133">
        <f t="shared" ref="AA2:AA22" si="2">SMALL(Y2:Z2,1)</f>
        <v>56</v>
      </c>
    </row>
    <row r="3" spans="1:27" x14ac:dyDescent="0.3">
      <c r="A3" s="150" t="s">
        <v>106</v>
      </c>
      <c r="B3" s="120">
        <f>13+2</f>
        <v>15</v>
      </c>
      <c r="C3" s="123">
        <v>10</v>
      </c>
      <c r="D3" s="126">
        <f>13+2</f>
        <v>15</v>
      </c>
      <c r="E3" s="149">
        <v>0</v>
      </c>
      <c r="F3" s="117" t="s">
        <v>73</v>
      </c>
      <c r="G3" s="118">
        <v>0</v>
      </c>
      <c r="H3" s="57"/>
      <c r="I3" s="22"/>
      <c r="J3" s="23">
        <v>14</v>
      </c>
      <c r="K3" s="27"/>
      <c r="L3" s="30"/>
      <c r="M3" s="33"/>
      <c r="N3" s="39"/>
      <c r="O3" s="42"/>
      <c r="P3" s="45"/>
      <c r="Q3" s="48"/>
      <c r="R3" s="51"/>
      <c r="S3" s="54"/>
      <c r="T3" s="36"/>
      <c r="U3" s="63"/>
      <c r="V3" s="65">
        <f t="shared" ref="V3" si="3">SUM(H3:U3)</f>
        <v>14</v>
      </c>
      <c r="W3" s="72"/>
      <c r="X3" s="75">
        <v>12</v>
      </c>
      <c r="Y3" s="69">
        <v>51</v>
      </c>
      <c r="Z3" s="66">
        <f t="shared" ref="Z3" si="4">Y3+X3-(V3+W3)</f>
        <v>49</v>
      </c>
      <c r="AA3" s="133">
        <f t="shared" si="2"/>
        <v>49</v>
      </c>
    </row>
    <row r="4" spans="1:27" x14ac:dyDescent="0.3">
      <c r="A4" s="59" t="s">
        <v>81</v>
      </c>
      <c r="B4" s="121">
        <v>10</v>
      </c>
      <c r="C4" s="124">
        <v>12</v>
      </c>
      <c r="D4" s="127">
        <v>12</v>
      </c>
      <c r="E4" s="149">
        <v>0</v>
      </c>
      <c r="F4" s="117" t="s">
        <v>73</v>
      </c>
      <c r="G4" s="118">
        <v>0</v>
      </c>
      <c r="H4" s="57"/>
      <c r="I4" s="22"/>
      <c r="J4" s="23">
        <v>16</v>
      </c>
      <c r="K4" s="27"/>
      <c r="L4" s="30"/>
      <c r="M4" s="33"/>
      <c r="N4" s="39"/>
      <c r="O4" s="42"/>
      <c r="P4" s="45"/>
      <c r="Q4" s="48"/>
      <c r="R4" s="51"/>
      <c r="S4" s="54"/>
      <c r="T4" s="36"/>
      <c r="U4" s="63"/>
      <c r="V4" s="65">
        <f>SUM(H4:U4)</f>
        <v>16</v>
      </c>
      <c r="W4" s="72"/>
      <c r="X4" s="75">
        <v>12</v>
      </c>
      <c r="Y4" s="69">
        <f>36+13</f>
        <v>49</v>
      </c>
      <c r="Z4" s="66">
        <f>Y4+X4-(V4+W4)</f>
        <v>45</v>
      </c>
      <c r="AA4" s="133">
        <f t="shared" ref="AA4:AA13" si="5">SMALL(Y4:Z4,1)</f>
        <v>45</v>
      </c>
    </row>
    <row r="5" spans="1:27" x14ac:dyDescent="0.3">
      <c r="A5" s="150" t="s">
        <v>105</v>
      </c>
      <c r="B5" s="154">
        <f>15+3+2</f>
        <v>20</v>
      </c>
      <c r="C5" s="155">
        <f>12+3+2</f>
        <v>17</v>
      </c>
      <c r="D5" s="156">
        <f>17+3+2</f>
        <v>22</v>
      </c>
      <c r="E5" s="149">
        <v>0</v>
      </c>
      <c r="F5" s="117" t="s">
        <v>73</v>
      </c>
      <c r="G5" s="118">
        <v>0</v>
      </c>
      <c r="H5" s="57">
        <v>20</v>
      </c>
      <c r="I5" s="22"/>
      <c r="J5" s="23">
        <v>14</v>
      </c>
      <c r="K5" s="27"/>
      <c r="L5" s="30"/>
      <c r="M5" s="33"/>
      <c r="N5" s="39"/>
      <c r="O5" s="42"/>
      <c r="P5" s="45"/>
      <c r="Q5" s="48"/>
      <c r="R5" s="51"/>
      <c r="S5" s="54"/>
      <c r="T5" s="36">
        <v>19</v>
      </c>
      <c r="U5" s="63"/>
      <c r="V5" s="65">
        <f t="shared" ref="V5" si="6">SUM(H5:U5)</f>
        <v>53</v>
      </c>
      <c r="W5" s="72"/>
      <c r="X5" s="75">
        <v>53</v>
      </c>
      <c r="Y5" s="153">
        <v>76</v>
      </c>
      <c r="Z5" s="66">
        <f>Y5+X5-(V5+W5)</f>
        <v>76</v>
      </c>
      <c r="AA5" s="133">
        <f t="shared" si="5"/>
        <v>76</v>
      </c>
    </row>
    <row r="6" spans="1:27" ht="18" x14ac:dyDescent="0.3">
      <c r="A6" s="150" t="s">
        <v>77</v>
      </c>
      <c r="B6" s="154">
        <f>20+2</f>
        <v>22</v>
      </c>
      <c r="C6" s="155">
        <f>10+2</f>
        <v>12</v>
      </c>
      <c r="D6" s="156">
        <f>20+2</f>
        <v>22</v>
      </c>
      <c r="E6" s="149">
        <v>0</v>
      </c>
      <c r="F6" s="117" t="s">
        <v>73</v>
      </c>
      <c r="G6" s="118">
        <v>0</v>
      </c>
      <c r="H6" s="57"/>
      <c r="I6" s="22">
        <v>2</v>
      </c>
      <c r="J6" s="23">
        <v>24</v>
      </c>
      <c r="K6" s="144" t="s">
        <v>132</v>
      </c>
      <c r="L6" s="30"/>
      <c r="M6" s="33"/>
      <c r="N6" s="39"/>
      <c r="O6" s="42"/>
      <c r="P6" s="45"/>
      <c r="Q6" s="48"/>
      <c r="R6" s="51"/>
      <c r="S6" s="54"/>
      <c r="T6" s="36"/>
      <c r="U6" s="63"/>
      <c r="V6" s="65">
        <f t="shared" ref="V6" si="7">SUM(H6:U6)</f>
        <v>26</v>
      </c>
      <c r="W6" s="72"/>
      <c r="X6" s="75">
        <v>24</v>
      </c>
      <c r="Y6" s="69">
        <f>41+13</f>
        <v>54</v>
      </c>
      <c r="Z6" s="66">
        <f t="shared" ref="Z6" si="8">Y6+X6-(V6+W6)</f>
        <v>52</v>
      </c>
      <c r="AA6" s="133">
        <f t="shared" si="5"/>
        <v>52</v>
      </c>
    </row>
    <row r="7" spans="1:27" x14ac:dyDescent="0.3">
      <c r="A7" s="201" t="s">
        <v>89</v>
      </c>
      <c r="B7" s="151">
        <v>10</v>
      </c>
      <c r="C7" s="152">
        <v>10</v>
      </c>
      <c r="D7" s="127">
        <v>10</v>
      </c>
      <c r="E7" s="149">
        <v>0</v>
      </c>
      <c r="F7" s="117" t="s">
        <v>73</v>
      </c>
      <c r="G7" s="118">
        <v>0</v>
      </c>
      <c r="H7" s="57">
        <v>34</v>
      </c>
      <c r="I7" s="22"/>
      <c r="J7" s="23">
        <v>22</v>
      </c>
      <c r="K7" s="27"/>
      <c r="L7" s="30"/>
      <c r="M7" s="33"/>
      <c r="N7" s="39"/>
      <c r="O7" s="42"/>
      <c r="P7" s="45"/>
      <c r="Q7" s="48"/>
      <c r="R7" s="51"/>
      <c r="S7" s="54"/>
      <c r="T7" s="36"/>
      <c r="U7" s="63"/>
      <c r="V7" s="65">
        <f t="shared" ref="V7:V8" si="9">SUM(H7:U7)</f>
        <v>56</v>
      </c>
      <c r="W7" s="72"/>
      <c r="X7" s="75">
        <v>54</v>
      </c>
      <c r="Y7" s="69">
        <f>23+13</f>
        <v>36</v>
      </c>
      <c r="Z7" s="66">
        <f t="shared" ref="Z7" si="10">Y7+X7-(V7+W7)</f>
        <v>34</v>
      </c>
      <c r="AA7" s="133">
        <f t="shared" si="5"/>
        <v>34</v>
      </c>
    </row>
    <row r="8" spans="1:27" x14ac:dyDescent="0.3">
      <c r="A8" s="60" t="s">
        <v>92</v>
      </c>
      <c r="B8" s="151">
        <v>18</v>
      </c>
      <c r="C8" s="152">
        <v>11</v>
      </c>
      <c r="D8" s="127">
        <v>19</v>
      </c>
      <c r="E8" s="149">
        <v>0</v>
      </c>
      <c r="F8" s="117" t="s">
        <v>73</v>
      </c>
      <c r="G8" s="118">
        <v>0</v>
      </c>
      <c r="H8" s="57">
        <v>15</v>
      </c>
      <c r="I8" s="22"/>
      <c r="J8" s="23">
        <v>16</v>
      </c>
      <c r="K8" s="27"/>
      <c r="L8" s="30"/>
      <c r="M8" s="33"/>
      <c r="N8" s="39"/>
      <c r="O8" s="42"/>
      <c r="P8" s="45"/>
      <c r="Q8" s="48"/>
      <c r="R8" s="51"/>
      <c r="S8" s="54"/>
      <c r="T8" s="36"/>
      <c r="U8" s="63"/>
      <c r="V8" s="65">
        <f t="shared" si="9"/>
        <v>31</v>
      </c>
      <c r="W8" s="72"/>
      <c r="X8" s="75">
        <v>27</v>
      </c>
      <c r="Y8" s="69">
        <v>39</v>
      </c>
      <c r="Z8" s="66">
        <f t="shared" ref="Z8" si="11">Y8+X8-(V8+W8)</f>
        <v>35</v>
      </c>
      <c r="AA8" s="133">
        <f t="shared" si="5"/>
        <v>35</v>
      </c>
    </row>
    <row r="9" spans="1:27" x14ac:dyDescent="0.3">
      <c r="A9" s="150" t="s">
        <v>84</v>
      </c>
      <c r="B9" s="121">
        <v>21</v>
      </c>
      <c r="C9" s="124">
        <v>12</v>
      </c>
      <c r="D9" s="127">
        <v>22</v>
      </c>
      <c r="E9" s="149">
        <v>0</v>
      </c>
      <c r="F9" s="117" t="s">
        <v>86</v>
      </c>
      <c r="G9" s="118">
        <v>5</v>
      </c>
      <c r="H9" s="57"/>
      <c r="I9" s="22">
        <v>4</v>
      </c>
      <c r="J9" s="23">
        <v>14</v>
      </c>
      <c r="K9" s="27"/>
      <c r="L9" s="30"/>
      <c r="M9" s="33"/>
      <c r="N9" s="39"/>
      <c r="O9" s="42"/>
      <c r="P9" s="45"/>
      <c r="Q9" s="48"/>
      <c r="R9" s="51"/>
      <c r="S9" s="54"/>
      <c r="T9" s="36"/>
      <c r="U9" s="63"/>
      <c r="V9" s="65">
        <f>SUM(H9:U9)</f>
        <v>18</v>
      </c>
      <c r="W9" s="72"/>
      <c r="X9" s="75">
        <v>12</v>
      </c>
      <c r="Y9" s="69">
        <f>44+13</f>
        <v>57</v>
      </c>
      <c r="Z9" s="66">
        <f t="shared" ref="Z9" si="12">Y9+X9-(V9+W9)</f>
        <v>51</v>
      </c>
      <c r="AA9" s="133">
        <f t="shared" si="5"/>
        <v>51</v>
      </c>
    </row>
    <row r="10" spans="1:27" x14ac:dyDescent="0.3">
      <c r="A10" s="150" t="s">
        <v>100</v>
      </c>
      <c r="B10" s="151">
        <v>17</v>
      </c>
      <c r="C10" s="152">
        <v>12</v>
      </c>
      <c r="D10" s="127">
        <v>19</v>
      </c>
      <c r="E10" s="149">
        <v>0</v>
      </c>
      <c r="F10" s="117" t="s">
        <v>73</v>
      </c>
      <c r="G10" s="118">
        <v>0</v>
      </c>
      <c r="H10" s="57"/>
      <c r="I10" s="22"/>
      <c r="J10" s="23">
        <v>7</v>
      </c>
      <c r="K10" s="27"/>
      <c r="L10" s="30"/>
      <c r="M10" s="33"/>
      <c r="N10" s="39"/>
      <c r="O10" s="42"/>
      <c r="P10" s="45"/>
      <c r="Q10" s="48"/>
      <c r="R10" s="51"/>
      <c r="S10" s="54"/>
      <c r="T10" s="36"/>
      <c r="U10" s="63"/>
      <c r="V10" s="65">
        <f>SUM(H10:U10)</f>
        <v>7</v>
      </c>
      <c r="W10" s="72"/>
      <c r="X10" s="75">
        <v>7</v>
      </c>
      <c r="Y10" s="153">
        <v>13</v>
      </c>
      <c r="Z10" s="66">
        <f>Y10+X10-(V10+W10)</f>
        <v>13</v>
      </c>
      <c r="AA10" s="133">
        <f t="shared" si="5"/>
        <v>13</v>
      </c>
    </row>
    <row r="11" spans="1:27" x14ac:dyDescent="0.3">
      <c r="A11" s="201" t="s">
        <v>93</v>
      </c>
      <c r="B11" s="121">
        <v>15</v>
      </c>
      <c r="C11" s="124">
        <v>11</v>
      </c>
      <c r="D11" s="127">
        <v>16</v>
      </c>
      <c r="E11" s="149">
        <v>0</v>
      </c>
      <c r="F11" s="117" t="s">
        <v>73</v>
      </c>
      <c r="G11" s="118">
        <v>0</v>
      </c>
      <c r="H11" s="57"/>
      <c r="I11" s="22">
        <v>2</v>
      </c>
      <c r="J11" s="23">
        <v>15</v>
      </c>
      <c r="K11" s="27"/>
      <c r="L11" s="30"/>
      <c r="M11" s="33"/>
      <c r="N11" s="39"/>
      <c r="O11" s="42"/>
      <c r="P11" s="45"/>
      <c r="Q11" s="48"/>
      <c r="R11" s="51"/>
      <c r="S11" s="54"/>
      <c r="T11" s="36"/>
      <c r="U11" s="63"/>
      <c r="V11" s="65">
        <f>SUM(H11:U11)</f>
        <v>17</v>
      </c>
      <c r="W11" s="72"/>
      <c r="X11" s="75">
        <v>12</v>
      </c>
      <c r="Y11" s="69">
        <v>43</v>
      </c>
      <c r="Z11" s="66">
        <f t="shared" ref="Z11" si="13">Y11+X11-(V11+W11)</f>
        <v>38</v>
      </c>
      <c r="AA11" s="133">
        <f t="shared" si="5"/>
        <v>38</v>
      </c>
    </row>
    <row r="12" spans="1:27" x14ac:dyDescent="0.3">
      <c r="A12" s="201" t="s">
        <v>99</v>
      </c>
      <c r="B12" s="151">
        <v>13</v>
      </c>
      <c r="C12" s="152">
        <v>12</v>
      </c>
      <c r="D12" s="127">
        <v>15</v>
      </c>
      <c r="E12" s="149">
        <v>0</v>
      </c>
      <c r="F12" s="117" t="s">
        <v>73</v>
      </c>
      <c r="G12" s="118">
        <v>0</v>
      </c>
      <c r="H12" s="57"/>
      <c r="I12" s="22"/>
      <c r="J12" s="23">
        <v>15</v>
      </c>
      <c r="K12" s="27"/>
      <c r="L12" s="30"/>
      <c r="M12" s="33"/>
      <c r="N12" s="39"/>
      <c r="O12" s="42"/>
      <c r="P12" s="45"/>
      <c r="Q12" s="48"/>
      <c r="R12" s="51"/>
      <c r="S12" s="54"/>
      <c r="T12" s="36"/>
      <c r="U12" s="63"/>
      <c r="V12" s="65">
        <f t="shared" ref="V12" si="14">SUM(H12:U12)</f>
        <v>15</v>
      </c>
      <c r="W12" s="72"/>
      <c r="X12" s="75">
        <v>12</v>
      </c>
      <c r="Y12" s="153">
        <v>6</v>
      </c>
      <c r="Z12" s="66">
        <f>Y12+X12-(V12+W12)</f>
        <v>3</v>
      </c>
      <c r="AA12" s="133">
        <f t="shared" si="5"/>
        <v>3</v>
      </c>
    </row>
    <row r="13" spans="1:27" x14ac:dyDescent="0.3">
      <c r="A13" s="150" t="s">
        <v>87</v>
      </c>
      <c r="B13" s="121">
        <v>16</v>
      </c>
      <c r="C13" s="124">
        <v>14</v>
      </c>
      <c r="D13" s="127">
        <v>19</v>
      </c>
      <c r="E13" s="149">
        <v>0</v>
      </c>
      <c r="F13" s="117" t="s">
        <v>73</v>
      </c>
      <c r="G13" s="118">
        <v>0</v>
      </c>
      <c r="H13" s="57">
        <v>10</v>
      </c>
      <c r="I13" s="22"/>
      <c r="J13" s="23"/>
      <c r="K13" s="27"/>
      <c r="L13" s="30"/>
      <c r="M13" s="33"/>
      <c r="N13" s="39"/>
      <c r="O13" s="42"/>
      <c r="P13" s="45"/>
      <c r="Q13" s="48"/>
      <c r="R13" s="51"/>
      <c r="S13" s="54"/>
      <c r="T13" s="36"/>
      <c r="U13" s="63"/>
      <c r="V13" s="65">
        <f t="shared" ref="V13" si="15">SUM(H13:U13)</f>
        <v>10</v>
      </c>
      <c r="W13" s="72"/>
      <c r="X13" s="75">
        <v>10</v>
      </c>
      <c r="Y13" s="153">
        <v>33</v>
      </c>
      <c r="Z13" s="66">
        <f t="shared" ref="Z13" si="16">Y13+X13-(V13+W13)</f>
        <v>33</v>
      </c>
      <c r="AA13" s="133">
        <f t="shared" si="5"/>
        <v>33</v>
      </c>
    </row>
    <row r="14" spans="1:27" ht="16.2" thickBot="1" x14ac:dyDescent="0.35">
      <c r="A14" s="202" t="s">
        <v>91</v>
      </c>
      <c r="B14" s="176">
        <v>18</v>
      </c>
      <c r="C14" s="177">
        <v>13</v>
      </c>
      <c r="D14" s="178">
        <v>21</v>
      </c>
      <c r="E14" s="179">
        <v>0</v>
      </c>
      <c r="F14" s="180" t="s">
        <v>73</v>
      </c>
      <c r="G14" s="181">
        <v>0</v>
      </c>
      <c r="H14" s="182">
        <v>39</v>
      </c>
      <c r="I14" s="183"/>
      <c r="J14" s="184">
        <v>8</v>
      </c>
      <c r="K14" s="185"/>
      <c r="L14" s="186"/>
      <c r="M14" s="187"/>
      <c r="N14" s="188"/>
      <c r="O14" s="189"/>
      <c r="P14" s="190"/>
      <c r="Q14" s="191"/>
      <c r="R14" s="192"/>
      <c r="S14" s="193"/>
      <c r="T14" s="194">
        <v>9</v>
      </c>
      <c r="U14" s="195"/>
      <c r="V14" s="196">
        <f t="shared" ref="V14" si="17">SUM(H14:U14)</f>
        <v>56</v>
      </c>
      <c r="W14" s="197"/>
      <c r="X14" s="198"/>
      <c r="Y14" s="199">
        <f>32+13</f>
        <v>45</v>
      </c>
      <c r="Z14" s="196">
        <f>Y14+X14-(V14+W14)</f>
        <v>-11</v>
      </c>
      <c r="AA14" s="200">
        <f t="shared" si="2"/>
        <v>-11</v>
      </c>
    </row>
    <row r="15" spans="1:27" x14ac:dyDescent="0.3">
      <c r="A15" s="172" t="s">
        <v>119</v>
      </c>
      <c r="B15" s="120">
        <v>16</v>
      </c>
      <c r="C15" s="123">
        <v>11</v>
      </c>
      <c r="D15" s="126">
        <v>16</v>
      </c>
      <c r="E15" s="148">
        <v>0</v>
      </c>
      <c r="F15" s="173" t="s">
        <v>73</v>
      </c>
      <c r="G15" s="116">
        <v>0</v>
      </c>
      <c r="H15" s="56">
        <v>66</v>
      </c>
      <c r="I15" s="19">
        <v>16</v>
      </c>
      <c r="J15" s="20"/>
      <c r="K15" s="26"/>
      <c r="L15" s="29"/>
      <c r="M15" s="32"/>
      <c r="N15" s="38"/>
      <c r="O15" s="41"/>
      <c r="P15" s="44"/>
      <c r="Q15" s="47"/>
      <c r="R15" s="50"/>
      <c r="S15" s="53"/>
      <c r="T15" s="35">
        <v>30</v>
      </c>
      <c r="U15" s="62"/>
      <c r="V15" s="65">
        <f t="shared" ref="V15:V16" si="18">SUM(H15:U15)</f>
        <v>112</v>
      </c>
      <c r="W15" s="71"/>
      <c r="X15" s="74"/>
      <c r="Y15" s="174">
        <v>95</v>
      </c>
      <c r="Z15" s="65">
        <f t="shared" ref="Z15:Z22" si="19">Y15+X15-(V15+W15)</f>
        <v>-17</v>
      </c>
      <c r="AA15" s="175">
        <f t="shared" si="2"/>
        <v>-17</v>
      </c>
    </row>
    <row r="16" spans="1:27" x14ac:dyDescent="0.3">
      <c r="A16" s="157" t="s">
        <v>120</v>
      </c>
      <c r="B16" s="121">
        <v>16</v>
      </c>
      <c r="C16" s="124">
        <v>11</v>
      </c>
      <c r="D16" s="127">
        <v>16</v>
      </c>
      <c r="E16" s="149">
        <v>0</v>
      </c>
      <c r="F16" s="158" t="s">
        <v>73</v>
      </c>
      <c r="G16" s="118">
        <v>0</v>
      </c>
      <c r="H16" s="57">
        <v>81</v>
      </c>
      <c r="I16" s="22">
        <v>7</v>
      </c>
      <c r="J16" s="23">
        <v>1</v>
      </c>
      <c r="K16" s="27"/>
      <c r="L16" s="30"/>
      <c r="M16" s="33">
        <v>1</v>
      </c>
      <c r="N16" s="39"/>
      <c r="O16" s="42"/>
      <c r="P16" s="45"/>
      <c r="Q16" s="48"/>
      <c r="R16" s="51"/>
      <c r="S16" s="54"/>
      <c r="T16" s="36"/>
      <c r="U16" s="63"/>
      <c r="V16" s="65">
        <f t="shared" si="18"/>
        <v>90</v>
      </c>
      <c r="W16" s="72">
        <v>10</v>
      </c>
      <c r="X16" s="75"/>
      <c r="Y16" s="69">
        <v>90</v>
      </c>
      <c r="Z16" s="66">
        <f t="shared" si="19"/>
        <v>-10</v>
      </c>
      <c r="AA16" s="133">
        <f t="shared" si="2"/>
        <v>-10</v>
      </c>
    </row>
    <row r="17" spans="1:27" x14ac:dyDescent="0.3">
      <c r="A17" s="157" t="s">
        <v>121</v>
      </c>
      <c r="B17" s="121">
        <v>16</v>
      </c>
      <c r="C17" s="124">
        <v>11</v>
      </c>
      <c r="D17" s="127">
        <v>16</v>
      </c>
      <c r="E17" s="149">
        <v>0</v>
      </c>
      <c r="F17" s="158" t="s">
        <v>73</v>
      </c>
      <c r="G17" s="118">
        <v>0</v>
      </c>
      <c r="H17" s="57">
        <v>37</v>
      </c>
      <c r="I17" s="22">
        <v>6</v>
      </c>
      <c r="J17" s="23"/>
      <c r="K17" s="27"/>
      <c r="L17" s="30"/>
      <c r="M17" s="33">
        <v>24</v>
      </c>
      <c r="N17" s="39"/>
      <c r="O17" s="42"/>
      <c r="P17" s="45"/>
      <c r="Q17" s="48"/>
      <c r="R17" s="51"/>
      <c r="S17" s="54"/>
      <c r="T17" s="36">
        <v>19</v>
      </c>
      <c r="U17" s="63"/>
      <c r="V17" s="65">
        <f t="shared" ref="V17" si="20">SUM(H17:U17)</f>
        <v>86</v>
      </c>
      <c r="W17" s="72">
        <v>9</v>
      </c>
      <c r="X17" s="75"/>
      <c r="Y17" s="69">
        <v>85</v>
      </c>
      <c r="Z17" s="66">
        <f t="shared" si="19"/>
        <v>-10</v>
      </c>
      <c r="AA17" s="133">
        <f t="shared" si="2"/>
        <v>-10</v>
      </c>
    </row>
    <row r="18" spans="1:27" x14ac:dyDescent="0.3">
      <c r="A18" s="157" t="s">
        <v>122</v>
      </c>
      <c r="B18" s="121">
        <v>16</v>
      </c>
      <c r="C18" s="124">
        <v>11</v>
      </c>
      <c r="D18" s="127">
        <v>16</v>
      </c>
      <c r="E18" s="149">
        <v>0</v>
      </c>
      <c r="F18" s="158" t="s">
        <v>73</v>
      </c>
      <c r="G18" s="118">
        <v>0</v>
      </c>
      <c r="H18" s="57"/>
      <c r="I18" s="22"/>
      <c r="J18" s="23"/>
      <c r="K18" s="27"/>
      <c r="L18" s="30"/>
      <c r="M18" s="33"/>
      <c r="N18" s="39"/>
      <c r="O18" s="42"/>
      <c r="P18" s="45"/>
      <c r="Q18" s="48"/>
      <c r="R18" s="51"/>
      <c r="S18" s="54"/>
      <c r="T18" s="36"/>
      <c r="U18" s="63"/>
      <c r="V18" s="65">
        <f t="shared" ref="V18:V22" si="21">SUM(H18:U18)</f>
        <v>0</v>
      </c>
      <c r="W18" s="72"/>
      <c r="X18" s="75"/>
      <c r="Y18" s="69">
        <v>80</v>
      </c>
      <c r="Z18" s="66">
        <f t="shared" si="19"/>
        <v>80</v>
      </c>
      <c r="AA18" s="133">
        <f t="shared" si="2"/>
        <v>80</v>
      </c>
    </row>
    <row r="19" spans="1:27" x14ac:dyDescent="0.3">
      <c r="A19" s="157" t="s">
        <v>115</v>
      </c>
      <c r="B19" s="121">
        <v>20</v>
      </c>
      <c r="C19" s="124">
        <v>18</v>
      </c>
      <c r="D19" s="127">
        <v>22</v>
      </c>
      <c r="E19" s="149">
        <v>0</v>
      </c>
      <c r="F19" s="158" t="s">
        <v>73</v>
      </c>
      <c r="G19" s="118">
        <v>0</v>
      </c>
      <c r="H19" s="57"/>
      <c r="I19" s="22"/>
      <c r="J19" s="23"/>
      <c r="K19" s="27"/>
      <c r="L19" s="30"/>
      <c r="M19" s="33"/>
      <c r="N19" s="39"/>
      <c r="O19" s="42"/>
      <c r="P19" s="45"/>
      <c r="Q19" s="48"/>
      <c r="R19" s="51"/>
      <c r="S19" s="54"/>
      <c r="T19" s="36"/>
      <c r="U19" s="63"/>
      <c r="V19" s="65">
        <f t="shared" si="21"/>
        <v>0</v>
      </c>
      <c r="W19" s="72"/>
      <c r="X19" s="75"/>
      <c r="Y19" s="69">
        <v>50</v>
      </c>
      <c r="Z19" s="66">
        <f t="shared" si="19"/>
        <v>50</v>
      </c>
      <c r="AA19" s="133">
        <f t="shared" si="2"/>
        <v>50</v>
      </c>
    </row>
    <row r="20" spans="1:27" x14ac:dyDescent="0.3">
      <c r="A20" s="157" t="s">
        <v>116</v>
      </c>
      <c r="B20" s="121">
        <v>24</v>
      </c>
      <c r="C20" s="124">
        <v>18</v>
      </c>
      <c r="D20" s="127">
        <v>26</v>
      </c>
      <c r="E20" s="149">
        <v>0</v>
      </c>
      <c r="F20" s="158" t="s">
        <v>73</v>
      </c>
      <c r="G20" s="118">
        <v>0</v>
      </c>
      <c r="H20" s="57"/>
      <c r="I20" s="22"/>
      <c r="J20" s="23"/>
      <c r="K20" s="27"/>
      <c r="L20" s="30"/>
      <c r="M20" s="33"/>
      <c r="N20" s="39"/>
      <c r="O20" s="42"/>
      <c r="P20" s="45"/>
      <c r="Q20" s="48"/>
      <c r="R20" s="51"/>
      <c r="S20" s="54"/>
      <c r="T20" s="36"/>
      <c r="U20" s="63"/>
      <c r="V20" s="65">
        <f t="shared" si="21"/>
        <v>0</v>
      </c>
      <c r="W20" s="72"/>
      <c r="X20" s="75"/>
      <c r="Y20" s="69">
        <v>41</v>
      </c>
      <c r="Z20" s="66">
        <f t="shared" si="19"/>
        <v>41</v>
      </c>
      <c r="AA20" s="133">
        <f t="shared" si="2"/>
        <v>41</v>
      </c>
    </row>
    <row r="21" spans="1:27" x14ac:dyDescent="0.3">
      <c r="A21" s="157" t="s">
        <v>117</v>
      </c>
      <c r="B21" s="121">
        <v>20</v>
      </c>
      <c r="C21" s="124">
        <v>18</v>
      </c>
      <c r="D21" s="127">
        <v>21</v>
      </c>
      <c r="E21" s="149">
        <v>0</v>
      </c>
      <c r="F21" s="158" t="s">
        <v>73</v>
      </c>
      <c r="G21" s="118">
        <v>0</v>
      </c>
      <c r="H21" s="57"/>
      <c r="I21" s="22"/>
      <c r="J21" s="23">
        <v>15</v>
      </c>
      <c r="K21" s="27"/>
      <c r="L21" s="30"/>
      <c r="M21" s="33">
        <v>17</v>
      </c>
      <c r="N21" s="39"/>
      <c r="O21" s="42"/>
      <c r="P21" s="45"/>
      <c r="Q21" s="48"/>
      <c r="R21" s="51"/>
      <c r="S21" s="54"/>
      <c r="T21" s="36">
        <v>16</v>
      </c>
      <c r="U21" s="63"/>
      <c r="V21" s="65">
        <f t="shared" si="21"/>
        <v>48</v>
      </c>
      <c r="W21" s="72"/>
      <c r="X21" s="75">
        <v>38</v>
      </c>
      <c r="Y21" s="69">
        <v>37</v>
      </c>
      <c r="Z21" s="66">
        <f t="shared" si="19"/>
        <v>27</v>
      </c>
      <c r="AA21" s="133">
        <f t="shared" si="2"/>
        <v>27</v>
      </c>
    </row>
    <row r="22" spans="1:27" x14ac:dyDescent="0.3">
      <c r="A22" s="157" t="s">
        <v>118</v>
      </c>
      <c r="B22" s="121">
        <v>20</v>
      </c>
      <c r="C22" s="124">
        <v>18</v>
      </c>
      <c r="D22" s="127">
        <v>21</v>
      </c>
      <c r="E22" s="149">
        <v>0</v>
      </c>
      <c r="F22" s="158" t="s">
        <v>73</v>
      </c>
      <c r="G22" s="118">
        <v>0</v>
      </c>
      <c r="H22" s="57"/>
      <c r="I22" s="22"/>
      <c r="J22" s="23">
        <v>15</v>
      </c>
      <c r="K22" s="27"/>
      <c r="L22" s="30"/>
      <c r="M22" s="33"/>
      <c r="N22" s="39"/>
      <c r="O22" s="42"/>
      <c r="P22" s="45"/>
      <c r="Q22" s="48"/>
      <c r="R22" s="51"/>
      <c r="S22" s="54"/>
      <c r="T22" s="36"/>
      <c r="U22" s="63"/>
      <c r="V22" s="65">
        <f t="shared" si="21"/>
        <v>15</v>
      </c>
      <c r="W22" s="72"/>
      <c r="X22" s="75">
        <v>13</v>
      </c>
      <c r="Y22" s="69">
        <v>41</v>
      </c>
      <c r="Z22" s="66">
        <f t="shared" si="19"/>
        <v>39</v>
      </c>
      <c r="AA22" s="133">
        <f t="shared" si="2"/>
        <v>39</v>
      </c>
    </row>
    <row r="23" spans="1:27" ht="18" x14ac:dyDescent="0.3">
      <c r="A23" s="157" t="s">
        <v>146</v>
      </c>
      <c r="B23" s="121">
        <f>17+2</f>
        <v>19</v>
      </c>
      <c r="C23" s="124">
        <f>15+2</f>
        <v>17</v>
      </c>
      <c r="D23" s="127">
        <f>19+2</f>
        <v>21</v>
      </c>
      <c r="E23" s="149">
        <v>0</v>
      </c>
      <c r="F23" s="158" t="s">
        <v>73</v>
      </c>
      <c r="G23" s="118">
        <v>0</v>
      </c>
      <c r="H23" s="57"/>
      <c r="I23" s="22"/>
      <c r="J23" s="23"/>
      <c r="K23" s="27"/>
      <c r="L23" s="30"/>
      <c r="M23" s="33"/>
      <c r="N23" s="39"/>
      <c r="O23" s="42"/>
      <c r="P23" s="45"/>
      <c r="Q23" s="48"/>
      <c r="R23" s="51"/>
      <c r="S23" s="54"/>
      <c r="T23" s="36"/>
      <c r="U23" s="63"/>
      <c r="V23" s="65">
        <f t="shared" ref="V23" si="22">SUM(H23:U23)</f>
        <v>0</v>
      </c>
      <c r="W23" s="72"/>
      <c r="X23" s="75"/>
      <c r="Y23" s="69">
        <v>32</v>
      </c>
      <c r="Z23" s="66">
        <f t="shared" ref="Z23" si="23">Y23+X23-(V23+W23)</f>
        <v>32</v>
      </c>
      <c r="AA23" s="133">
        <f t="shared" ref="AA23" si="24">SMALL(Y23:Z23,1)</f>
        <v>32</v>
      </c>
    </row>
    <row r="24" spans="1:27" ht="18" x14ac:dyDescent="0.3">
      <c r="A24" s="157" t="s">
        <v>147</v>
      </c>
      <c r="B24" s="121">
        <f>17+2</f>
        <v>19</v>
      </c>
      <c r="C24" s="124">
        <f>15+2</f>
        <v>17</v>
      </c>
      <c r="D24" s="127">
        <f>19+2</f>
        <v>21</v>
      </c>
      <c r="E24" s="149">
        <v>0</v>
      </c>
      <c r="F24" s="158" t="s">
        <v>73</v>
      </c>
      <c r="G24" s="118">
        <v>0</v>
      </c>
      <c r="H24" s="57">
        <v>29</v>
      </c>
      <c r="I24" s="22" t="s">
        <v>142</v>
      </c>
      <c r="J24" s="23">
        <v>1</v>
      </c>
      <c r="K24" s="27"/>
      <c r="L24" s="30"/>
      <c r="M24" s="33">
        <v>8</v>
      </c>
      <c r="N24" s="39"/>
      <c r="O24" s="42"/>
      <c r="P24" s="45"/>
      <c r="Q24" s="48"/>
      <c r="R24" s="51"/>
      <c r="S24" s="54"/>
      <c r="T24" s="36"/>
      <c r="U24" s="63"/>
      <c r="V24" s="65">
        <f t="shared" ref="V24" si="25">SUM(H24:U24)</f>
        <v>38</v>
      </c>
      <c r="W24" s="72"/>
      <c r="X24" s="75"/>
      <c r="Y24" s="69">
        <v>32</v>
      </c>
      <c r="Z24" s="66">
        <f t="shared" ref="Z24:Z26" si="26">Y24+X24-(V24+W24)</f>
        <v>-6</v>
      </c>
      <c r="AA24" s="133">
        <f t="shared" ref="AA24:AA26" si="27">SMALL(Y24:Z24,1)</f>
        <v>-6</v>
      </c>
    </row>
    <row r="25" spans="1:27" ht="18" x14ac:dyDescent="0.3">
      <c r="A25" s="157" t="s">
        <v>149</v>
      </c>
      <c r="B25" s="151">
        <f>11+2</f>
        <v>13</v>
      </c>
      <c r="C25" s="152">
        <f>12+2</f>
        <v>14</v>
      </c>
      <c r="D25" s="127">
        <f>12+2</f>
        <v>14</v>
      </c>
      <c r="E25" s="149">
        <v>0</v>
      </c>
      <c r="F25" s="117" t="s">
        <v>150</v>
      </c>
      <c r="G25" s="118">
        <v>5</v>
      </c>
      <c r="H25" s="57">
        <v>27</v>
      </c>
      <c r="I25" s="22"/>
      <c r="J25" s="23"/>
      <c r="K25" s="27"/>
      <c r="L25" s="30"/>
      <c r="M25" s="33">
        <v>22</v>
      </c>
      <c r="N25" s="39"/>
      <c r="O25" s="42"/>
      <c r="P25" s="45">
        <v>3</v>
      </c>
      <c r="Q25" s="48"/>
      <c r="R25" s="51"/>
      <c r="S25" s="54"/>
      <c r="T25" s="36">
        <v>18</v>
      </c>
      <c r="U25" s="63"/>
      <c r="V25" s="66">
        <f t="shared" ref="V25:V26" si="28">SUM(H25:U25)</f>
        <v>70</v>
      </c>
      <c r="W25" s="72"/>
      <c r="X25" s="75"/>
      <c r="Y25" s="153">
        <v>60</v>
      </c>
      <c r="Z25" s="66">
        <f t="shared" si="26"/>
        <v>-10</v>
      </c>
      <c r="AA25" s="133">
        <f t="shared" si="27"/>
        <v>-10</v>
      </c>
    </row>
    <row r="26" spans="1:27" ht="18" x14ac:dyDescent="0.3">
      <c r="A26" s="157" t="s">
        <v>148</v>
      </c>
      <c r="B26" s="151">
        <f>11+2</f>
        <v>13</v>
      </c>
      <c r="C26" s="152">
        <f>14+2</f>
        <v>16</v>
      </c>
      <c r="D26" s="127">
        <f>14+2</f>
        <v>16</v>
      </c>
      <c r="E26" s="149">
        <v>0</v>
      </c>
      <c r="F26" s="117" t="s">
        <v>151</v>
      </c>
      <c r="G26" s="118">
        <v>5</v>
      </c>
      <c r="H26" s="57">
        <v>19</v>
      </c>
      <c r="I26" s="22"/>
      <c r="J26" s="23">
        <v>1</v>
      </c>
      <c r="K26" s="144"/>
      <c r="L26" s="30"/>
      <c r="M26" s="33">
        <v>6</v>
      </c>
      <c r="N26" s="39"/>
      <c r="O26" s="42"/>
      <c r="P26" s="45"/>
      <c r="Q26" s="48"/>
      <c r="R26" s="51"/>
      <c r="S26" s="54"/>
      <c r="T26" s="36">
        <v>19</v>
      </c>
      <c r="U26" s="63"/>
      <c r="V26" s="66">
        <f t="shared" si="28"/>
        <v>45</v>
      </c>
      <c r="W26" s="72"/>
      <c r="X26" s="75"/>
      <c r="Y26" s="153">
        <v>40</v>
      </c>
      <c r="Z26" s="66">
        <f t="shared" si="26"/>
        <v>-5</v>
      </c>
      <c r="AA26" s="133">
        <f t="shared" si="27"/>
        <v>-5</v>
      </c>
    </row>
    <row r="27" spans="1:27" x14ac:dyDescent="0.3">
      <c r="A27" s="157" t="s">
        <v>126</v>
      </c>
      <c r="B27" s="121">
        <v>12</v>
      </c>
      <c r="C27" s="124">
        <v>13</v>
      </c>
      <c r="D27" s="127">
        <v>15</v>
      </c>
      <c r="E27" s="149">
        <v>0</v>
      </c>
      <c r="F27" s="158" t="s">
        <v>73</v>
      </c>
      <c r="G27" s="118">
        <v>0</v>
      </c>
      <c r="H27" s="57">
        <v>28</v>
      </c>
      <c r="I27" s="22"/>
      <c r="J27" s="23">
        <v>9</v>
      </c>
      <c r="K27" s="27"/>
      <c r="L27" s="30"/>
      <c r="M27" s="33"/>
      <c r="N27" s="39"/>
      <c r="O27" s="42"/>
      <c r="P27" s="45"/>
      <c r="Q27" s="48"/>
      <c r="R27" s="51"/>
      <c r="S27" s="54"/>
      <c r="T27" s="36">
        <v>17</v>
      </c>
      <c r="U27" s="63"/>
      <c r="V27" s="65">
        <f t="shared" ref="V27" si="29">SUM(H27:U27)</f>
        <v>54</v>
      </c>
      <c r="W27" s="72"/>
      <c r="X27" s="75"/>
      <c r="Y27" s="69">
        <v>44</v>
      </c>
      <c r="Z27" s="66">
        <f t="shared" ref="Z27" si="30">Y27+X27-(V27+W27)</f>
        <v>-10</v>
      </c>
      <c r="AA27" s="133">
        <f t="shared" ref="AA27" si="31">SMALL(Y27:Z27,1)</f>
        <v>-10</v>
      </c>
    </row>
    <row r="28" spans="1:27" x14ac:dyDescent="0.3">
      <c r="A28" s="157" t="s">
        <v>143</v>
      </c>
      <c r="B28" s="121">
        <v>14</v>
      </c>
      <c r="C28" s="124">
        <v>15</v>
      </c>
      <c r="D28" s="127">
        <v>17</v>
      </c>
      <c r="E28" s="149">
        <v>0</v>
      </c>
      <c r="F28" s="158" t="s">
        <v>73</v>
      </c>
      <c r="G28" s="118">
        <v>0</v>
      </c>
      <c r="H28" s="57">
        <v>12</v>
      </c>
      <c r="I28" s="22"/>
      <c r="J28" s="23"/>
      <c r="K28" s="27"/>
      <c r="L28" s="30"/>
      <c r="M28" s="33"/>
      <c r="N28" s="39"/>
      <c r="O28" s="42"/>
      <c r="P28" s="45"/>
      <c r="Q28" s="48"/>
      <c r="R28" s="51"/>
      <c r="S28" s="54"/>
      <c r="T28" s="36"/>
      <c r="U28" s="63"/>
      <c r="V28" s="65">
        <f>SUM(H28:U28)</f>
        <v>12</v>
      </c>
      <c r="W28" s="72"/>
      <c r="X28" s="75"/>
      <c r="Y28" s="69">
        <v>4</v>
      </c>
      <c r="Z28" s="66">
        <f>Y28+X28-(V28+W28)</f>
        <v>-8</v>
      </c>
      <c r="AA28" s="133">
        <f>SMALL(Y28:Z28,1)</f>
        <v>-8</v>
      </c>
    </row>
    <row r="29" spans="1:27" x14ac:dyDescent="0.3">
      <c r="A29" s="205" t="s">
        <v>161</v>
      </c>
      <c r="B29" s="151">
        <v>15</v>
      </c>
      <c r="C29" s="152">
        <v>12</v>
      </c>
      <c r="D29" s="127">
        <v>16</v>
      </c>
      <c r="E29" s="149">
        <v>0</v>
      </c>
      <c r="F29" s="117" t="s">
        <v>73</v>
      </c>
      <c r="G29" s="118">
        <v>0</v>
      </c>
      <c r="H29" s="57"/>
      <c r="I29" s="22"/>
      <c r="J29" s="23"/>
      <c r="K29" s="27"/>
      <c r="L29" s="30"/>
      <c r="M29" s="33"/>
      <c r="N29" s="39"/>
      <c r="O29" s="42"/>
      <c r="P29" s="45"/>
      <c r="Q29" s="48"/>
      <c r="R29" s="51"/>
      <c r="S29" s="54"/>
      <c r="T29" s="36"/>
      <c r="U29" s="63"/>
      <c r="V29" s="66">
        <f t="shared" ref="V29" si="32">SUM(H29:U29)</f>
        <v>0</v>
      </c>
      <c r="W29" s="72"/>
      <c r="X29" s="75"/>
      <c r="Y29" s="206">
        <v>26</v>
      </c>
      <c r="Z29" s="66">
        <f t="shared" ref="Z29" si="33">Y29+X29-(V29+W29)</f>
        <v>26</v>
      </c>
      <c r="AA29" s="133">
        <f t="shared" ref="AA29" si="34">SMALL(Y29:Z29,1)</f>
        <v>26</v>
      </c>
    </row>
  </sheetData>
  <conditionalFormatting sqref="AA2:AA22">
    <cfRule type="cellIs" dxfId="23" priority="31" stopIfTrue="1" operator="lessThan">
      <formula>0.5</formula>
    </cfRule>
  </conditionalFormatting>
  <conditionalFormatting sqref="AA2:AA22">
    <cfRule type="cellIs" dxfId="22" priority="32" operator="lessThan">
      <formula>Y2/2</formula>
    </cfRule>
  </conditionalFormatting>
  <conditionalFormatting sqref="AA27">
    <cfRule type="cellIs" dxfId="21" priority="23" stopIfTrue="1" operator="lessThan">
      <formula>0.5</formula>
    </cfRule>
  </conditionalFormatting>
  <conditionalFormatting sqref="AA27">
    <cfRule type="cellIs" dxfId="20" priority="24" operator="lessThan">
      <formula>Y27/2</formula>
    </cfRule>
  </conditionalFormatting>
  <conditionalFormatting sqref="AA23">
    <cfRule type="cellIs" dxfId="19" priority="21" stopIfTrue="1" operator="lessThan">
      <formula>0.5</formula>
    </cfRule>
  </conditionalFormatting>
  <conditionalFormatting sqref="AA23">
    <cfRule type="cellIs" dxfId="18" priority="22" operator="lessThan">
      <formula>Y23/2</formula>
    </cfRule>
  </conditionalFormatting>
  <conditionalFormatting sqref="AA24">
    <cfRule type="cellIs" dxfId="17" priority="19" stopIfTrue="1" operator="lessThan">
      <formula>0.5</formula>
    </cfRule>
  </conditionalFormatting>
  <conditionalFormatting sqref="AA24">
    <cfRule type="cellIs" dxfId="16" priority="20" operator="lessThan">
      <formula>Y24/2</formula>
    </cfRule>
  </conditionalFormatting>
  <conditionalFormatting sqref="AA28">
    <cfRule type="cellIs" dxfId="15" priority="17" stopIfTrue="1" operator="lessThan">
      <formula>0.5</formula>
    </cfRule>
  </conditionalFormatting>
  <conditionalFormatting sqref="AA28">
    <cfRule type="cellIs" dxfId="14" priority="18" operator="lessThan">
      <formula>Y28/2</formula>
    </cfRule>
  </conditionalFormatting>
  <conditionalFormatting sqref="AA25">
    <cfRule type="cellIs" dxfId="13" priority="11" stopIfTrue="1" operator="lessThan">
      <formula>0.5</formula>
    </cfRule>
  </conditionalFormatting>
  <conditionalFormatting sqref="AA25">
    <cfRule type="cellIs" dxfId="12" priority="12" operator="lessThan">
      <formula>$Z25/2</formula>
    </cfRule>
  </conditionalFormatting>
  <conditionalFormatting sqref="AA25">
    <cfRule type="cellIs" dxfId="11" priority="10" operator="lessThan">
      <formula>$Z25/2</formula>
    </cfRule>
  </conditionalFormatting>
  <conditionalFormatting sqref="AA25">
    <cfRule type="cellIs" dxfId="10" priority="9" stopIfTrue="1" operator="lessThan">
      <formula>0.5</formula>
    </cfRule>
  </conditionalFormatting>
  <conditionalFormatting sqref="AA25">
    <cfRule type="cellIs" dxfId="9" priority="8" operator="lessThan">
      <formula>$Z25/2</formula>
    </cfRule>
  </conditionalFormatting>
  <conditionalFormatting sqref="AA25">
    <cfRule type="cellIs" dxfId="8" priority="7" stopIfTrue="1" operator="lessThan">
      <formula>0.5</formula>
    </cfRule>
  </conditionalFormatting>
  <conditionalFormatting sqref="AA25">
    <cfRule type="cellIs" dxfId="7" priority="6" operator="lessThan">
      <formula>$Z25/2</formula>
    </cfRule>
  </conditionalFormatting>
  <conditionalFormatting sqref="AA25">
    <cfRule type="cellIs" dxfId="6" priority="5" stopIfTrue="1" operator="lessThan">
      <formula>0.5</formula>
    </cfRule>
  </conditionalFormatting>
  <conditionalFormatting sqref="AA26">
    <cfRule type="cellIs" dxfId="5" priority="4" operator="lessThan">
      <formula>$Z26/2</formula>
    </cfRule>
  </conditionalFormatting>
  <conditionalFormatting sqref="AA26">
    <cfRule type="cellIs" dxfId="4" priority="3" stopIfTrue="1" operator="lessThan">
      <formula>0.5</formula>
    </cfRule>
  </conditionalFormatting>
  <conditionalFormatting sqref="AA29">
    <cfRule type="cellIs" dxfId="3" priority="1" stopIfTrue="1" operator="lessThan">
      <formula>0.5</formula>
    </cfRule>
  </conditionalFormatting>
  <conditionalFormatting sqref="AA29">
    <cfRule type="cellIs" dxfId="1" priority="2" operator="lessThan">
      <formula>$Z29/2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Normal="100" workbookViewId="0">
      <selection activeCell="A2" sqref="A2"/>
    </sheetView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8" width="3.8984375" style="5" bestFit="1" customWidth="1"/>
    <col min="9" max="14" width="8.69921875" style="5" customWidth="1"/>
    <col min="15" max="16384" width="9" style="5"/>
  </cols>
  <sheetData>
    <row r="1" spans="1:16" s="1" customFormat="1" ht="16.8" thickTop="1" thickBot="1" x14ac:dyDescent="0.35">
      <c r="A1" s="5"/>
      <c r="B1" s="2"/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  <c r="H1" s="4" t="s">
        <v>12</v>
      </c>
    </row>
    <row r="2" spans="1:16" x14ac:dyDescent="0.3">
      <c r="B2" s="6" t="s">
        <v>13</v>
      </c>
      <c r="C2" s="7">
        <f ca="1">RANDBETWEEN(1,3)</f>
        <v>3</v>
      </c>
      <c r="D2" s="7">
        <f ca="1">RANDBETWEEN(1,3)+RANDBETWEEN(1,3)</f>
        <v>5</v>
      </c>
      <c r="E2" s="7">
        <f ca="1">RANDBETWEEN(1,3)+RANDBETWEEN(1,3)+RANDBETWEEN(1,3)</f>
        <v>7</v>
      </c>
      <c r="F2" s="7">
        <f ca="1">RANDBETWEEN(1,3)+RANDBETWEEN(1,3)+RANDBETWEEN(1,3)+RANDBETWEEN(1,3)</f>
        <v>12</v>
      </c>
      <c r="G2" s="7">
        <f ca="1">RANDBETWEEN(1,3)+RANDBETWEEN(1,3)+RANDBETWEEN(1,3)+RANDBETWEEN(1,3)+RANDBETWEEN(1,3)</f>
        <v>12</v>
      </c>
      <c r="H2" s="8">
        <f ca="1">RANDBETWEEN(1,3)+RANDBETWEEN(1,3)+RANDBETWEEN(1,3)+RANDBETWEEN(1,3)+RANDBETWEEN(1,3)+RANDBETWEEN(1,3)</f>
        <v>13</v>
      </c>
      <c r="L2" s="1"/>
      <c r="M2" s="1"/>
      <c r="N2" s="1"/>
      <c r="O2" s="1"/>
      <c r="P2" s="1"/>
    </row>
    <row r="3" spans="1:16" x14ac:dyDescent="0.3">
      <c r="B3" s="9" t="s">
        <v>14</v>
      </c>
      <c r="C3" s="10">
        <f ca="1">RANDBETWEEN(1,4)</f>
        <v>1</v>
      </c>
      <c r="D3" s="10">
        <f ca="1">RANDBETWEEN(1,4)+RANDBETWEEN(1,4)</f>
        <v>5</v>
      </c>
      <c r="E3" s="10">
        <f ca="1">RANDBETWEEN(1,4)+RANDBETWEEN(1,4)+RANDBETWEEN(1,4)</f>
        <v>7</v>
      </c>
      <c r="F3" s="10">
        <f ca="1">RANDBETWEEN(1,4)+RANDBETWEEN(1,4)+RANDBETWEEN(1,4)+RANDBETWEEN(1,4)</f>
        <v>8</v>
      </c>
      <c r="G3" s="10">
        <f ca="1">RANDBETWEEN(1,4)+RANDBETWEEN(1,4)+RANDBETWEEN(1,4)+RANDBETWEEN(1,4)+RANDBETWEEN(1,4)</f>
        <v>14</v>
      </c>
      <c r="H3" s="11">
        <f ca="1">RANDBETWEEN(1,4)+RANDBETWEEN(1,4)+RANDBETWEEN(1,4)+RANDBETWEEN(1,4)+RANDBETWEEN(1,4)+RANDBETWEEN(1,4)</f>
        <v>14</v>
      </c>
      <c r="L3" s="1"/>
      <c r="M3" s="1"/>
      <c r="N3" s="1"/>
      <c r="O3" s="1"/>
      <c r="P3" s="1"/>
    </row>
    <row r="4" spans="1:16" x14ac:dyDescent="0.3">
      <c r="B4" s="9" t="s">
        <v>15</v>
      </c>
      <c r="C4" s="10">
        <f ca="1">RANDBETWEEN(1,6)</f>
        <v>1</v>
      </c>
      <c r="D4" s="10">
        <f ca="1">RANDBETWEEN(1,6)+RANDBETWEEN(1,6)</f>
        <v>6</v>
      </c>
      <c r="E4" s="10">
        <f ca="1">RANDBETWEEN(1,6)+RANDBETWEEN(1,6)+RANDBETWEEN(1,6)</f>
        <v>11</v>
      </c>
      <c r="F4" s="10">
        <f ca="1">RANDBETWEEN(1,6)+RANDBETWEEN(1,6)+RANDBETWEEN(1,6)+RANDBETWEEN(1,6)</f>
        <v>14</v>
      </c>
      <c r="G4" s="10">
        <f ca="1">RANDBETWEEN(1,6)+RANDBETWEEN(1,6)+RANDBETWEEN(1,6)+RANDBETWEEN(1,6)+RANDBETWEEN(1,6)</f>
        <v>21</v>
      </c>
      <c r="H4" s="11">
        <f ca="1">RANDBETWEEN(1,6)+RANDBETWEEN(1,6)+RANDBETWEEN(1,6)+RANDBETWEEN(1,6)+RANDBETWEEN(1,6)+RANDBETWEEN(1,6)</f>
        <v>16</v>
      </c>
      <c r="L4" s="1"/>
      <c r="M4" s="1"/>
      <c r="N4" s="1"/>
      <c r="O4" s="1"/>
      <c r="P4" s="1"/>
    </row>
    <row r="5" spans="1:16" x14ac:dyDescent="0.3">
      <c r="B5" s="9" t="s">
        <v>16</v>
      </c>
      <c r="C5" s="10">
        <f ca="1">RANDBETWEEN(1,8)</f>
        <v>5</v>
      </c>
      <c r="D5" s="10">
        <f ca="1">RANDBETWEEN(1,8)+RANDBETWEEN(1,8)</f>
        <v>9</v>
      </c>
      <c r="E5" s="10">
        <f ca="1">RANDBETWEEN(1,8)+RANDBETWEEN(1,8)+RANDBETWEEN(1,8)</f>
        <v>17</v>
      </c>
      <c r="F5" s="10">
        <f ca="1">RANDBETWEEN(1,8)+RANDBETWEEN(1,8)+RANDBETWEEN(1,8)+RANDBETWEEN(1,8)</f>
        <v>14</v>
      </c>
      <c r="G5" s="10">
        <f ca="1">RANDBETWEEN(1,8)+RANDBETWEEN(1,8)+RANDBETWEEN(1,8)+RANDBETWEEN(1,8)+RANDBETWEEN(1,8)</f>
        <v>19</v>
      </c>
      <c r="H5" s="11">
        <f ca="1">RANDBETWEEN(1,8)+RANDBETWEEN(1,8)+RANDBETWEEN(1,8)+RANDBETWEEN(1,8)+RANDBETWEEN(1,8)+RANDBETWEEN(1,8)</f>
        <v>24</v>
      </c>
      <c r="L5" s="1"/>
      <c r="M5" s="1"/>
      <c r="N5" s="1"/>
      <c r="O5" s="1"/>
      <c r="P5" s="1"/>
    </row>
    <row r="6" spans="1:16" x14ac:dyDescent="0.3">
      <c r="B6" s="9" t="s">
        <v>17</v>
      </c>
      <c r="C6" s="10">
        <f ca="1">RANDBETWEEN(1,10)</f>
        <v>6</v>
      </c>
      <c r="D6" s="10">
        <f ca="1">RANDBETWEEN(1,10)+RANDBETWEEN(1,10)</f>
        <v>12</v>
      </c>
      <c r="E6" s="10">
        <f ca="1">RANDBETWEEN(1,10)+RANDBETWEEN(1,10)+RANDBETWEEN(1,10)</f>
        <v>19</v>
      </c>
      <c r="F6" s="10">
        <f ca="1">RANDBETWEEN(1,10)+RANDBETWEEN(1,10)+RANDBETWEEN(1,10)+RANDBETWEEN(1,10)</f>
        <v>24</v>
      </c>
      <c r="G6" s="10">
        <f ca="1">RANDBETWEEN(1,10)+RANDBETWEEN(1,10)+RANDBETWEEN(1,10)+RANDBETWEEN(1,10)+RANDBETWEEN(1,10)</f>
        <v>31</v>
      </c>
      <c r="H6" s="11">
        <f ca="1">RANDBETWEEN(1,10)+RANDBETWEEN(1,10)+RANDBETWEEN(1,10)+RANDBETWEEN(1,10)+RANDBETWEEN(1,10)+RANDBETWEEN(1,10)</f>
        <v>28</v>
      </c>
      <c r="L6" s="1"/>
      <c r="M6" s="1"/>
      <c r="N6" s="1"/>
      <c r="O6" s="1"/>
      <c r="P6" s="1"/>
    </row>
    <row r="7" spans="1:16" x14ac:dyDescent="0.3">
      <c r="B7" s="9" t="s">
        <v>18</v>
      </c>
      <c r="C7" s="10">
        <f ca="1">RANDBETWEEN(1,12)</f>
        <v>4</v>
      </c>
      <c r="D7" s="10">
        <f ca="1">RANDBETWEEN(1,12)+RANDBETWEEN(1,12)</f>
        <v>6</v>
      </c>
      <c r="E7" s="10">
        <f ca="1">RANDBETWEEN(1,12)+RANDBETWEEN(1,12)+RANDBETWEEN(1,12)</f>
        <v>27</v>
      </c>
      <c r="F7" s="10">
        <f ca="1">RANDBETWEEN(1,12)+RANDBETWEEN(1,12)+RANDBETWEEN(1,12)+RANDBETWEEN(1,12)</f>
        <v>35</v>
      </c>
      <c r="G7" s="10">
        <f ca="1">RANDBETWEEN(1,12)+RANDBETWEEN(1,12)+RANDBETWEEN(1,12)+RANDBETWEEN(1,12)+RANDBETWEEN(1,12)</f>
        <v>27</v>
      </c>
      <c r="H7" s="11">
        <f ca="1">RANDBETWEEN(1,12)+RANDBETWEEN(1,12)+RANDBETWEEN(1,12)+RANDBETWEEN(1,12)+RANDBETWEEN(1,12)+RANDBETWEEN(1,12)</f>
        <v>35</v>
      </c>
      <c r="L7" s="1"/>
      <c r="M7" s="1"/>
      <c r="N7" s="1"/>
      <c r="O7" s="1"/>
      <c r="P7" s="1"/>
    </row>
    <row r="8" spans="1:16" x14ac:dyDescent="0.3">
      <c r="B8" s="9" t="s">
        <v>19</v>
      </c>
      <c r="C8" s="10">
        <f ca="1">RANDBETWEEN(1,20)</f>
        <v>13</v>
      </c>
      <c r="D8" s="10">
        <f ca="1">RANDBETWEEN(1,20)+RANDBETWEEN(1,20)</f>
        <v>21</v>
      </c>
      <c r="E8" s="10">
        <f ca="1">RANDBETWEEN(1,20)+RANDBETWEEN(1,20)+RANDBETWEEN(1,20)</f>
        <v>38</v>
      </c>
      <c r="F8" s="10">
        <f ca="1">RANDBETWEEN(1,20)+RANDBETWEEN(1,20)+RANDBETWEEN(1,20)+RANDBETWEEN(1,20)</f>
        <v>26</v>
      </c>
      <c r="G8" s="10">
        <f ca="1">RANDBETWEEN(1,20)+RANDBETWEEN(1,20)+RANDBETWEEN(1,20)+RANDBETWEEN(1,20)+RANDBETWEEN(1,20)</f>
        <v>48</v>
      </c>
      <c r="H8" s="11">
        <f ca="1">RANDBETWEEN(1,20)+RANDBETWEEN(1,20)+RANDBETWEEN(1,20)+RANDBETWEEN(1,20)+RANDBETWEEN(1,20)+RANDBETWEEN(1,20)</f>
        <v>73</v>
      </c>
      <c r="L8" s="1"/>
      <c r="M8" s="1"/>
      <c r="N8" s="1"/>
      <c r="O8" s="1"/>
      <c r="P8" s="1"/>
    </row>
    <row r="9" spans="1:16" ht="16.2" thickBot="1" x14ac:dyDescent="0.35">
      <c r="B9" s="12" t="s">
        <v>20</v>
      </c>
      <c r="C9" s="13">
        <f ca="1">RANDBETWEEN(1,100)</f>
        <v>71</v>
      </c>
      <c r="D9" s="13">
        <f ca="1">RANDBETWEEN(1,100)+RANDBETWEEN(1,100)</f>
        <v>187</v>
      </c>
      <c r="E9" s="13">
        <f ca="1">RANDBETWEEN(1,100)+RANDBETWEEN(1,100)+RANDBETWEEN(1,100)</f>
        <v>57</v>
      </c>
      <c r="F9" s="13">
        <f ca="1">RANDBETWEEN(1,100)+RANDBETWEEN(1,100)+RANDBETWEEN(1,100)+RANDBETWEEN(1,100)</f>
        <v>161</v>
      </c>
      <c r="G9" s="13">
        <f ca="1">RANDBETWEEN(1,100)+RANDBETWEEN(1,100)+RANDBETWEEN(1,100)+RANDBETWEEN(1,100)+RANDBETWEEN(1,100)</f>
        <v>388</v>
      </c>
      <c r="H9" s="14">
        <f ca="1">RANDBETWEEN(1,100)+RANDBETWEEN(1,100)+RANDBETWEEN(1,100)+RANDBETWEEN(1,100)+RANDBETWEEN(1,100)+RANDBETWEEN(1,100)</f>
        <v>358</v>
      </c>
      <c r="L9" s="1"/>
      <c r="M9" s="1"/>
      <c r="N9" s="1"/>
      <c r="O9" s="1"/>
      <c r="P9" s="1"/>
    </row>
    <row r="10" spans="1:16" ht="16.2" thickTop="1" x14ac:dyDescent="0.3">
      <c r="A10" s="1"/>
      <c r="C10" s="1"/>
      <c r="D10" s="1"/>
      <c r="E10" s="1"/>
      <c r="F10" s="1"/>
    </row>
    <row r="11" spans="1:16" x14ac:dyDescent="0.3">
      <c r="A11" s="1"/>
      <c r="C11" s="1"/>
      <c r="D11" s="1"/>
      <c r="E11" s="1"/>
      <c r="F11" s="1"/>
    </row>
    <row r="12" spans="1:16" x14ac:dyDescent="0.3">
      <c r="A12" s="1"/>
      <c r="C12" s="1"/>
      <c r="D12" s="1"/>
      <c r="E12" s="1"/>
      <c r="F12" s="1"/>
    </row>
    <row r="13" spans="1:16" x14ac:dyDescent="0.3">
      <c r="A13" s="1"/>
      <c r="C13" s="1"/>
      <c r="D13" s="1"/>
      <c r="E13" s="1"/>
      <c r="F13" s="1"/>
    </row>
    <row r="14" spans="1:16" x14ac:dyDescent="0.3">
      <c r="A14" s="1"/>
      <c r="C14" s="1"/>
      <c r="D14" s="1"/>
      <c r="E14" s="1"/>
      <c r="F14" s="1"/>
    </row>
    <row r="15" spans="1:16" x14ac:dyDescent="0.3">
      <c r="A15" s="1"/>
      <c r="C15" s="1"/>
      <c r="D15" s="1"/>
      <c r="E15" s="1"/>
      <c r="F15" s="1"/>
    </row>
    <row r="16" spans="1:16" x14ac:dyDescent="0.3">
      <c r="A16" s="1"/>
      <c r="C16" s="1"/>
      <c r="D16" s="1"/>
      <c r="E16" s="1"/>
      <c r="F16" s="1"/>
    </row>
    <row r="17" spans="1:7" x14ac:dyDescent="0.3">
      <c r="A17" s="1"/>
      <c r="C17" s="1"/>
      <c r="D17" s="1"/>
      <c r="E17" s="1"/>
      <c r="F17" s="1"/>
    </row>
    <row r="18" spans="1:7" x14ac:dyDescent="0.3">
      <c r="A18" s="1"/>
      <c r="C18" s="1"/>
      <c r="D18" s="1"/>
      <c r="E18" s="1"/>
      <c r="F18" s="1"/>
    </row>
    <row r="19" spans="1:7" x14ac:dyDescent="0.3">
      <c r="A19" s="1"/>
      <c r="C19" s="1"/>
      <c r="D19" s="1"/>
      <c r="E19" s="1"/>
      <c r="F19" s="1"/>
    </row>
    <row r="20" spans="1:7" x14ac:dyDescent="0.3">
      <c r="A20" s="1"/>
      <c r="C20" s="1"/>
      <c r="D20" s="1"/>
      <c r="E20" s="1"/>
      <c r="F20" s="1"/>
    </row>
    <row r="21" spans="1:7" x14ac:dyDescent="0.3">
      <c r="A21" s="1"/>
      <c r="C21" s="1"/>
      <c r="D21" s="1"/>
      <c r="E21" s="1"/>
      <c r="F21" s="1"/>
    </row>
    <row r="22" spans="1:7" x14ac:dyDescent="0.3">
      <c r="A22" s="1"/>
      <c r="C22" s="1"/>
      <c r="D22" s="1"/>
      <c r="E22" s="1"/>
      <c r="F22" s="1"/>
    </row>
    <row r="23" spans="1:7" x14ac:dyDescent="0.3">
      <c r="A23" s="1"/>
      <c r="C23" s="1"/>
      <c r="D23" s="1"/>
      <c r="E23" s="1"/>
      <c r="F23" s="1"/>
    </row>
    <row r="24" spans="1:7" x14ac:dyDescent="0.3">
      <c r="A24" s="1"/>
      <c r="C24" s="1"/>
      <c r="D24" s="1"/>
      <c r="E24" s="1"/>
      <c r="F24" s="1"/>
    </row>
    <row r="25" spans="1:7" x14ac:dyDescent="0.3">
      <c r="A25" s="1"/>
      <c r="C25" s="1"/>
      <c r="D25" s="1"/>
      <c r="E25" s="1"/>
      <c r="F25" s="1"/>
    </row>
    <row r="26" spans="1:7" x14ac:dyDescent="0.3">
      <c r="A26" s="1"/>
      <c r="C26" s="1"/>
      <c r="D26" s="1"/>
      <c r="E26" s="1"/>
      <c r="F26" s="1"/>
    </row>
    <row r="27" spans="1:7" x14ac:dyDescent="0.3">
      <c r="A27" s="1"/>
      <c r="C27" s="1"/>
      <c r="D27" s="1"/>
      <c r="E27" s="1"/>
      <c r="F27" s="1"/>
    </row>
    <row r="28" spans="1:7" x14ac:dyDescent="0.3">
      <c r="A28" s="1"/>
      <c r="C28" s="1"/>
      <c r="D28" s="1"/>
      <c r="E28" s="1"/>
      <c r="F28" s="1"/>
    </row>
    <row r="29" spans="1:7" x14ac:dyDescent="0.3">
      <c r="A29" s="1"/>
      <c r="C29" s="1"/>
      <c r="D29" s="1"/>
      <c r="E29" s="1"/>
      <c r="F29" s="1"/>
    </row>
    <row r="30" spans="1:7" x14ac:dyDescent="0.3">
      <c r="A30" s="1"/>
      <c r="C30" s="1"/>
      <c r="D30" s="1"/>
      <c r="E30" s="1"/>
      <c r="F30" s="1"/>
    </row>
    <row r="31" spans="1:7" x14ac:dyDescent="0.3">
      <c r="C31" s="1"/>
      <c r="D31" s="1"/>
      <c r="E31" s="1"/>
      <c r="F31" s="1"/>
      <c r="G31" s="1"/>
    </row>
    <row r="32" spans="1:7" x14ac:dyDescent="0.3">
      <c r="C32" s="1"/>
      <c r="D32" s="1"/>
      <c r="E32" s="1"/>
      <c r="F32" s="1"/>
      <c r="G32" s="1"/>
    </row>
    <row r="33" spans="3:7" x14ac:dyDescent="0.3">
      <c r="C33" s="1"/>
      <c r="D33" s="1"/>
      <c r="E33" s="1"/>
      <c r="F33" s="1"/>
      <c r="G33" s="1"/>
    </row>
    <row r="34" spans="3:7" x14ac:dyDescent="0.3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Initiative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Álvarez</dc:creator>
  <cp:lastModifiedBy>Alexis Álvarez</cp:lastModifiedBy>
  <cp:lastPrinted>2015-05-10T13:13:36Z</cp:lastPrinted>
  <dcterms:created xsi:type="dcterms:W3CDTF">2014-01-30T16:13:23Z</dcterms:created>
  <dcterms:modified xsi:type="dcterms:W3CDTF">2016-09-08T15:21:03Z</dcterms:modified>
</cp:coreProperties>
</file>