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10224"/>
  </bookViews>
  <sheets>
    <sheet name="Initiative" sheetId="1" r:id="rId1"/>
    <sheet name="Attacks (allies)" sheetId="2" r:id="rId2"/>
    <sheet name="Attacks (foes)" sheetId="6" r:id="rId3"/>
    <sheet name="Saves (allies)" sheetId="3" r:id="rId4"/>
    <sheet name="Saves (foes)" sheetId="7" r:id="rId5"/>
    <sheet name="hps" sheetId="5" r:id="rId6"/>
    <sheet name="Rolls" sheetId="4" r:id="rId7"/>
  </sheets>
  <calcPr calcId="145621"/>
</workbook>
</file>

<file path=xl/calcChain.xml><?xml version="1.0" encoding="utf-8"?>
<calcChain xmlns="http://schemas.openxmlformats.org/spreadsheetml/2006/main">
  <c r="C4" i="3" l="1"/>
  <c r="C3" i="3"/>
  <c r="C2" i="3"/>
  <c r="C13" i="3"/>
  <c r="C12" i="3"/>
  <c r="C11" i="3"/>
  <c r="C10" i="3"/>
  <c r="C9" i="3"/>
  <c r="C8" i="3"/>
  <c r="C7" i="3"/>
  <c r="C6" i="3"/>
  <c r="C5" i="3"/>
  <c r="H6" i="4" l="1"/>
  <c r="D34" i="1" l="1"/>
  <c r="D23" i="7" l="1"/>
  <c r="E23" i="7" s="1"/>
  <c r="D22" i="7"/>
  <c r="E22" i="7" s="1"/>
  <c r="D21" i="7"/>
  <c r="E21" i="7" s="1"/>
  <c r="D20" i="7"/>
  <c r="E20" i="7" s="1"/>
  <c r="Z12" i="5" l="1"/>
  <c r="Z13" i="5"/>
  <c r="Z14" i="5"/>
  <c r="D3" i="5" l="1"/>
  <c r="B3" i="5"/>
  <c r="D2" i="5" l="1"/>
  <c r="B2" i="5"/>
  <c r="B6" i="5" l="1"/>
  <c r="D6" i="5"/>
  <c r="C6" i="5"/>
  <c r="D11" i="5" l="1"/>
  <c r="C11" i="5"/>
  <c r="B11" i="5"/>
  <c r="E6" i="2" l="1"/>
  <c r="E10" i="2"/>
  <c r="E12" i="2"/>
  <c r="E5" i="2"/>
  <c r="D10" i="5" l="1"/>
  <c r="C10" i="5"/>
  <c r="D12" i="5" l="1"/>
  <c r="C12" i="5"/>
  <c r="D15" i="5" l="1"/>
  <c r="C15" i="5"/>
  <c r="B15" i="5"/>
  <c r="B14" i="5"/>
  <c r="D14" i="5"/>
  <c r="C14" i="5"/>
  <c r="D13" i="5"/>
  <c r="B12" i="5"/>
  <c r="D17" i="5"/>
  <c r="C17" i="5"/>
  <c r="Z8" i="5" l="1"/>
  <c r="D19" i="7" l="1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D4" i="7"/>
  <c r="C4" i="7"/>
  <c r="D3" i="7"/>
  <c r="C3" i="7"/>
  <c r="D2" i="7"/>
  <c r="C2" i="7"/>
  <c r="H40" i="2"/>
  <c r="I40" i="2" s="1"/>
  <c r="H41" i="2"/>
  <c r="I41" i="2" s="1"/>
  <c r="H14" i="6"/>
  <c r="D14" i="6"/>
  <c r="H13" i="6"/>
  <c r="I13" i="6" s="1"/>
  <c r="H12" i="6"/>
  <c r="D12" i="6"/>
  <c r="H11" i="6"/>
  <c r="D11" i="6"/>
  <c r="H10" i="6"/>
  <c r="D10" i="6"/>
  <c r="H9" i="6"/>
  <c r="D9" i="6"/>
  <c r="H8" i="6"/>
  <c r="D8" i="6"/>
  <c r="H7" i="6"/>
  <c r="D7" i="6"/>
  <c r="H6" i="6"/>
  <c r="D6" i="6"/>
  <c r="H5" i="6"/>
  <c r="D5" i="6"/>
  <c r="H4" i="6"/>
  <c r="D4" i="6"/>
  <c r="H3" i="6"/>
  <c r="D3" i="6"/>
  <c r="H2" i="6"/>
  <c r="D2" i="6"/>
  <c r="E2" i="7" l="1"/>
  <c r="E3" i="7"/>
  <c r="E4" i="7"/>
  <c r="E5" i="7"/>
  <c r="E6" i="7"/>
  <c r="E18" i="7"/>
  <c r="E15" i="7"/>
  <c r="E17" i="7"/>
  <c r="E16" i="7"/>
  <c r="E8" i="7"/>
  <c r="E12" i="7"/>
  <c r="E10" i="7"/>
  <c r="E14" i="7"/>
  <c r="E9" i="7"/>
  <c r="E13" i="7"/>
  <c r="E7" i="7"/>
  <c r="E11" i="7"/>
  <c r="E19" i="7"/>
  <c r="I5" i="6"/>
  <c r="I9" i="6"/>
  <c r="I2" i="6"/>
  <c r="I4" i="6"/>
  <c r="I6" i="6"/>
  <c r="I8" i="6"/>
  <c r="I10" i="6"/>
  <c r="I12" i="6"/>
  <c r="I14" i="6"/>
  <c r="I3" i="6"/>
  <c r="I7" i="6"/>
  <c r="I11" i="6"/>
  <c r="J13" i="3"/>
  <c r="K13" i="3" s="1"/>
  <c r="J12" i="3"/>
  <c r="K12" i="3" s="1"/>
  <c r="J11" i="3"/>
  <c r="K11" i="3" s="1"/>
  <c r="C13" i="5" l="1"/>
  <c r="Z10" i="5"/>
  <c r="D21" i="5" l="1"/>
  <c r="C23" i="5"/>
  <c r="D23" i="5" s="1"/>
  <c r="C22" i="5"/>
  <c r="D22" i="5" s="1"/>
  <c r="C21" i="5"/>
  <c r="C20" i="5"/>
  <c r="D20" i="5" s="1"/>
  <c r="C19" i="5"/>
  <c r="D19" i="5" s="1"/>
  <c r="C18" i="5"/>
  <c r="D18" i="5" s="1"/>
  <c r="B23" i="5"/>
  <c r="B22" i="5"/>
  <c r="B21" i="5"/>
  <c r="B19" i="5"/>
  <c r="B20" i="5"/>
  <c r="B18" i="5"/>
  <c r="D15" i="1" l="1"/>
  <c r="E15" i="1" s="1"/>
  <c r="D12" i="1"/>
  <c r="E12" i="1" s="1"/>
  <c r="Z4" i="5" l="1"/>
  <c r="V23" i="5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D23" i="1" l="1"/>
  <c r="E23" i="1" s="1"/>
  <c r="D22" i="1"/>
  <c r="E22" i="1" s="1"/>
  <c r="D21" i="1"/>
  <c r="E21" i="1" s="1"/>
  <c r="D20" i="1"/>
  <c r="E20" i="1" s="1"/>
  <c r="D18" i="1" l="1"/>
  <c r="E18" i="1" s="1"/>
  <c r="D19" i="1"/>
  <c r="E19" i="1" s="1"/>
  <c r="I28" i="1"/>
  <c r="I27" i="1"/>
  <c r="I29" i="1" s="1"/>
  <c r="I30" i="1" s="1"/>
  <c r="I26" i="1"/>
  <c r="V19" i="5"/>
  <c r="AA19" i="5" s="1"/>
  <c r="AB19" i="5" s="1"/>
  <c r="V18" i="5"/>
  <c r="AA18" i="5" s="1"/>
  <c r="AB18" i="5" s="1"/>
  <c r="D4" i="5" l="1"/>
  <c r="C4" i="5"/>
  <c r="B4" i="5"/>
  <c r="H35" i="2" l="1"/>
  <c r="I35" i="2" s="1"/>
  <c r="H34" i="2"/>
  <c r="I34" i="2" s="1"/>
  <c r="H33" i="2"/>
  <c r="I33" i="2" s="1"/>
  <c r="H32" i="2"/>
  <c r="I32" i="2" s="1"/>
  <c r="J4" i="3" l="1"/>
  <c r="K4" i="3" s="1"/>
  <c r="D14" i="1" l="1"/>
  <c r="D17" i="1"/>
  <c r="D10" i="1"/>
  <c r="D16" i="1"/>
  <c r="D13" i="1"/>
  <c r="D8" i="1"/>
  <c r="D4" i="1"/>
  <c r="D11" i="1"/>
  <c r="D7" i="1"/>
  <c r="D2" i="1"/>
  <c r="D9" i="1"/>
  <c r="D6" i="1"/>
  <c r="D3" i="1"/>
  <c r="D5" i="1"/>
  <c r="D4" i="4" l="1"/>
  <c r="E24" i="2" l="1"/>
  <c r="E23" i="2"/>
  <c r="E26" i="2"/>
  <c r="E25" i="2"/>
  <c r="C19" i="3" l="1"/>
  <c r="D7" i="2" l="1"/>
  <c r="D6" i="2"/>
  <c r="D5" i="2"/>
  <c r="D2" i="2"/>
  <c r="D9" i="5" l="1"/>
  <c r="C9" i="5"/>
  <c r="B9" i="5"/>
  <c r="E7" i="1" l="1"/>
  <c r="V9" i="5"/>
  <c r="AA9" i="5" s="1"/>
  <c r="AB9" i="5" s="1"/>
  <c r="J7" i="3" l="1"/>
  <c r="K7" i="3" s="1"/>
  <c r="J3" i="3"/>
  <c r="K3" i="3" s="1"/>
  <c r="J9" i="3"/>
  <c r="K9" i="3" s="1"/>
  <c r="D4" i="3"/>
  <c r="E4" i="3" s="1"/>
  <c r="D3" i="3"/>
  <c r="E3" i="3" s="1"/>
  <c r="D2" i="3"/>
  <c r="E2" i="3" s="1"/>
  <c r="D22" i="3"/>
  <c r="C22" i="3"/>
  <c r="D21" i="3"/>
  <c r="C21" i="3"/>
  <c r="D20" i="3"/>
  <c r="C20" i="3"/>
  <c r="E22" i="3" l="1"/>
  <c r="E20" i="3"/>
  <c r="E21" i="3"/>
  <c r="E4" i="1" l="1"/>
  <c r="E8" i="1"/>
  <c r="E6" i="1"/>
  <c r="E2" i="1"/>
  <c r="E9" i="1"/>
  <c r="E3" i="1"/>
  <c r="E5" i="1"/>
  <c r="H12" i="2"/>
  <c r="D12" i="2"/>
  <c r="H11" i="2"/>
  <c r="D11" i="2"/>
  <c r="H10" i="2"/>
  <c r="D10" i="2"/>
  <c r="H9" i="2"/>
  <c r="E9" i="2"/>
  <c r="D9" i="2"/>
  <c r="H8" i="2"/>
  <c r="E8" i="2"/>
  <c r="D8" i="2"/>
  <c r="H7" i="2"/>
  <c r="E7" i="2"/>
  <c r="H6" i="2"/>
  <c r="H5" i="2"/>
  <c r="H4" i="2"/>
  <c r="E4" i="2"/>
  <c r="H3" i="2"/>
  <c r="E3" i="2"/>
  <c r="H2" i="2"/>
  <c r="E2" i="2"/>
  <c r="D3" i="2"/>
  <c r="D4" i="2" s="1"/>
  <c r="V8" i="5"/>
  <c r="AA8" i="5" s="1"/>
  <c r="AB8" i="5" s="1"/>
  <c r="V7" i="5"/>
  <c r="AA7" i="5" s="1"/>
  <c r="AB7" i="5" s="1"/>
  <c r="D7" i="5"/>
  <c r="C7" i="5"/>
  <c r="B7" i="5"/>
  <c r="V6" i="5"/>
  <c r="AA6" i="5" s="1"/>
  <c r="AB6" i="5" s="1"/>
  <c r="V5" i="5"/>
  <c r="AA5" i="5" s="1"/>
  <c r="AB5" i="5" s="1"/>
  <c r="D5" i="5"/>
  <c r="C5" i="5"/>
  <c r="V4" i="5"/>
  <c r="AA4" i="5" s="1"/>
  <c r="AB4" i="5" s="1"/>
  <c r="V3" i="5"/>
  <c r="AA3" i="5" s="1"/>
  <c r="AB3" i="5" s="1"/>
  <c r="C3" i="5"/>
  <c r="V2" i="5"/>
  <c r="AA2" i="5" s="1"/>
  <c r="AB2" i="5" s="1"/>
  <c r="C2" i="5"/>
  <c r="I12" i="2" l="1"/>
  <c r="I5" i="2"/>
  <c r="I3" i="2"/>
  <c r="I9" i="2"/>
  <c r="I4" i="2"/>
  <c r="I7" i="2"/>
  <c r="I8" i="2"/>
  <c r="I11" i="2"/>
  <c r="I10" i="2"/>
  <c r="I6" i="2"/>
  <c r="I2" i="2"/>
  <c r="H37" i="2" l="1"/>
  <c r="I37" i="2" s="1"/>
  <c r="H29" i="2" l="1"/>
  <c r="I29" i="2" s="1"/>
  <c r="H28" i="2"/>
  <c r="I28" i="2" s="1"/>
  <c r="E13" i="1" l="1"/>
  <c r="J5" i="3" l="1"/>
  <c r="K5" i="3" s="1"/>
  <c r="J8" i="3"/>
  <c r="K8" i="3" s="1"/>
  <c r="J2" i="3"/>
  <c r="K2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D9" i="3"/>
  <c r="D8" i="3"/>
  <c r="D7" i="3"/>
  <c r="E7" i="3" s="1"/>
  <c r="D6" i="3"/>
  <c r="E6" i="3" s="1"/>
  <c r="D5" i="3"/>
  <c r="E5" i="3" s="1"/>
  <c r="H39" i="2"/>
  <c r="I39" i="2" s="1"/>
  <c r="H38" i="2"/>
  <c r="I38" i="2" s="1"/>
  <c r="H36" i="2"/>
  <c r="I36" i="2" s="1"/>
  <c r="H31" i="2"/>
  <c r="I31" i="2" s="1"/>
  <c r="H30" i="2"/>
  <c r="I30" i="2" s="1"/>
  <c r="H27" i="2"/>
  <c r="I27" i="2" s="1"/>
  <c r="H26" i="2"/>
  <c r="H25" i="2"/>
  <c r="H24" i="2"/>
  <c r="H23" i="2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E9" i="3" l="1"/>
  <c r="E8" i="3"/>
  <c r="E10" i="3"/>
  <c r="I25" i="2"/>
  <c r="I24" i="2"/>
  <c r="I26" i="2"/>
  <c r="I23" i="2"/>
  <c r="Z11" i="5" l="1"/>
  <c r="E11" i="1" l="1"/>
  <c r="E14" i="1" l="1"/>
  <c r="J6" i="3" l="1"/>
  <c r="K6" i="3" s="1"/>
  <c r="V17" i="5" l="1"/>
  <c r="AA17" i="5" s="1"/>
  <c r="AB17" i="5" s="1"/>
  <c r="V16" i="5"/>
  <c r="AA16" i="5" s="1"/>
  <c r="AB16" i="5" s="1"/>
  <c r="V15" i="5"/>
  <c r="AA15" i="5" s="1"/>
  <c r="AB15" i="5" s="1"/>
  <c r="V14" i="5"/>
  <c r="AA14" i="5" s="1"/>
  <c r="AB14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13" i="5"/>
  <c r="AA13" i="5" s="1"/>
  <c r="AB13" i="5" s="1"/>
  <c r="V11" i="5"/>
  <c r="AA11" i="5" s="1"/>
  <c r="AB11" i="5" s="1"/>
  <c r="V12" i="5"/>
  <c r="AA12" i="5" s="1"/>
  <c r="AB12" i="5" s="1"/>
  <c r="V10" i="5"/>
  <c r="AA10" i="5" s="1"/>
  <c r="AB10" i="5" s="1"/>
  <c r="I13" i="1"/>
  <c r="I12" i="1"/>
  <c r="I14" i="1" s="1"/>
  <c r="I11" i="1"/>
  <c r="M10" i="1"/>
  <c r="M17" i="1" s="1"/>
  <c r="M9" i="1"/>
  <c r="E16" i="1"/>
  <c r="E10" i="1"/>
  <c r="E17" i="1"/>
  <c r="M11" i="1" l="1"/>
  <c r="I15" i="1"/>
  <c r="M14" i="1" s="1"/>
  <c r="M13" i="1"/>
  <c r="M15" i="1"/>
</calcChain>
</file>

<file path=xl/comments1.xml><?xml version="1.0" encoding="utf-8"?>
<comments xmlns="http://schemas.openxmlformats.org/spreadsheetml/2006/main">
  <authors>
    <author>Alexis Álvarez</author>
  </authors>
  <commentList>
    <comment ref="F14" authorId="0">
      <text>
        <r>
          <rPr>
            <i/>
            <sz val="12"/>
            <color indexed="81"/>
            <rFont val="Times New Roman"/>
            <family val="1"/>
          </rPr>
          <t>ki-frenzy +10’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3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4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5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6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E7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8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Poison (Fort DC 13; initial damage 1d4 Dex, secondary damage 2d4 Dex.  Save DC is Con-based and includes +2 racial bonus)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9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0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E12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E23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Weapon Focus +1</t>
        </r>
      </text>
    </comment>
    <comment ref="E24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5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  <comment ref="E26" authorId="0">
      <text>
        <r>
          <rPr>
            <i/>
            <sz val="12"/>
            <color indexed="81"/>
            <rFont val="Times New Roman"/>
            <family val="1"/>
          </rPr>
          <t>ki-frenzy +1
bull’s strength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G4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  <comment ref="G5" authorId="0">
      <text>
        <r>
          <rPr>
            <i/>
            <sz val="12"/>
            <color theme="1"/>
            <rFont val="Times New Roman"/>
            <family val="1"/>
          </rPr>
          <t>Deity’s Weapon Focus +1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C19" authorId="0">
      <text>
        <r>
          <rPr>
            <sz val="12"/>
            <color indexed="81"/>
            <rFont val="Times New Roman"/>
            <family val="1"/>
          </rPr>
          <t>Iron Will +4</t>
        </r>
      </text>
    </comment>
    <comment ref="C20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21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  <comment ref="C22" authorId="0">
      <text>
        <r>
          <rPr>
            <i/>
            <sz val="12"/>
            <color theme="1"/>
            <rFont val="Times New Roman"/>
            <family val="1"/>
          </rPr>
          <t>enhance familiar +2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9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Y10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shield +4
enhance familiar +2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Y1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C13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3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7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7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J18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C21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</commentList>
</comments>
</file>

<file path=xl/sharedStrings.xml><?xml version="1.0" encoding="utf-8"?>
<sst xmlns="http://schemas.openxmlformats.org/spreadsheetml/2006/main" count="586" uniqueCount="222">
  <si>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</si>
  <si>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</si>
  <si>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</si>
  <si>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</si>
  <si>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</si>
  <si>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</si>
  <si>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</si>
  <si>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</si>
  <si>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</si>
  <si>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</si>
  <si>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</si>
  <si>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</si>
  <si>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</si>
  <si>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</si>
  <si>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</si>
  <si>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</si>
  <si>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</si>
  <si>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</si>
  <si>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</si>
  <si>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</si>
  <si>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</si>
  <si>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</si>
  <si>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</si>
  <si>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</si>
  <si>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</si>
  <si>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</si>
  <si>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</si>
  <si>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</si>
  <si>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</si>
  <si>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</si>
  <si>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</si>
  <si>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</si>
  <si>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</si>
  <si>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</si>
  <si>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</si>
  <si>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</si>
  <si>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</si>
  <si>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</si>
  <si>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</si>
  <si>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</si>
  <si>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</si>
  <si>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</si>
  <si>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</si>
  <si>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</si>
  <si>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</si>
  <si>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</si>
  <si>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</si>
  <si>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</si>
  <si>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</si>
  <si>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</si>
  <si>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</si>
  <si>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</si>
  <si>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</si>
  <si>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</si>
  <si>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</si>
  <si>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</si>
  <si>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</si>
  <si>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</si>
  <si>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</si>
  <si>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</si>
  <si>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</si>
  <si>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</si>
  <si>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</si>
  <si>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</si>
  <si>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</si>
  <si>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</si>
  <si>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</si>
  <si>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</si>
  <si>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</si>
  <si>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</si>
  <si>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</si>
  <si>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</si>
  <si>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</si>
  <si>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Dispel Magic</t>
  </si>
  <si>
    <t>Climb</t>
  </si>
  <si>
    <t>Strength</t>
  </si>
  <si>
    <t>20’</t>
  </si>
  <si>
    <t>Whisper</t>
  </si>
  <si>
    <t>Typhoid</t>
  </si>
  <si>
    <t>Lady Asunder</t>
  </si>
  <si>
    <t>Myrtle Eyes</t>
  </si>
  <si>
    <t>Grim Gerome</t>
  </si>
  <si>
    <t>Snafu Roachmunch</t>
  </si>
  <si>
    <t>Ill-at-Ease</t>
  </si>
  <si>
    <t>Gaylord Faulkner</t>
  </si>
  <si>
    <t>Shade Battle Sorcerer</t>
  </si>
  <si>
    <t>Move Silently</t>
  </si>
  <si>
    <t>Quarterstaff +1</t>
  </si>
  <si>
    <t>Quarterstaff +2</t>
  </si>
  <si>
    <t>QR Hand Crossbow +1</t>
  </si>
  <si>
    <t>Blackthorn Shillelagh +2</t>
  </si>
  <si>
    <t>Dispelling Dagger</t>
  </si>
  <si>
    <t>Domineering Morningstar</t>
  </si>
  <si>
    <t>Spiked Shield +1</t>
  </si>
  <si>
    <t>Grapple</t>
  </si>
  <si>
    <t>Necropolitan Necromancer</t>
  </si>
  <si>
    <t>Claw 1</t>
  </si>
  <si>
    <t>1d8+1+6+poison</t>
  </si>
  <si>
    <t>Claw 2</t>
  </si>
  <si>
    <t>Bite</t>
  </si>
  <si>
    <t>1d4+1</t>
  </si>
  <si>
    <t>Deliver Touch Attack</t>
  </si>
  <si>
    <t>varies</t>
  </si>
  <si>
    <r>
      <t>1d8[2d6]+7</t>
    </r>
    <r>
      <rPr>
        <b/>
        <sz val="12"/>
        <color theme="1"/>
        <rFont val="Times New Roman"/>
        <family val="1"/>
      </rPr>
      <t>+1</t>
    </r>
  </si>
  <si>
    <t>2nd Attack</t>
  </si>
  <si>
    <r>
      <t>1d4[1d6]+1+7</t>
    </r>
    <r>
      <rPr>
        <b/>
        <sz val="12"/>
        <color theme="1"/>
        <rFont val="Times New Roman"/>
        <family val="1"/>
      </rPr>
      <t>+1</t>
    </r>
  </si>
  <si>
    <t>Ranged Touch Attack</t>
  </si>
  <si>
    <r>
      <t>1d4+2</t>
    </r>
    <r>
      <rPr>
        <vertAlign val="superscript"/>
        <sz val="12"/>
        <color theme="1"/>
        <rFont val="Times New Roman"/>
        <family val="1"/>
      </rPr>
      <t>2</t>
    </r>
  </si>
  <si>
    <t>1d3+1</t>
  </si>
  <si>
    <t>Bypass Spell Resistance</t>
  </si>
  <si>
    <t>1d4+2</t>
  </si>
  <si>
    <t>1d3</t>
  </si>
  <si>
    <t>call lightning</t>
  </si>
  <si>
    <t>3d6 electric</t>
  </si>
  <si>
    <t>Doom Burst Naginata, 10’</t>
  </si>
  <si>
    <t>1d10+4</t>
  </si>
  <si>
    <t>QR Hand Crossbow</t>
  </si>
  <si>
    <t>1d4</t>
  </si>
  <si>
    <t>1d6+1</t>
  </si>
  <si>
    <t>Notes</t>
  </si>
  <si>
    <t>[invisible]</t>
  </si>
  <si>
    <t>Touch Attack</t>
  </si>
  <si>
    <t>1d8+6+ghoul fever+paralysis</t>
  </si>
  <si>
    <t>1d6+3+paralysis</t>
  </si>
  <si>
    <t>Listen</t>
  </si>
  <si>
    <t>Water Genasi Sohei</t>
  </si>
  <si>
    <t>Allisa</t>
  </si>
  <si>
    <t>Maiko</t>
  </si>
  <si>
    <t>Lauren</t>
  </si>
  <si>
    <t>Rook</t>
  </si>
  <si>
    <t>Fingers</t>
  </si>
  <si>
    <t>Sarge</t>
  </si>
  <si>
    <t>Mellion</t>
  </si>
  <si>
    <t>Stoneskin</t>
  </si>
  <si>
    <t>Valania</t>
  </si>
  <si>
    <t>40’</t>
  </si>
  <si>
    <t>+1 Dmg ki-frenzy</t>
  </si>
  <si>
    <t>30’+10’</t>
  </si>
  <si>
    <t>Druid-Master of Many Forms</t>
  </si>
  <si>
    <t>Rogue-Trapsmith</t>
  </si>
  <si>
    <t>Duskblade</t>
  </si>
  <si>
    <t>Cleric-Rogue-Inquisitor</t>
  </si>
  <si>
    <t>Bard</t>
  </si>
  <si>
    <t>Warmage</t>
  </si>
  <si>
    <t>Wizard-Incantator</t>
  </si>
  <si>
    <t>Cloistered Cleric of Mystra</t>
  </si>
  <si>
    <t>fire, cold, acid</t>
  </si>
  <si>
    <t>cold iron, good</t>
  </si>
  <si>
    <t>Good/
Pos</t>
  </si>
  <si>
    <t>Vamp</t>
  </si>
  <si>
    <t>Temp</t>
  </si>
  <si>
    <t>Greater Dispel Magic</t>
  </si>
  <si>
    <t>3rd Attack</t>
  </si>
  <si>
    <t>ghoul</t>
  </si>
  <si>
    <t>1d6+1+ghoul fever+paralysis</t>
  </si>
  <si>
    <t>1d3+paralysis</t>
  </si>
  <si>
    <t>Allied Party Composition</t>
  </si>
  <si>
    <t>Rogue 5 / Assassin 4</t>
  </si>
  <si>
    <t>Bard 5 / Assassin 4</t>
  </si>
  <si>
    <t>Archivist 6 / BFZ 4</t>
  </si>
  <si>
    <t>Cleric 6 / BFZ 5</t>
  </si>
  <si>
    <t>Favored Soul 5 / BFZ 7</t>
  </si>
  <si>
    <t>Black Flame Agent 1</t>
  </si>
  <si>
    <t>Black Flame Agent 2</t>
  </si>
  <si>
    <t>Black Flame Agent 3</t>
  </si>
  <si>
    <t>Black Flame Agent 4</t>
  </si>
  <si>
    <t>Black Flame Agent 5</t>
  </si>
  <si>
    <t>Black Flame Agent 6</t>
  </si>
  <si>
    <t>1d4, 18-20/x2</t>
  </si>
  <si>
    <t>Armor</t>
  </si>
  <si>
    <t>Mithral Chain Shirt +2</t>
  </si>
  <si>
    <t>Studded Leather +2</t>
  </si>
  <si>
    <t>Chain Shirt +3</t>
  </si>
  <si>
    <t>Chainmail +3</t>
  </si>
  <si>
    <t>Scale Mail +1</t>
  </si>
  <si>
    <t>Blurstrike Kukri</t>
  </si>
  <si>
    <t>Kukri +2</t>
  </si>
  <si>
    <t>1d4+2, 18-20/x2</t>
  </si>
  <si>
    <t>Disarming Kukri</t>
  </si>
  <si>
    <t>1d4 +2, 18-20/x2</t>
  </si>
  <si>
    <t>Kukri +1</t>
  </si>
  <si>
    <t>MW Kukri</t>
  </si>
  <si>
    <t>1d4 +1, 18-20/x2</t>
  </si>
  <si>
    <t>Eager Kukri</t>
  </si>
  <si>
    <t>Ghost Strike Kukri</t>
  </si>
  <si>
    <t>Harmonizing Kukri</t>
  </si>
  <si>
    <t>Hunting Kukri</t>
  </si>
  <si>
    <t>MW Hand Crossbow</t>
  </si>
  <si>
    <t>Sneak Attack +3d6</t>
  </si>
  <si>
    <t>Blood in His Magic</t>
  </si>
  <si>
    <t>1d4+1 v. FFAC, 18-20/x2</t>
  </si>
  <si>
    <t>Ranger 7 / Blackguard 2</t>
  </si>
  <si>
    <t>1d4+1, 18-20/x2</t>
  </si>
  <si>
    <t>Evil/
Neg</t>
  </si>
  <si>
    <t>Imm</t>
  </si>
  <si>
    <t>Magic/
Force</t>
  </si>
  <si>
    <t>Shade Sorceress</t>
  </si>
  <si>
    <t>Shade Archivist</t>
  </si>
  <si>
    <t>Shade Knight</t>
  </si>
  <si>
    <t>Keen Ray (18-20/x2)</t>
  </si>
  <si>
    <t>1d6+1 v. FFAC, 18-20/x2</t>
  </si>
  <si>
    <t>Force Quarterstaff</t>
  </si>
  <si>
    <t>Check</t>
  </si>
  <si>
    <t>Whisper &amp; Typhoid*</t>
  </si>
  <si>
    <t>Phantom Ghast Ninja</t>
  </si>
  <si>
    <r>
      <t xml:space="preserve">Ill-at-Ease </t>
    </r>
    <r>
      <rPr>
        <i/>
        <sz val="12"/>
        <rFont val="Times New Roman"/>
        <family val="1"/>
      </rPr>
      <t>[blurred]</t>
    </r>
  </si>
  <si>
    <r>
      <t xml:space="preserve">Lady Asunder </t>
    </r>
    <r>
      <rPr>
        <i/>
        <sz val="12"/>
        <rFont val="Times New Roman"/>
        <family val="1"/>
      </rPr>
      <t>[reduced]</t>
    </r>
  </si>
  <si>
    <t>Studded Leather +1, harmonica*</t>
  </si>
  <si>
    <t xml:space="preserve">      * Blood in His Magic seeks to haunt harmonica</t>
  </si>
  <si>
    <t>[reduced/enlarged]</t>
  </si>
  <si>
    <t>Immediate Adversarial Party Composition</t>
  </si>
  <si>
    <t>30’/40’ fly</t>
  </si>
  <si>
    <t>20’/50’ fly</t>
  </si>
  <si>
    <t>50’</t>
  </si>
  <si>
    <t xml:space="preserve">         Agents 3, 5 and 6 have taken Sacrificial vows</t>
  </si>
  <si>
    <t xml:space="preserve">         Agent 4 is bombing the Gambit’s house</t>
  </si>
  <si>
    <t>5/120</t>
  </si>
  <si>
    <t>6/120</t>
  </si>
  <si>
    <t>0/120</t>
  </si>
  <si>
    <t>10/120</t>
  </si>
  <si>
    <t>0/80</t>
  </si>
  <si>
    <t>SPELL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</si>
</sst>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color indexed="81"/>
      <name val="Times New Roman"/>
      <family val="1"/>
    </font>
    <font>
      <sz val="12"/>
      <color theme="0" tint="-0.499984740745262"/>
      <name val="Times New Roman"/>
      <family val="2"/>
    </font>
    <font>
      <sz val="12"/>
      <color theme="0" tint="-0.249977111117893"/>
      <name val="Times New Roman"/>
      <family val="2"/>
    </font>
    <font>
      <b/>
      <sz val="12"/>
      <color rgb="FFFFC000"/>
      <name val="Times New Roman"/>
      <family val="1"/>
    </font>
    <font>
      <i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>
        <fgColor theme="0" tint="-0.14996795556505021"/>
        <bgColor rgb="FF0000FF"/>
      </patternFill>
    </fill>
    <fill>
      <patternFill patternType="lightUp">
        <fgColor auto="1"/>
        <bgColor rgb="FFFF99FF"/>
      </patternFill>
    </fill>
    <fill>
      <patternFill patternType="lightUp">
        <fgColor auto="1"/>
        <bgColor rgb="FFFFC000"/>
      </patternFill>
    </fill>
    <fill>
      <patternFill patternType="lightUp">
        <fgColor rgb="FF008000"/>
        <bgColor rgb="FFFF99FF"/>
      </patternFill>
    </fill>
    <fill>
      <patternFill patternType="lightUp">
        <fgColor rgb="FF008000"/>
        <bgColor rgb="FFFFC000"/>
      </patternFill>
    </fill>
    <fill>
      <patternFill patternType="lightUp">
        <fgColor rgb="FF008000"/>
        <bgColor rgb="FF0000F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9966FF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5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8" borderId="30" xfId="0" applyFont="1" applyFill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/>
    </xf>
    <xf numFmtId="0" fontId="8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/>
    </xf>
    <xf numFmtId="0" fontId="9" fillId="16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9" xfId="0" applyFont="1" applyFill="1" applyBorder="1" applyAlignment="1">
      <alignment horizontal="centerContinuous" vertical="center" wrapText="1"/>
    </xf>
    <xf numFmtId="0" fontId="2" fillId="13" borderId="23" xfId="0" applyFont="1" applyFill="1" applyBorder="1" applyAlignment="1">
      <alignment horizontal="centerContinuous" vertical="center" wrapText="1"/>
    </xf>
    <xf numFmtId="0" fontId="0" fillId="13" borderId="2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8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5" borderId="43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20" borderId="19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6" fillId="21" borderId="25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4" fillId="16" borderId="37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3" borderId="58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2" fillId="24" borderId="21" xfId="0" applyFont="1" applyFill="1" applyBorder="1" applyAlignment="1">
      <alignment horizontal="center"/>
    </xf>
    <xf numFmtId="0" fontId="2" fillId="24" borderId="8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14" fillId="21" borderId="8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2" fillId="22" borderId="17" xfId="0" applyFont="1" applyFill="1" applyBorder="1" applyAlignment="1">
      <alignment horizontal="center" vertical="center" wrapText="1"/>
    </xf>
    <xf numFmtId="0" fontId="2" fillId="25" borderId="5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0" fillId="0" borderId="35" xfId="0" quotePrefix="1" applyBorder="1" applyAlignment="1">
      <alignment horizontal="center" vertical="center"/>
    </xf>
    <xf numFmtId="0" fontId="2" fillId="20" borderId="27" xfId="0" applyFont="1" applyFill="1" applyBorder="1" applyAlignment="1">
      <alignment horizontal="center" vertical="center" wrapText="1"/>
    </xf>
    <xf numFmtId="0" fontId="0" fillId="20" borderId="28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3" xfId="0" quotePrefix="1" applyFill="1" applyBorder="1" applyAlignment="1">
      <alignment horizontal="center"/>
    </xf>
    <xf numFmtId="0" fontId="2" fillId="7" borderId="49" xfId="0" applyFont="1" applyFill="1" applyBorder="1" applyAlignment="1">
      <alignment horizontal="right"/>
    </xf>
    <xf numFmtId="164" fontId="0" fillId="7" borderId="50" xfId="0" applyNumberFormat="1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2" fillId="7" borderId="42" xfId="0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2" fillId="7" borderId="44" xfId="0" applyFont="1" applyFill="1" applyBorder="1" applyAlignment="1">
      <alignment horizontal="right"/>
    </xf>
    <xf numFmtId="164" fontId="0" fillId="7" borderId="45" xfId="0" applyNumberForma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0" fillId="5" borderId="8" xfId="0" applyFont="1" applyFill="1" applyBorder="1" applyAlignment="1">
      <alignment horizontal="center"/>
    </xf>
    <xf numFmtId="0" fontId="19" fillId="22" borderId="8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21" fillId="16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0" fontId="6" fillId="26" borderId="25" xfId="0" applyFont="1" applyFill="1" applyBorder="1" applyAlignment="1">
      <alignment horizontal="center"/>
    </xf>
    <xf numFmtId="0" fontId="4" fillId="27" borderId="21" xfId="0" applyFont="1" applyFill="1" applyBorder="1" applyAlignment="1">
      <alignment horizontal="center"/>
    </xf>
    <xf numFmtId="0" fontId="4" fillId="28" borderId="8" xfId="0" applyFont="1" applyFill="1" applyBorder="1" applyAlignment="1">
      <alignment horizontal="center"/>
    </xf>
    <xf numFmtId="0" fontId="2" fillId="29" borderId="21" xfId="0" applyFont="1" applyFill="1" applyBorder="1" applyAlignment="1">
      <alignment horizontal="center"/>
    </xf>
    <xf numFmtId="0" fontId="2" fillId="30" borderId="8" xfId="0" applyFont="1" applyFill="1" applyBorder="1" applyAlignment="1">
      <alignment horizontal="center"/>
    </xf>
    <xf numFmtId="0" fontId="6" fillId="31" borderId="25" xfId="0" applyFont="1" applyFill="1" applyBorder="1" applyAlignment="1">
      <alignment horizontal="center"/>
    </xf>
    <xf numFmtId="0" fontId="0" fillId="5" borderId="0" xfId="0" applyFill="1" applyBorder="1" applyAlignment="1"/>
    <xf numFmtId="0" fontId="23" fillId="6" borderId="29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18" borderId="36" xfId="0" applyFont="1" applyFill="1" applyBorder="1" applyAlignment="1">
      <alignment horizontal="center"/>
    </xf>
    <xf numFmtId="0" fontId="24" fillId="18" borderId="35" xfId="0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4" fillId="33" borderId="28" xfId="0" applyFont="1" applyFill="1" applyBorder="1" applyAlignment="1">
      <alignment horizontal="center"/>
    </xf>
    <xf numFmtId="0" fontId="0" fillId="33" borderId="35" xfId="0" applyFill="1" applyBorder="1" applyAlignment="1">
      <alignment horizontal="center" vertical="center"/>
    </xf>
    <xf numFmtId="0" fontId="0" fillId="33" borderId="37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0" fillId="33" borderId="37" xfId="0" applyFill="1" applyBorder="1" applyAlignment="1">
      <alignment horizontal="center"/>
    </xf>
    <xf numFmtId="0" fontId="11" fillId="33" borderId="42" xfId="0" applyFont="1" applyFill="1" applyBorder="1" applyAlignment="1">
      <alignment horizontal="center"/>
    </xf>
    <xf numFmtId="0" fontId="0" fillId="33" borderId="43" xfId="0" applyFill="1" applyBorder="1" applyAlignment="1">
      <alignment horizontal="center"/>
    </xf>
    <xf numFmtId="0" fontId="0" fillId="33" borderId="42" xfId="0" applyFill="1" applyBorder="1" applyAlignment="1">
      <alignment horizontal="center"/>
    </xf>
    <xf numFmtId="0" fontId="14" fillId="32" borderId="58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34" borderId="55" xfId="0" applyFont="1" applyFill="1" applyBorder="1" applyAlignment="1">
      <alignment horizontal="center"/>
    </xf>
    <xf numFmtId="0" fontId="5" fillId="34" borderId="56" xfId="0" applyFont="1" applyFill="1" applyBorder="1" applyAlignment="1">
      <alignment horizontal="center"/>
    </xf>
    <xf numFmtId="0" fontId="0" fillId="13" borderId="35" xfId="0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4" fillId="13" borderId="35" xfId="0" applyFont="1" applyFill="1" applyBorder="1" applyAlignment="1">
      <alignment horizontal="center" vertical="center"/>
    </xf>
    <xf numFmtId="0" fontId="12" fillId="13" borderId="35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96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66"/>
      <color rgb="FFFF00FF"/>
      <color rgb="FF66FF66"/>
      <color rgb="FF008000"/>
      <color rgb="FF00FFFF"/>
      <color rgb="FFCC99FF"/>
      <color rgb="FF00FF00"/>
      <color rgb="FFFFCC00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19</c:v>
                </c:pt>
                <c:pt idx="4">
                  <c:v>24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21</c:v>
                </c:pt>
                <c:pt idx="3">
                  <c:v>22</c:v>
                </c:pt>
                <c:pt idx="4">
                  <c:v>31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18</c:v>
                </c:pt>
                <c:pt idx="3">
                  <c:v>32</c:v>
                </c:pt>
                <c:pt idx="4">
                  <c:v>27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29</c:v>
                </c:pt>
                <c:pt idx="2">
                  <c:v>50</c:v>
                </c:pt>
                <c:pt idx="3">
                  <c:v>67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08928"/>
        <c:axId val="93070464"/>
        <c:axId val="85574528"/>
      </c:area3DChart>
      <c:catAx>
        <c:axId val="92908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3070464"/>
        <c:crosses val="autoZero"/>
        <c:auto val="1"/>
        <c:lblAlgn val="ctr"/>
        <c:lblOffset val="100"/>
        <c:noMultiLvlLbl val="0"/>
      </c:catAx>
      <c:valAx>
        <c:axId val="9307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2908928"/>
        <c:crosses val="autoZero"/>
        <c:crossBetween val="midCat"/>
      </c:valAx>
      <c:serAx>
        <c:axId val="85574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307046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29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  <c:pt idx="4">
                  <c:v>21</c:v>
                </c:pt>
                <c:pt idx="5">
                  <c:v>18</c:v>
                </c:pt>
                <c:pt idx="6">
                  <c:v>50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22</c:v>
                </c:pt>
                <c:pt idx="5">
                  <c:v>32</c:v>
                </c:pt>
                <c:pt idx="6">
                  <c:v>67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24</c:v>
                </c:pt>
                <c:pt idx="4">
                  <c:v>31</c:v>
                </c:pt>
                <c:pt idx="5">
                  <c:v>27</c:v>
                </c:pt>
                <c:pt idx="6">
                  <c:v>42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18</c:v>
                </c:pt>
                <c:pt idx="3">
                  <c:v>31</c:v>
                </c:pt>
                <c:pt idx="4">
                  <c:v>22</c:v>
                </c:pt>
                <c:pt idx="5">
                  <c:v>42</c:v>
                </c:pt>
                <c:pt idx="6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44800"/>
        <c:axId val="149328256"/>
        <c:axId val="85708288"/>
      </c:area3DChart>
      <c:catAx>
        <c:axId val="9324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9328256"/>
        <c:crosses val="autoZero"/>
        <c:auto val="1"/>
        <c:lblAlgn val="ctr"/>
        <c:lblOffset val="100"/>
        <c:noMultiLvlLbl val="0"/>
      </c:catAx>
      <c:valAx>
        <c:axId val="1493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3244800"/>
        <c:crosses val="autoZero"/>
        <c:crossBetween val="midCat"/>
      </c:valAx>
      <c:serAx>
        <c:axId val="85708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93282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19</c:v>
                </c:pt>
                <c:pt idx="4">
                  <c:v>24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21</c:v>
                </c:pt>
                <c:pt idx="3">
                  <c:v>22</c:v>
                </c:pt>
                <c:pt idx="4">
                  <c:v>31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18</c:v>
                </c:pt>
                <c:pt idx="3">
                  <c:v>32</c:v>
                </c:pt>
                <c:pt idx="4">
                  <c:v>27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29</c:v>
                </c:pt>
                <c:pt idx="2">
                  <c:v>50</c:v>
                </c:pt>
                <c:pt idx="3">
                  <c:v>67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</c:ser>
        <c:bandFmts/>
        <c:axId val="155226880"/>
        <c:axId val="155339008"/>
        <c:axId val="149899008"/>
      </c:surface3DChart>
      <c:catAx>
        <c:axId val="155226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339008"/>
        <c:crosses val="autoZero"/>
        <c:auto val="1"/>
        <c:lblAlgn val="ctr"/>
        <c:lblOffset val="100"/>
        <c:noMultiLvlLbl val="0"/>
      </c:catAx>
      <c:valAx>
        <c:axId val="15533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226880"/>
        <c:crosses val="autoZero"/>
        <c:crossBetween val="midCat"/>
      </c:valAx>
      <c:serAx>
        <c:axId val="149899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3390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1</xdr:row>
      <xdr:rowOff>45720</xdr:rowOff>
    </xdr:from>
    <xdr:to>
      <xdr:col>11</xdr:col>
      <xdr:colOff>274320</xdr:colOff>
      <xdr:row>40</xdr:row>
      <xdr:rowOff>175260</xdr:rowOff>
    </xdr:to>
    <xdr:sp macro="" textlink="">
      <xdr:nvSpPr>
        <xdr:cNvPr id="2" name="TextBox 1"/>
        <xdr:cNvSpPr txBox="1"/>
      </xdr:nvSpPr>
      <xdr:spPr>
        <a:xfrm>
          <a:off x="9563100" y="251460"/>
          <a:ext cx="899160" cy="7894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2000"/>
          </a:srgbClr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marL="0" indent="0" algn="ctr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Inspire Courage +2 to hit and dmg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124695</xdr:colOff>
      <xdr:row>0</xdr:row>
      <xdr:rowOff>6930</xdr:rowOff>
    </xdr:from>
    <xdr:to>
      <xdr:col>12</xdr:col>
      <xdr:colOff>658463</xdr:colOff>
      <xdr:row>5</xdr:row>
      <xdr:rowOff>106084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635" y="6930"/>
          <a:ext cx="4252328" cy="1089754"/>
        </a:xfrm>
        <a:prstGeom prst="rect">
          <a:avLst/>
        </a:prstGeom>
      </xdr:spPr>
    </xdr:pic>
    <xdr:clientData/>
  </xdr:twoCellAnchor>
  <xdr:twoCellAnchor editAs="oneCell">
    <xdr:from>
      <xdr:col>6</xdr:col>
      <xdr:colOff>27710</xdr:colOff>
      <xdr:row>6</xdr:row>
      <xdr:rowOff>175962</xdr:rowOff>
    </xdr:from>
    <xdr:to>
      <xdr:col>12</xdr:col>
      <xdr:colOff>500513</xdr:colOff>
      <xdr:row>11</xdr:row>
      <xdr:rowOff>191288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9650" y="1364682"/>
          <a:ext cx="4191363" cy="100592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84523</xdr:rowOff>
    </xdr:from>
    <xdr:to>
      <xdr:col>12</xdr:col>
      <xdr:colOff>648078</xdr:colOff>
      <xdr:row>20</xdr:row>
      <xdr:rowOff>99866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1940" y="7216843"/>
          <a:ext cx="4366638" cy="1204063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114301</xdr:colOff>
      <xdr:row>0</xdr:row>
      <xdr:rowOff>2771</xdr:rowOff>
    </xdr:from>
    <xdr:to>
      <xdr:col>24</xdr:col>
      <xdr:colOff>60960</xdr:colOff>
      <xdr:row>4</xdr:row>
      <xdr:rowOff>142009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73541" y="2771"/>
          <a:ext cx="4099559" cy="931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121920</xdr:colOff>
      <xdr:row>15</xdr:row>
      <xdr:rowOff>46422</xdr:rowOff>
    </xdr:from>
    <xdr:to>
      <xdr:col>12</xdr:col>
      <xdr:colOff>845908</xdr:colOff>
      <xdr:row>21</xdr:row>
      <xdr:rowOff>110956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35240" y="7376862"/>
          <a:ext cx="1021168" cy="1253254"/>
        </a:xfrm>
        <a:prstGeom prst="rect">
          <a:avLst/>
        </a:prstGeom>
      </xdr:spPr>
    </xdr:pic>
    <xdr:clientData/>
  </xdr:twoCellAnchor>
  <xdr:twoCellAnchor editAs="oneCell">
    <xdr:from>
      <xdr:col>11</xdr:col>
      <xdr:colOff>172490</xdr:colOff>
      <xdr:row>7</xdr:row>
      <xdr:rowOff>157258</xdr:rowOff>
    </xdr:from>
    <xdr:to>
      <xdr:col>12</xdr:col>
      <xdr:colOff>926961</xdr:colOff>
      <xdr:row>13</xdr:row>
      <xdr:rowOff>164982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85810" y="1544098"/>
          <a:ext cx="1051651" cy="1196444"/>
        </a:xfrm>
        <a:prstGeom prst="rect">
          <a:avLst/>
        </a:prstGeom>
      </xdr:spPr>
    </xdr:pic>
    <xdr:clientData/>
  </xdr:twoCellAnchor>
  <xdr:twoCellAnchor editAs="oneCell">
    <xdr:from>
      <xdr:col>10</xdr:col>
      <xdr:colOff>139935</xdr:colOff>
      <xdr:row>0</xdr:row>
      <xdr:rowOff>193966</xdr:rowOff>
    </xdr:from>
    <xdr:to>
      <xdr:col>12</xdr:col>
      <xdr:colOff>917301</xdr:colOff>
      <xdr:row>6</xdr:row>
      <xdr:rowOff>163486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72255" y="193966"/>
          <a:ext cx="1455546" cy="11582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112915</xdr:colOff>
      <xdr:row>5</xdr:row>
      <xdr:rowOff>22861</xdr:rowOff>
    </xdr:from>
    <xdr:to>
      <xdr:col>25</xdr:col>
      <xdr:colOff>43642</xdr:colOff>
      <xdr:row>9</xdr:row>
      <xdr:rowOff>161902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72155" y="1013461"/>
          <a:ext cx="4380807" cy="931521"/>
        </a:xfrm>
        <a:prstGeom prst="rect">
          <a:avLst/>
        </a:prstGeom>
      </xdr:spPr>
    </xdr:pic>
    <xdr:clientData/>
  </xdr:twoCellAnchor>
  <xdr:twoCellAnchor editAs="oneCell">
    <xdr:from>
      <xdr:col>13</xdr:col>
      <xdr:colOff>209203</xdr:colOff>
      <xdr:row>12</xdr:row>
      <xdr:rowOff>38101</xdr:rowOff>
    </xdr:from>
    <xdr:to>
      <xdr:col>25</xdr:col>
      <xdr:colOff>263862</xdr:colOff>
      <xdr:row>16</xdr:row>
      <xdr:rowOff>40257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368443" y="2415541"/>
          <a:ext cx="4504739" cy="794636"/>
        </a:xfrm>
        <a:prstGeom prst="rect">
          <a:avLst/>
        </a:prstGeom>
      </xdr:spPr>
    </xdr:pic>
    <xdr:clientData/>
  </xdr:twoCellAnchor>
  <xdr:twoCellAnchor editAs="oneCell">
    <xdr:from>
      <xdr:col>13</xdr:col>
      <xdr:colOff>373380</xdr:colOff>
      <xdr:row>23</xdr:row>
      <xdr:rowOff>75508</xdr:rowOff>
    </xdr:from>
    <xdr:to>
      <xdr:col>25</xdr:col>
      <xdr:colOff>31865</xdr:colOff>
      <xdr:row>25</xdr:row>
      <xdr:rowOff>168372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32620" y="4632268"/>
          <a:ext cx="4108565" cy="48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373380</xdr:colOff>
      <xdr:row>16</xdr:row>
      <xdr:rowOff>105936</xdr:rowOff>
    </xdr:from>
    <xdr:to>
      <xdr:col>25</xdr:col>
      <xdr:colOff>15240</xdr:colOff>
      <xdr:row>21</xdr:row>
      <xdr:rowOff>169823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32620" y="3275856"/>
          <a:ext cx="4091940" cy="1054487"/>
        </a:xfrm>
        <a:prstGeom prst="rect">
          <a:avLst/>
        </a:prstGeom>
      </xdr:spPr>
    </xdr:pic>
    <xdr:clientData/>
  </xdr:twoCellAnchor>
  <xdr:twoCellAnchor>
    <xdr:from>
      <xdr:col>6</xdr:col>
      <xdr:colOff>190099</xdr:colOff>
      <xdr:row>7</xdr:row>
      <xdr:rowOff>152401</xdr:rowOff>
    </xdr:from>
    <xdr:to>
      <xdr:col>12</xdr:col>
      <xdr:colOff>1150620</xdr:colOff>
      <xdr:row>12</xdr:row>
      <xdr:rowOff>121118</xdr:rowOff>
    </xdr:to>
    <xdr:sp macro="" textlink="">
      <xdr:nvSpPr>
        <xdr:cNvPr id="14" name="TextBox 13"/>
        <xdr:cNvSpPr txBox="1"/>
      </xdr:nvSpPr>
      <xdr:spPr>
        <a:xfrm>
          <a:off x="4282039" y="1539241"/>
          <a:ext cx="4679081" cy="959317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FAVORED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SOUL/BFZ </a:t>
          </a:r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CL: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 5 + 3 = 8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8/6/5/4/3: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resistance, create water, detect poison, guidance, light, inflict minor wounds, no light, slash tongue; </a:t>
          </a:r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angry ache, obscuring mist, sacrificial skill, sorrow, sanctuary, tongue tendrils; </a:t>
          </a:r>
          <a:r>
            <a:rPr lang="en-US" sz="800" b="0" i="1">
              <a:latin typeface="Times New Roman" panose="02020603050405020304" pitchFamily="18" charset="0"/>
              <a:cs typeface="Times New Roman" panose="02020603050405020304" pitchFamily="18" charset="0"/>
            </a:rPr>
            <a:t>desecrate</a:t>
          </a:r>
          <a:r>
            <a:rPr lang="en-US" sz="800" b="0" i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="0" i="1">
              <a:latin typeface="Times New Roman" panose="02020603050405020304" pitchFamily="18" charset="0"/>
              <a:cs typeface="Times New Roman" panose="02020603050405020304" pitchFamily="18" charset="0"/>
            </a:rPr>
            <a:t>, fog cloud, lore of the gods, summon undead II, wave of grief; </a:t>
          </a:r>
          <a:r>
            <a:rPr lang="en-US" sz="800" b="1" i="1">
              <a:latin typeface="Times New Roman" panose="02020603050405020304" pitchFamily="18" charset="0"/>
              <a:cs typeface="Times New Roman" panose="02020603050405020304" pitchFamily="18" charset="0"/>
            </a:rPr>
            <a:t>inflict serious wounds, masochism, protection from energy</a:t>
          </a:r>
          <a:r>
            <a:rPr lang="en-US" sz="800" b="1" i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800" b="1" i="1">
              <a:latin typeface="Times New Roman" panose="02020603050405020304" pitchFamily="18" charset="0"/>
              <a:cs typeface="Times New Roman" panose="02020603050405020304" pitchFamily="18" charset="0"/>
            </a:rPr>
            <a:t>, water breathing; control water, evil glare, unholy blight.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Daily: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6/7/7/6/3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Cast:    </a:t>
          </a:r>
          <a:r>
            <a:rPr lang="en-US" sz="8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0/0/1/1/0</a:t>
          </a:r>
        </a:p>
      </xdr:txBody>
    </xdr:sp>
    <xdr:clientData/>
  </xdr:twoCellAnchor>
  <xdr:twoCellAnchor>
    <xdr:from>
      <xdr:col>6</xdr:col>
      <xdr:colOff>74997</xdr:colOff>
      <xdr:row>15</xdr:row>
      <xdr:rowOff>38100</xdr:rowOff>
    </xdr:from>
    <xdr:to>
      <xdr:col>12</xdr:col>
      <xdr:colOff>922020</xdr:colOff>
      <xdr:row>20</xdr:row>
      <xdr:rowOff>160020</xdr:rowOff>
    </xdr:to>
    <xdr:sp macro="" textlink="">
      <xdr:nvSpPr>
        <xdr:cNvPr id="15" name="TextBox 14"/>
        <xdr:cNvSpPr txBox="1"/>
      </xdr:nvSpPr>
      <xdr:spPr>
        <a:xfrm>
          <a:off x="4166937" y="3406140"/>
          <a:ext cx="4565583" cy="1112520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ARCHIVIST/BFZ CL:  </a:t>
          </a:r>
          <a:r>
            <a:rPr lang="en-US" sz="8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 + 2 = 8</a:t>
          </a:r>
        </a:p>
        <a:p>
          <a:pPr marL="0" indent="0" algn="just"/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Known: </a:t>
          </a:r>
          <a:r>
            <a:rPr lang="en-US" sz="8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See Kedrik, </a:t>
          </a:r>
          <a:r>
            <a:rPr lang="en-US" sz="8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remove good-aligned spells, and limit to 11/4/4/4.</a:t>
          </a:r>
          <a:endParaRPr lang="en-US" sz="8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just"/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Daily:  </a:t>
          </a:r>
          <a:r>
            <a:rPr lang="en-US" sz="8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4/6/5/5/3</a:t>
          </a:r>
        </a:p>
        <a:p>
          <a:pPr marL="0" indent="0" algn="just"/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Prepared:  </a:t>
          </a:r>
          <a:r>
            <a:rPr lang="en-US" sz="8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Amanuensis, </a:t>
          </a:r>
          <a:r>
            <a:rPr lang="en-US" sz="800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Detect Magic</a:t>
          </a:r>
          <a:r>
            <a:rPr lang="en-US" sz="8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Purify Food &amp; Drink, Read Magic; </a:t>
          </a:r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Cure Light Wounds, Detect Good, Divine Favor, Nightshield, Sanctuary, </a:t>
          </a:r>
          <a:r>
            <a:rPr lang="en-US" sz="800" b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Shield of Faith</a:t>
          </a:r>
          <a:r>
            <a:rPr lang="en-US" sz="8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r>
            <a:rPr lang="en-US" sz="800" b="1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800" b="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Cure Moderate Wounds, Hold Person [</a:t>
          </a:r>
          <a:r>
            <a:rPr lang="en-US" sz="800" b="0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</a:t>
          </a:r>
          <a:r>
            <a:rPr lang="en-US" sz="800" b="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/3], Silence; </a:t>
          </a:r>
          <a:r>
            <a:rPr lang="en-US" sz="800" b="1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Call Lightning </a:t>
          </a:r>
          <a:r>
            <a:rPr lang="en-US" sz="800" b="0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[8 lightning bolts]</a:t>
          </a:r>
          <a:r>
            <a:rPr lang="en-US" sz="800" b="1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Dispel Magic [</a:t>
          </a:r>
          <a:r>
            <a:rPr lang="en-US" sz="800" b="1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</a:t>
          </a:r>
          <a:r>
            <a:rPr lang="en-US" sz="800" b="1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/3], Footsteps of the Divine; </a:t>
          </a:r>
          <a:r>
            <a:rPr lang="en-US" sz="800" b="0" i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Castigate, Death Ward, </a:t>
          </a:r>
          <a:r>
            <a:rPr lang="en-US" sz="800" b="0" i="0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Divination</a:t>
          </a:r>
          <a:r>
            <a:rPr lang="en-US" sz="800" b="0" i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</xdr:txBody>
    </xdr:sp>
    <xdr:clientData/>
  </xdr:twoCellAnchor>
  <xdr:twoCellAnchor>
    <xdr:from>
      <xdr:col>6</xdr:col>
      <xdr:colOff>45720</xdr:colOff>
      <xdr:row>0</xdr:row>
      <xdr:rowOff>167640</xdr:rowOff>
    </xdr:from>
    <xdr:to>
      <xdr:col>13</xdr:col>
      <xdr:colOff>38100</xdr:colOff>
      <xdr:row>6</xdr:row>
      <xdr:rowOff>121920</xdr:rowOff>
    </xdr:to>
    <xdr:sp macro="" textlink="">
      <xdr:nvSpPr>
        <xdr:cNvPr id="16" name="TextBox 15"/>
        <xdr:cNvSpPr txBox="1"/>
      </xdr:nvSpPr>
      <xdr:spPr>
        <a:xfrm>
          <a:off x="4137660" y="167640"/>
          <a:ext cx="5059680" cy="1143000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CLERIC/BFZ CL: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6 + 2 = 8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Known: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all non-good cleric spells 0 - 4</a:t>
          </a: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Domains (*prepared):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Water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obscuring mist*, fog cloud, water breathing, control water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), Evil (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protection from good, desecrate*,  magic circle vs good*, unholy blight*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Prepared Non-Domain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Spells:  </a:t>
          </a:r>
          <a:r>
            <a:rPr lang="en-US" sz="8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etect magic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inflict minor wounds, message, preserve organ, </a:t>
          </a:r>
          <a:r>
            <a:rPr lang="en-US" sz="8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resistance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, summon holy symbol; 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bane, conjure ice beast I, </a:t>
          </a:r>
          <a:r>
            <a:rPr lang="en-US" sz="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detect good</a:t>
          </a:r>
          <a:r>
            <a:rPr lang="en-US" sz="8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doom, ice slick; </a:t>
          </a:r>
          <a:r>
            <a:rPr lang="en-US" sz="8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hold person, inflict moderate wounds, shatter, wave of grief; 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circle of nausea,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devil’s eye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, shivering touch, unholy storm; frostburn, </a:t>
          </a:r>
          <a:r>
            <a:rPr lang="en-US" sz="8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mass shield of faith</a:t>
          </a:r>
          <a:r>
            <a:rPr lang="en-US" sz="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8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800" b="1" i="0">
              <a:latin typeface="Times New Roman" panose="02020603050405020304" pitchFamily="18" charset="0"/>
              <a:cs typeface="Times New Roman" panose="02020603050405020304" pitchFamily="18" charset="0"/>
            </a:rPr>
            <a:t>Daily: </a:t>
          </a:r>
          <a:r>
            <a:rPr lang="en-US" sz="800" i="0">
              <a:latin typeface="Times New Roman" panose="02020603050405020304" pitchFamily="18" charset="0"/>
              <a:cs typeface="Times New Roman" panose="02020603050405020304" pitchFamily="18" charset="0"/>
            </a:rPr>
            <a:t> 6/6/5/5/3</a:t>
          </a:r>
        </a:p>
      </xdr:txBody>
    </xdr:sp>
    <xdr:clientData/>
  </xdr:twoCellAnchor>
  <xdr:twoCellAnchor>
    <xdr:from>
      <xdr:col>13</xdr:col>
      <xdr:colOff>335280</xdr:colOff>
      <xdr:row>17</xdr:row>
      <xdr:rowOff>85424</xdr:rowOff>
    </xdr:from>
    <xdr:to>
      <xdr:col>25</xdr:col>
      <xdr:colOff>64569</xdr:colOff>
      <xdr:row>23</xdr:row>
      <xdr:rowOff>60959</xdr:rowOff>
    </xdr:to>
    <xdr:sp macro="" textlink="">
      <xdr:nvSpPr>
        <xdr:cNvPr id="17" name="TextBox 16"/>
        <xdr:cNvSpPr txBox="1"/>
      </xdr:nvSpPr>
      <xdr:spPr>
        <a:xfrm>
          <a:off x="9494520" y="3453464"/>
          <a:ext cx="4179369" cy="1164255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RANGER/BLACKGUARD CL:  </a:t>
          </a:r>
          <a:r>
            <a:rPr lang="en-US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Ranger 7 / Blackguard 2</a:t>
          </a:r>
        </a:p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Known: 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All ranger 1 and blackguard</a:t>
          </a:r>
          <a:r>
            <a:rPr lang="en-US" sz="10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 spells</a:t>
          </a:r>
          <a:endParaRPr lang="en-US" sz="10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Daily:  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Ranger 2 / Blackguard</a:t>
          </a:r>
          <a:r>
            <a:rPr lang="en-US" sz="10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</a:t>
          </a:r>
          <a:endParaRPr lang="en-US" sz="10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Prepared:  </a:t>
          </a:r>
          <a:r>
            <a:rPr lang="en-US" sz="1000" b="0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alarm</a:t>
          </a:r>
          <a:r>
            <a:rPr lang="en-US" sz="1000" b="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</a:t>
          </a:r>
          <a:r>
            <a:rPr lang="en-US" sz="1000" b="0" i="1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longstrider</a:t>
          </a:r>
          <a:r>
            <a:rPr lang="en-US" sz="1000" b="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 cause fear, inflict light wounds</a:t>
          </a:r>
        </a:p>
        <a:p>
          <a:pPr marL="0" indent="0" algn="just"/>
          <a:r>
            <a:rPr lang="en-US" sz="1000" b="1" i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Special:  </a:t>
          </a:r>
          <a:r>
            <a:rPr lang="en-US" sz="1000" b="0" i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Improved Combat, Favored Enemy: Human, 2-weapon focus/specialization.</a:t>
          </a:r>
          <a:endParaRPr lang="en-US" sz="1000" b="0" i="0">
            <a:solidFill>
              <a:sysClr val="windowText" lastClr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160021</xdr:colOff>
      <xdr:row>5</xdr:row>
      <xdr:rowOff>184484</xdr:rowOff>
    </xdr:from>
    <xdr:to>
      <xdr:col>23</xdr:col>
      <xdr:colOff>60960</xdr:colOff>
      <xdr:row>12</xdr:row>
      <xdr:rowOff>76200</xdr:rowOff>
    </xdr:to>
    <xdr:sp macro="" textlink="">
      <xdr:nvSpPr>
        <xdr:cNvPr id="18" name="TextBox 17"/>
        <xdr:cNvSpPr txBox="1"/>
      </xdr:nvSpPr>
      <xdr:spPr>
        <a:xfrm>
          <a:off x="9319261" y="1175084"/>
          <a:ext cx="3756659" cy="1278556"/>
        </a:xfrm>
        <a:prstGeom prst="rect">
          <a:avLst/>
        </a:prstGeom>
        <a:solidFill>
          <a:schemeClr val="lt1">
            <a:alpha val="8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BARD/ASSASSIN CL:  </a:t>
          </a:r>
          <a:r>
            <a:rPr lang="en-US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Bard 5/ Assassin 4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Known: 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Bard 6/4/3 (Ghost Sound, Ghostharp, Know Direction </a:t>
          </a:r>
          <a:r>
            <a:rPr lang="en-US" sz="1100">
              <a:solidFill>
                <a:srgbClr val="FF0000"/>
              </a:solidFill>
              <a:effectLst/>
              <a:latin typeface="Wingdings" panose="05000000000000000000" pitchFamily="2" charset="2"/>
              <a:ea typeface="+mn-ea"/>
              <a:cs typeface="+mn-cs"/>
            </a:rPr>
            <a:t>ü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Message </a:t>
          </a:r>
          <a:r>
            <a:rPr lang="en-US" sz="1100" smtClean="0">
              <a:solidFill>
                <a:srgbClr val="FF0000"/>
              </a:solidFill>
              <a:latin typeface="Wingdings" panose="05000000000000000000" pitchFamily="2" charset="2"/>
              <a:ea typeface="+mn-ea"/>
              <a:cs typeface="+mn-cs"/>
            </a:rPr>
            <a:t>ü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Open/Close, Prestidigitation </a:t>
          </a:r>
          <a:r>
            <a:rPr lang="en-US" sz="1100">
              <a:solidFill>
                <a:srgbClr val="FF0000"/>
              </a:solidFill>
              <a:effectLst/>
              <a:latin typeface="Wingdings" panose="05000000000000000000" pitchFamily="2" charset="2"/>
              <a:ea typeface="+mn-ea"/>
              <a:cs typeface="+mn-cs"/>
            </a:rPr>
            <a:t>ü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 </a:t>
          </a:r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Ambient Song, Disguise Self </a:t>
          </a:r>
          <a:r>
            <a:rPr lang="en-US" sz="1100">
              <a:solidFill>
                <a:srgbClr val="FF0000"/>
              </a:solidFill>
              <a:effectLst/>
              <a:latin typeface="Wingdings" panose="05000000000000000000" pitchFamily="2" charset="2"/>
              <a:ea typeface="+mn-ea"/>
              <a:cs typeface="+mn-cs"/>
            </a:rPr>
            <a:t>ü</a:t>
          </a:r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Silent Image, Ventriloquism; </a:t>
          </a:r>
          <a:r>
            <a:rPr lang="en-US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Dance of Ruin, Glitterdust, Sound Burst.); all</a:t>
          </a:r>
          <a:r>
            <a:rPr lang="en-US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Assassin 1 - 2.</a:t>
          </a:r>
          <a:endParaRPr lang="en-US" sz="1000" i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Daily:  </a:t>
          </a:r>
          <a:r>
            <a:rPr lang="en-US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Bard 3/4/2;</a:t>
          </a:r>
          <a:r>
            <a:rPr lang="en-US" sz="10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Assassin 4/2</a:t>
          </a:r>
        </a:p>
        <a:p>
          <a:pPr marL="0" indent="0" algn="just"/>
          <a:r>
            <a:rPr lang="en-US" sz="10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Cast:  </a:t>
          </a:r>
          <a:r>
            <a:rPr lang="en-US" sz="1000">
              <a:solidFill>
                <a:srgbClr val="FF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Bard 3/1/0; Assassin 1/0</a:t>
          </a:r>
        </a:p>
        <a:p>
          <a:pPr marL="0" indent="0" algn="just"/>
          <a:r>
            <a: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Special:  </a:t>
          </a:r>
          <a:r>
            <a:rPr lang="en-US" sz="100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Inspire Courage,</a:t>
          </a:r>
          <a:r>
            <a:rPr lang="en-US" sz="10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other bardic stuff.</a:t>
          </a:r>
          <a:endParaRPr lang="en-US" sz="1000">
            <a:solidFill>
              <a:sysClr val="windowText" lastClr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15</xdr:col>
      <xdr:colOff>241992</xdr:colOff>
      <xdr:row>17</xdr:row>
      <xdr:rowOff>194125</xdr:rowOff>
    </xdr:from>
    <xdr:ext cx="1695336" cy="937629"/>
    <xdr:sp macro="" textlink="">
      <xdr:nvSpPr>
        <xdr:cNvPr id="19" name="Rectangle 18"/>
        <xdr:cNvSpPr/>
      </xdr:nvSpPr>
      <xdr:spPr>
        <a:xfrm>
          <a:off x="10422312" y="3562165"/>
          <a:ext cx="16953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5400" b="1" cap="none" spc="1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  <xdr:oneCellAnchor>
    <xdr:from>
      <xdr:col>14</xdr:col>
      <xdr:colOff>371532</xdr:colOff>
      <xdr:row>6</xdr:row>
      <xdr:rowOff>171265</xdr:rowOff>
    </xdr:from>
    <xdr:ext cx="1695336" cy="937629"/>
    <xdr:sp macro="" textlink="">
      <xdr:nvSpPr>
        <xdr:cNvPr id="20" name="Rectangle 19"/>
        <xdr:cNvSpPr/>
      </xdr:nvSpPr>
      <xdr:spPr>
        <a:xfrm>
          <a:off x="10079412" y="1359985"/>
          <a:ext cx="16953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5400" b="1" cap="none" spc="1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  <xdr:oneCellAnchor>
    <xdr:from>
      <xdr:col>7</xdr:col>
      <xdr:colOff>89592</xdr:colOff>
      <xdr:row>15</xdr:row>
      <xdr:rowOff>95065</xdr:rowOff>
    </xdr:from>
    <xdr:ext cx="1695336" cy="937629"/>
    <xdr:sp macro="" textlink="">
      <xdr:nvSpPr>
        <xdr:cNvPr id="21" name="Rectangle 20"/>
        <xdr:cNvSpPr/>
      </xdr:nvSpPr>
      <xdr:spPr>
        <a:xfrm>
          <a:off x="5187372" y="3066865"/>
          <a:ext cx="16953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5400" b="1" cap="none" spc="1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939053</xdr:colOff>
      <xdr:row>14</xdr:row>
      <xdr:rowOff>182880</xdr:rowOff>
    </xdr:from>
    <xdr:ext cx="792588" cy="405432"/>
    <xdr:sp macro="" textlink="">
      <xdr:nvSpPr>
        <xdr:cNvPr id="3" name="Rectangle 2"/>
        <xdr:cNvSpPr/>
      </xdr:nvSpPr>
      <xdr:spPr>
        <a:xfrm>
          <a:off x="939053" y="3177540"/>
          <a:ext cx="79258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2000" b="1" cap="none" spc="1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  <xdr:oneCellAnchor>
    <xdr:from>
      <xdr:col>0</xdr:col>
      <xdr:colOff>931433</xdr:colOff>
      <xdr:row>18</xdr:row>
      <xdr:rowOff>76200</xdr:rowOff>
    </xdr:from>
    <xdr:ext cx="792588" cy="405432"/>
    <xdr:sp macro="" textlink="">
      <xdr:nvSpPr>
        <xdr:cNvPr id="4" name="Rectangle 3"/>
        <xdr:cNvSpPr/>
      </xdr:nvSpPr>
      <xdr:spPr>
        <a:xfrm>
          <a:off x="931433" y="3863340"/>
          <a:ext cx="79258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2000" b="1" cap="none" spc="150">
              <a:ln w="1143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  <xdr:oneCellAnchor>
    <xdr:from>
      <xdr:col>0</xdr:col>
      <xdr:colOff>939053</xdr:colOff>
      <xdr:row>20</xdr:row>
      <xdr:rowOff>167640</xdr:rowOff>
    </xdr:from>
    <xdr:ext cx="792588" cy="405432"/>
    <xdr:sp macro="" textlink="">
      <xdr:nvSpPr>
        <xdr:cNvPr id="5" name="Rectangle 4"/>
        <xdr:cNvSpPr/>
      </xdr:nvSpPr>
      <xdr:spPr>
        <a:xfrm>
          <a:off x="939053" y="4351020"/>
          <a:ext cx="79258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2000" b="1" cap="none" spc="150">
              <a:ln w="1143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dead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showGridLines="0" tabSelected="1" workbookViewId="0"/>
  </sheetViews>
  <sheetFormatPr defaultRowHeight="15.6" x14ac:dyDescent="0.3"/>
  <cols>
    <col min="1" max="1" width="17.69921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9.5" style="21" bestFit="1" customWidth="1"/>
    <col min="7" max="7" width="1.09765625" customWidth="1"/>
    <col min="8" max="8" width="17.796875" bestFit="1" customWidth="1"/>
    <col min="9" max="9" width="7.19921875" bestFit="1" customWidth="1"/>
    <col min="10" max="10" width="24.5" bestFit="1" customWidth="1"/>
    <col min="11" max="11" width="1.3984375" customWidth="1"/>
    <col min="12" max="12" width="19.59765625" bestFit="1" customWidth="1"/>
    <col min="13" max="13" width="4.8984375" bestFit="1" customWidth="1"/>
    <col min="14" max="14" width="26.796875" bestFit="1" customWidth="1"/>
    <col min="15" max="15" width="30.796875" bestFit="1" customWidth="1"/>
  </cols>
  <sheetData>
    <row r="1" spans="1:15" s="100" customFormat="1" ht="31.8" thickBot="1" x14ac:dyDescent="0.35">
      <c r="A1" s="98" t="s">
        <v>0</v>
      </c>
      <c r="B1" s="98" t="s">
        <v>1</v>
      </c>
      <c r="C1" s="98" t="s">
        <v>2</v>
      </c>
      <c r="D1" s="99" t="s">
        <v>3</v>
      </c>
      <c r="E1" s="98" t="s">
        <v>4</v>
      </c>
      <c r="F1" s="98" t="s">
        <v>5</v>
      </c>
      <c r="H1" s="101" t="s">
        <v>21</v>
      </c>
      <c r="I1" s="101"/>
      <c r="J1" s="101"/>
      <c r="K1" s="101"/>
      <c r="L1" s="101" t="s">
        <v>210</v>
      </c>
      <c r="M1" s="101"/>
      <c r="N1" s="101"/>
      <c r="O1" s="101"/>
    </row>
    <row r="2" spans="1:15" ht="16.8" thickTop="1" thickBot="1" x14ac:dyDescent="0.35">
      <c r="A2" s="85" t="s">
        <v>127</v>
      </c>
      <c r="B2" s="85">
        <v>1</v>
      </c>
      <c r="C2" s="74">
        <v>6</v>
      </c>
      <c r="D2" s="119">
        <f t="shared" ref="D2:D23" ca="1" si="0">RANDBETWEEN(1,20)</f>
        <v>18</v>
      </c>
      <c r="E2" s="74">
        <f t="shared" ref="E2:E23" ca="1" si="1">SUM(C2:D2)</f>
        <v>24</v>
      </c>
      <c r="F2" s="74" t="s">
        <v>6</v>
      </c>
      <c r="H2" s="79" t="s">
        <v>0</v>
      </c>
      <c r="I2" s="80" t="s">
        <v>22</v>
      </c>
      <c r="J2" s="81" t="s">
        <v>23</v>
      </c>
      <c r="L2" s="90" t="s">
        <v>0</v>
      </c>
      <c r="M2" s="91" t="s">
        <v>22</v>
      </c>
      <c r="N2" s="91" t="s">
        <v>169</v>
      </c>
      <c r="O2" s="92" t="s">
        <v>70</v>
      </c>
    </row>
    <row r="3" spans="1:15" x14ac:dyDescent="0.3">
      <c r="A3" s="85" t="s">
        <v>128</v>
      </c>
      <c r="B3" s="85">
        <v>1</v>
      </c>
      <c r="C3" s="74">
        <v>4</v>
      </c>
      <c r="D3" s="119">
        <f t="shared" ca="1" si="0"/>
        <v>2</v>
      </c>
      <c r="E3" s="74">
        <f t="shared" ca="1" si="1"/>
        <v>6</v>
      </c>
      <c r="F3" s="74" t="s">
        <v>6</v>
      </c>
      <c r="H3" s="82" t="s">
        <v>126</v>
      </c>
      <c r="I3" s="83">
        <v>12</v>
      </c>
      <c r="J3" s="84" t="s">
        <v>138</v>
      </c>
      <c r="L3" s="93" t="s">
        <v>162</v>
      </c>
      <c r="M3" s="75">
        <v>12</v>
      </c>
      <c r="N3" s="75" t="s">
        <v>172</v>
      </c>
      <c r="O3" s="94" t="s">
        <v>161</v>
      </c>
    </row>
    <row r="4" spans="1:15" x14ac:dyDescent="0.3">
      <c r="A4" s="85" t="s">
        <v>130</v>
      </c>
      <c r="B4" s="85">
        <v>1</v>
      </c>
      <c r="C4" s="74">
        <v>4</v>
      </c>
      <c r="D4" s="119">
        <f t="shared" ca="1" si="0"/>
        <v>14</v>
      </c>
      <c r="E4" s="74">
        <f t="shared" ca="1" si="1"/>
        <v>18</v>
      </c>
      <c r="F4" s="74" t="s">
        <v>6</v>
      </c>
      <c r="H4" s="82" t="s">
        <v>130</v>
      </c>
      <c r="I4" s="85">
        <v>12</v>
      </c>
      <c r="J4" s="84" t="s">
        <v>139</v>
      </c>
      <c r="L4" s="93" t="s">
        <v>163</v>
      </c>
      <c r="M4" s="75">
        <v>11</v>
      </c>
      <c r="N4" s="75" t="s">
        <v>173</v>
      </c>
      <c r="O4" s="94" t="s">
        <v>160</v>
      </c>
    </row>
    <row r="5" spans="1:15" x14ac:dyDescent="0.3">
      <c r="A5" s="85" t="s">
        <v>126</v>
      </c>
      <c r="B5" s="85">
        <v>1</v>
      </c>
      <c r="C5" s="74">
        <v>3</v>
      </c>
      <c r="D5" s="119">
        <f t="shared" ca="1" si="0"/>
        <v>15</v>
      </c>
      <c r="E5" s="74">
        <f t="shared" ca="1" si="1"/>
        <v>18</v>
      </c>
      <c r="F5" s="74" t="s">
        <v>6</v>
      </c>
      <c r="H5" s="82" t="s">
        <v>128</v>
      </c>
      <c r="I5" s="85">
        <v>12</v>
      </c>
      <c r="J5" s="84" t="s">
        <v>140</v>
      </c>
      <c r="L5" s="245" t="s">
        <v>164</v>
      </c>
      <c r="M5" s="241">
        <v>10</v>
      </c>
      <c r="N5" s="241" t="s">
        <v>170</v>
      </c>
      <c r="O5" s="244" t="s">
        <v>159</v>
      </c>
    </row>
    <row r="6" spans="1:15" x14ac:dyDescent="0.3">
      <c r="A6" s="85" t="s">
        <v>131</v>
      </c>
      <c r="B6" s="85">
        <v>1</v>
      </c>
      <c r="C6" s="74">
        <v>2</v>
      </c>
      <c r="D6" s="119">
        <f t="shared" ca="1" si="0"/>
        <v>20</v>
      </c>
      <c r="E6" s="74">
        <f t="shared" ca="1" si="1"/>
        <v>22</v>
      </c>
      <c r="F6" s="74" t="s">
        <v>6</v>
      </c>
      <c r="H6" s="82" t="s">
        <v>127</v>
      </c>
      <c r="I6" s="85">
        <v>9</v>
      </c>
      <c r="J6" s="84" t="s">
        <v>142</v>
      </c>
      <c r="L6" s="230" t="s">
        <v>165</v>
      </c>
      <c r="M6" s="75">
        <v>9</v>
      </c>
      <c r="N6" s="75" t="s">
        <v>171</v>
      </c>
      <c r="O6" s="135" t="s">
        <v>157</v>
      </c>
    </row>
    <row r="7" spans="1:15" x14ac:dyDescent="0.3">
      <c r="A7" s="85" t="s">
        <v>134</v>
      </c>
      <c r="B7" s="85">
        <v>1</v>
      </c>
      <c r="C7" s="74">
        <v>1</v>
      </c>
      <c r="D7" s="119">
        <f t="shared" ca="1" si="0"/>
        <v>12</v>
      </c>
      <c r="E7" s="74">
        <f t="shared" ca="1" si="1"/>
        <v>13</v>
      </c>
      <c r="F7" s="74" t="s">
        <v>211</v>
      </c>
      <c r="H7" s="82" t="s">
        <v>132</v>
      </c>
      <c r="I7" s="85">
        <v>12</v>
      </c>
      <c r="J7" s="84" t="s">
        <v>144</v>
      </c>
      <c r="L7" s="243" t="s">
        <v>166</v>
      </c>
      <c r="M7" s="241">
        <v>9</v>
      </c>
      <c r="N7" s="241" t="s">
        <v>174</v>
      </c>
      <c r="O7" s="244" t="s">
        <v>191</v>
      </c>
    </row>
    <row r="8" spans="1:15" ht="16.2" thickBot="1" x14ac:dyDescent="0.35">
      <c r="A8" s="85" t="s">
        <v>132</v>
      </c>
      <c r="B8" s="85">
        <v>1</v>
      </c>
      <c r="C8" s="74">
        <v>0</v>
      </c>
      <c r="D8" s="119">
        <f t="shared" ca="1" si="0"/>
        <v>15</v>
      </c>
      <c r="E8" s="74">
        <f t="shared" ca="1" si="1"/>
        <v>15</v>
      </c>
      <c r="F8" s="74" t="s">
        <v>6</v>
      </c>
      <c r="H8" s="82" t="s">
        <v>129</v>
      </c>
      <c r="I8" s="85">
        <v>10</v>
      </c>
      <c r="J8" s="84" t="s">
        <v>141</v>
      </c>
      <c r="L8" s="243" t="s">
        <v>167</v>
      </c>
      <c r="M8" s="241">
        <v>9</v>
      </c>
      <c r="N8" s="241" t="s">
        <v>207</v>
      </c>
      <c r="O8" s="244" t="s">
        <v>158</v>
      </c>
    </row>
    <row r="9" spans="1:15" x14ac:dyDescent="0.3">
      <c r="A9" s="85" t="s">
        <v>129</v>
      </c>
      <c r="B9" s="85">
        <v>1</v>
      </c>
      <c r="C9" s="74">
        <v>-1</v>
      </c>
      <c r="D9" s="119">
        <f t="shared" ca="1" si="0"/>
        <v>15</v>
      </c>
      <c r="E9" s="74">
        <f t="shared" ca="1" si="1"/>
        <v>14</v>
      </c>
      <c r="F9" s="74" t="s">
        <v>76</v>
      </c>
      <c r="H9" s="82" t="s">
        <v>131</v>
      </c>
      <c r="I9" s="85">
        <v>10</v>
      </c>
      <c r="J9" s="84" t="s">
        <v>143</v>
      </c>
      <c r="L9" s="116" t="s">
        <v>24</v>
      </c>
      <c r="M9" s="124">
        <f>AVERAGE(M3:M8)</f>
        <v>10</v>
      </c>
      <c r="N9" s="124"/>
      <c r="O9" s="95"/>
    </row>
    <row r="10" spans="1:15" ht="16.2" thickBot="1" x14ac:dyDescent="0.35">
      <c r="A10" s="73" t="s">
        <v>78</v>
      </c>
      <c r="B10" s="73">
        <v>2</v>
      </c>
      <c r="C10" s="74">
        <v>7</v>
      </c>
      <c r="D10" s="119">
        <f t="shared" ca="1" si="0"/>
        <v>7</v>
      </c>
      <c r="E10" s="74">
        <f t="shared" ca="1" si="1"/>
        <v>14</v>
      </c>
      <c r="F10" s="74" t="s">
        <v>212</v>
      </c>
      <c r="H10" s="82" t="s">
        <v>134</v>
      </c>
      <c r="I10" s="85">
        <v>7</v>
      </c>
      <c r="J10" s="84" t="s">
        <v>145</v>
      </c>
      <c r="L10" s="117" t="s">
        <v>25</v>
      </c>
      <c r="M10" s="96">
        <f>SUM(M3:M8)</f>
        <v>60</v>
      </c>
      <c r="N10" s="228"/>
      <c r="O10" s="94"/>
    </row>
    <row r="11" spans="1:15" ht="16.2" thickBot="1" x14ac:dyDescent="0.35">
      <c r="A11" s="73" t="s">
        <v>82</v>
      </c>
      <c r="B11" s="73">
        <v>2</v>
      </c>
      <c r="C11" s="74">
        <v>5</v>
      </c>
      <c r="D11" s="119">
        <f t="shared" ca="1" si="0"/>
        <v>16</v>
      </c>
      <c r="E11" s="74">
        <f t="shared" ca="1" si="1"/>
        <v>21</v>
      </c>
      <c r="F11" s="74" t="s">
        <v>135</v>
      </c>
      <c r="H11" s="113" t="s">
        <v>24</v>
      </c>
      <c r="I11" s="86">
        <f>AVERAGE(I3:I10)</f>
        <v>10.5</v>
      </c>
      <c r="J11" s="87"/>
      <c r="L11" s="118" t="s">
        <v>26</v>
      </c>
      <c r="M11" s="108">
        <f>COUNT(M5:M10)</f>
        <v>6</v>
      </c>
      <c r="N11" s="108"/>
      <c r="O11" s="97"/>
    </row>
    <row r="12" spans="1:15" ht="16.2" thickTop="1" x14ac:dyDescent="0.3">
      <c r="A12" s="73" t="s">
        <v>84</v>
      </c>
      <c r="B12" s="73">
        <v>2</v>
      </c>
      <c r="C12" s="74">
        <v>4</v>
      </c>
      <c r="D12" s="119">
        <f t="shared" ca="1" si="0"/>
        <v>4</v>
      </c>
      <c r="E12" s="74">
        <f t="shared" ca="1" si="1"/>
        <v>8</v>
      </c>
      <c r="F12" s="74" t="s">
        <v>6</v>
      </c>
      <c r="H12" s="114" t="s">
        <v>25</v>
      </c>
      <c r="I12" s="88">
        <f>SUM(I3:I10)</f>
        <v>84</v>
      </c>
      <c r="J12" s="84"/>
    </row>
    <row r="13" spans="1:15" x14ac:dyDescent="0.3">
      <c r="A13" s="73" t="s">
        <v>77</v>
      </c>
      <c r="B13" s="73">
        <v>2</v>
      </c>
      <c r="C13" s="74">
        <v>4</v>
      </c>
      <c r="D13" s="119">
        <f t="shared" ca="1" si="0"/>
        <v>20</v>
      </c>
      <c r="E13" s="74">
        <f t="shared" ca="1" si="1"/>
        <v>24</v>
      </c>
      <c r="F13" s="236" t="s">
        <v>213</v>
      </c>
      <c r="H13" s="114" t="s">
        <v>26</v>
      </c>
      <c r="I13" s="88">
        <f>COUNT(I3:I10)</f>
        <v>8</v>
      </c>
      <c r="J13" s="84"/>
      <c r="L13" s="78" t="s">
        <v>32</v>
      </c>
      <c r="M13" s="111">
        <f>I14</f>
        <v>21</v>
      </c>
      <c r="N13" s="221" t="s">
        <v>214</v>
      </c>
    </row>
    <row r="14" spans="1:15" x14ac:dyDescent="0.3">
      <c r="A14" s="73" t="s">
        <v>83</v>
      </c>
      <c r="B14" s="73">
        <v>2</v>
      </c>
      <c r="C14" s="74">
        <v>2</v>
      </c>
      <c r="D14" s="119">
        <f t="shared" ca="1" si="0"/>
        <v>18</v>
      </c>
      <c r="E14" s="74">
        <f t="shared" ca="1" si="1"/>
        <v>20</v>
      </c>
      <c r="F14" s="74" t="s">
        <v>137</v>
      </c>
      <c r="H14" s="114" t="s">
        <v>28</v>
      </c>
      <c r="I14" s="109">
        <f>I12/4</f>
        <v>21</v>
      </c>
      <c r="J14" s="84" t="s">
        <v>29</v>
      </c>
      <c r="L14" s="78" t="s">
        <v>33</v>
      </c>
      <c r="M14" s="111">
        <f>I15</f>
        <v>42</v>
      </c>
      <c r="N14" s="221" t="s">
        <v>215</v>
      </c>
    </row>
    <row r="15" spans="1:15" ht="16.2" thickBot="1" x14ac:dyDescent="0.35">
      <c r="A15" s="73" t="s">
        <v>81</v>
      </c>
      <c r="B15" s="73">
        <v>2</v>
      </c>
      <c r="C15" s="74">
        <v>1</v>
      </c>
      <c r="D15" s="119">
        <f t="shared" ca="1" si="0"/>
        <v>1</v>
      </c>
      <c r="E15" s="74">
        <f t="shared" ca="1" si="1"/>
        <v>2</v>
      </c>
      <c r="F15" s="236" t="s">
        <v>135</v>
      </c>
      <c r="H15" s="115" t="s">
        <v>30</v>
      </c>
      <c r="I15" s="110">
        <f>I14*2</f>
        <v>42</v>
      </c>
      <c r="J15" s="89" t="s">
        <v>31</v>
      </c>
      <c r="L15" s="78" t="s">
        <v>34</v>
      </c>
      <c r="M15" s="111">
        <f>I12</f>
        <v>84</v>
      </c>
    </row>
    <row r="16" spans="1:15" ht="16.2" thickTop="1" x14ac:dyDescent="0.3">
      <c r="A16" s="73" t="s">
        <v>79</v>
      </c>
      <c r="B16" s="73">
        <v>2</v>
      </c>
      <c r="C16" s="74">
        <v>1</v>
      </c>
      <c r="D16" s="119">
        <f t="shared" ca="1" si="0"/>
        <v>4</v>
      </c>
      <c r="E16" s="74">
        <f t="shared" ca="1" si="1"/>
        <v>5</v>
      </c>
      <c r="F16" s="236" t="s">
        <v>213</v>
      </c>
      <c r="H16" s="136"/>
      <c r="I16" s="136"/>
      <c r="J16" s="136"/>
      <c r="N16" s="221" t="s">
        <v>208</v>
      </c>
    </row>
    <row r="17" spans="1:15" ht="16.2" thickBot="1" x14ac:dyDescent="0.35">
      <c r="A17" s="73" t="s">
        <v>80</v>
      </c>
      <c r="B17" s="73">
        <v>2</v>
      </c>
      <c r="C17" s="74">
        <v>1</v>
      </c>
      <c r="D17" s="119">
        <f t="shared" ca="1" si="0"/>
        <v>20</v>
      </c>
      <c r="E17" s="74">
        <f t="shared" ca="1" si="1"/>
        <v>21</v>
      </c>
      <c r="F17" s="236" t="s">
        <v>135</v>
      </c>
      <c r="H17" s="101" t="s">
        <v>156</v>
      </c>
      <c r="I17" s="101"/>
      <c r="J17" s="101"/>
      <c r="L17" s="15" t="s">
        <v>35</v>
      </c>
      <c r="M17" s="111">
        <f>M10</f>
        <v>60</v>
      </c>
      <c r="N17" s="220"/>
    </row>
    <row r="18" spans="1:15" ht="16.8" thickTop="1" thickBot="1" x14ac:dyDescent="0.35">
      <c r="A18" s="75" t="s">
        <v>162</v>
      </c>
      <c r="B18" s="75">
        <v>3</v>
      </c>
      <c r="C18" s="74">
        <v>0</v>
      </c>
      <c r="D18" s="119">
        <f t="shared" ca="1" si="0"/>
        <v>11</v>
      </c>
      <c r="E18" s="74">
        <f t="shared" ca="1" si="1"/>
        <v>11</v>
      </c>
      <c r="F18" s="74" t="s">
        <v>6</v>
      </c>
      <c r="H18" s="190" t="s">
        <v>0</v>
      </c>
      <c r="I18" s="191" t="s">
        <v>22</v>
      </c>
      <c r="J18" s="192" t="s">
        <v>70</v>
      </c>
      <c r="N18" s="220"/>
      <c r="O18" s="111"/>
    </row>
    <row r="19" spans="1:15" x14ac:dyDescent="0.3">
      <c r="A19" s="75" t="s">
        <v>163</v>
      </c>
      <c r="B19" s="75">
        <v>3</v>
      </c>
      <c r="C19" s="74">
        <v>1</v>
      </c>
      <c r="D19" s="119">
        <f t="shared" ca="1" si="0"/>
        <v>3</v>
      </c>
      <c r="E19" s="74">
        <f t="shared" ca="1" si="1"/>
        <v>4</v>
      </c>
      <c r="F19" s="74" t="s">
        <v>6</v>
      </c>
      <c r="H19" s="193" t="s">
        <v>203</v>
      </c>
      <c r="I19" s="73">
        <v>14</v>
      </c>
      <c r="J19" s="194" t="s">
        <v>85</v>
      </c>
    </row>
    <row r="20" spans="1:15" x14ac:dyDescent="0.3">
      <c r="A20" s="241" t="s">
        <v>164</v>
      </c>
      <c r="B20" s="241">
        <v>3</v>
      </c>
      <c r="C20" s="74">
        <v>0</v>
      </c>
      <c r="D20" s="119">
        <f t="shared" ca="1" si="0"/>
        <v>15</v>
      </c>
      <c r="E20" s="74">
        <f t="shared" ca="1" si="1"/>
        <v>15</v>
      </c>
      <c r="F20" s="74" t="s">
        <v>6</v>
      </c>
      <c r="H20" s="193" t="s">
        <v>79</v>
      </c>
      <c r="I20" s="73">
        <v>13</v>
      </c>
      <c r="J20" s="194" t="s">
        <v>198</v>
      </c>
    </row>
    <row r="21" spans="1:15" x14ac:dyDescent="0.3">
      <c r="A21" s="75" t="s">
        <v>165</v>
      </c>
      <c r="B21" s="75">
        <v>3</v>
      </c>
      <c r="C21" s="74">
        <v>3</v>
      </c>
      <c r="D21" s="119">
        <f t="shared" ca="1" si="0"/>
        <v>5</v>
      </c>
      <c r="E21" s="74">
        <f t="shared" ca="1" si="1"/>
        <v>8</v>
      </c>
      <c r="F21" s="74" t="s">
        <v>6</v>
      </c>
      <c r="H21" s="193" t="s">
        <v>80</v>
      </c>
      <c r="I21" s="73">
        <v>12</v>
      </c>
      <c r="J21" s="195" t="s">
        <v>196</v>
      </c>
    </row>
    <row r="22" spans="1:15" x14ac:dyDescent="0.3">
      <c r="A22" s="241" t="s">
        <v>166</v>
      </c>
      <c r="B22" s="241">
        <v>3</v>
      </c>
      <c r="C22" s="74">
        <v>2</v>
      </c>
      <c r="D22" s="119">
        <f t="shared" ca="1" si="0"/>
        <v>5</v>
      </c>
      <c r="E22" s="74">
        <f t="shared" ca="1" si="1"/>
        <v>7</v>
      </c>
      <c r="F22" s="74" t="s">
        <v>6</v>
      </c>
      <c r="H22" s="193" t="s">
        <v>81</v>
      </c>
      <c r="I22" s="73">
        <v>11</v>
      </c>
      <c r="J22" s="194" t="s">
        <v>197</v>
      </c>
    </row>
    <row r="23" spans="1:15" x14ac:dyDescent="0.3">
      <c r="A23" s="241" t="s">
        <v>167</v>
      </c>
      <c r="B23" s="241">
        <v>3</v>
      </c>
      <c r="C23" s="74">
        <v>2</v>
      </c>
      <c r="D23" s="119">
        <f t="shared" ca="1" si="0"/>
        <v>9</v>
      </c>
      <c r="E23" s="74">
        <f t="shared" ca="1" si="1"/>
        <v>11</v>
      </c>
      <c r="F23" s="74" t="s">
        <v>6</v>
      </c>
      <c r="H23" s="193" t="s">
        <v>83</v>
      </c>
      <c r="I23" s="73">
        <v>9</v>
      </c>
      <c r="J23" s="194" t="s">
        <v>125</v>
      </c>
    </row>
    <row r="24" spans="1:15" x14ac:dyDescent="0.3">
      <c r="H24" s="193" t="s">
        <v>82</v>
      </c>
      <c r="I24" s="73">
        <v>8</v>
      </c>
      <c r="J24" s="194" t="s">
        <v>204</v>
      </c>
    </row>
    <row r="25" spans="1:15" ht="16.2" thickBot="1" x14ac:dyDescent="0.35">
      <c r="B25"/>
      <c r="C25"/>
      <c r="D25"/>
      <c r="E25"/>
      <c r="F25"/>
      <c r="H25" s="193" t="s">
        <v>84</v>
      </c>
      <c r="I25" s="73">
        <v>6</v>
      </c>
      <c r="J25" s="194" t="s">
        <v>95</v>
      </c>
    </row>
    <row r="26" spans="1:15" x14ac:dyDescent="0.3">
      <c r="B26"/>
      <c r="C26"/>
      <c r="D26"/>
      <c r="E26"/>
      <c r="F26"/>
      <c r="H26" s="196" t="s">
        <v>24</v>
      </c>
      <c r="I26" s="197">
        <f>AVERAGE(I19:I25)</f>
        <v>10.428571428571429</v>
      </c>
      <c r="J26" s="198"/>
    </row>
    <row r="27" spans="1:15" x14ac:dyDescent="0.3">
      <c r="B27"/>
      <c r="C27"/>
      <c r="D27"/>
      <c r="E27"/>
      <c r="F27"/>
      <c r="H27" s="199" t="s">
        <v>25</v>
      </c>
      <c r="I27" s="200">
        <f>SUM(I19:I25)</f>
        <v>73</v>
      </c>
      <c r="J27" s="194"/>
    </row>
    <row r="28" spans="1:15" x14ac:dyDescent="0.3">
      <c r="B28"/>
      <c r="C28"/>
      <c r="D28"/>
      <c r="E28"/>
      <c r="F28"/>
      <c r="H28" s="199" t="s">
        <v>26</v>
      </c>
      <c r="I28" s="200">
        <f>COUNT(I19:I25)</f>
        <v>7</v>
      </c>
      <c r="J28" s="194"/>
    </row>
    <row r="29" spans="1:15" x14ac:dyDescent="0.3">
      <c r="B29"/>
      <c r="C29"/>
      <c r="D29"/>
      <c r="E29"/>
      <c r="F29"/>
      <c r="H29" s="199" t="s">
        <v>28</v>
      </c>
      <c r="I29" s="201">
        <f>I27/4</f>
        <v>18.25</v>
      </c>
      <c r="J29" s="194" t="s">
        <v>29</v>
      </c>
    </row>
    <row r="30" spans="1:15" ht="16.2" thickBot="1" x14ac:dyDescent="0.35">
      <c r="B30"/>
      <c r="C30"/>
      <c r="D30"/>
      <c r="E30"/>
      <c r="F30"/>
      <c r="H30" s="202" t="s">
        <v>30</v>
      </c>
      <c r="I30" s="203">
        <f>I29*2</f>
        <v>36.5</v>
      </c>
      <c r="J30" s="204" t="s">
        <v>31</v>
      </c>
    </row>
    <row r="31" spans="1:15" ht="16.2" thickTop="1" x14ac:dyDescent="0.3">
      <c r="B31"/>
      <c r="C31"/>
      <c r="D31"/>
      <c r="E31"/>
      <c r="F31"/>
    </row>
    <row r="32" spans="1:15" x14ac:dyDescent="0.3">
      <c r="B32"/>
      <c r="C32"/>
      <c r="D32"/>
      <c r="E32"/>
      <c r="F32"/>
    </row>
    <row r="34" spans="4:4" x14ac:dyDescent="0.3">
      <c r="D34" s="119">
        <f ca="1">RANDBETWEEN(1,20)</f>
        <v>2</v>
      </c>
    </row>
  </sheetData>
  <sortState ref="H3:J10">
    <sortCondition ref="H3:H10"/>
  </sortState>
  <conditionalFormatting sqref="M17">
    <cfRule type="cellIs" dxfId="961" priority="1434" operator="greaterThan">
      <formula>$M$15</formula>
    </cfRule>
    <cfRule type="cellIs" dxfId="960" priority="1435" operator="between">
      <formula>$M$14</formula>
      <formula>$M$15</formula>
    </cfRule>
    <cfRule type="cellIs" dxfId="959" priority="1436" operator="between">
      <formula>$M$13</formula>
      <formula>$M$14</formula>
    </cfRule>
    <cfRule type="cellIs" dxfId="958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69921875" style="151" bestFit="1" customWidth="1"/>
    <col min="2" max="2" width="21.8984375" style="151" bestFit="1" customWidth="1"/>
    <col min="3" max="3" width="25.3984375" style="151" bestFit="1" customWidth="1"/>
    <col min="4" max="4" width="4.8984375" style="151" bestFit="1" customWidth="1"/>
    <col min="5" max="5" width="5.796875" style="151" bestFit="1" customWidth="1"/>
    <col min="6" max="6" width="3.8984375" style="151" bestFit="1" customWidth="1"/>
    <col min="7" max="7" width="7.09765625" style="151" bestFit="1" customWidth="1"/>
    <col min="8" max="8" width="3.8984375" style="151" bestFit="1" customWidth="1"/>
    <col min="9" max="9" width="5.3984375" style="151" bestFit="1" customWidth="1"/>
    <col min="10" max="10" width="28.8984375" style="142" bestFit="1" customWidth="1"/>
    <col min="11" max="16384" width="8.796875" style="142"/>
  </cols>
  <sheetData>
    <row r="1" spans="1:10" ht="16.2" thickBot="1" x14ac:dyDescent="0.35">
      <c r="A1" s="137" t="s">
        <v>0</v>
      </c>
      <c r="B1" s="138" t="s">
        <v>36</v>
      </c>
      <c r="C1" s="138" t="s">
        <v>37</v>
      </c>
      <c r="D1" s="139" t="s">
        <v>38</v>
      </c>
      <c r="E1" s="138" t="s">
        <v>39</v>
      </c>
      <c r="F1" s="138" t="s">
        <v>40</v>
      </c>
      <c r="G1" s="138" t="s">
        <v>41</v>
      </c>
      <c r="H1" s="140" t="s">
        <v>42</v>
      </c>
      <c r="I1" s="141" t="s">
        <v>27</v>
      </c>
      <c r="J1" s="141" t="s">
        <v>119</v>
      </c>
    </row>
    <row r="2" spans="1:10" x14ac:dyDescent="0.3">
      <c r="A2" s="152" t="s">
        <v>79</v>
      </c>
      <c r="B2" s="144" t="s">
        <v>92</v>
      </c>
      <c r="C2" s="144" t="s">
        <v>103</v>
      </c>
      <c r="D2" s="162">
        <f>13-1</f>
        <v>12</v>
      </c>
      <c r="E2" s="163">
        <f t="shared" ref="E2:E7" si="0">5+2</f>
        <v>7</v>
      </c>
      <c r="F2" s="144">
        <v>1</v>
      </c>
      <c r="G2" s="231">
        <v>1</v>
      </c>
      <c r="H2" s="146">
        <f t="shared" ref="H2:H12" ca="1" si="1">RANDBETWEEN(1,20)</f>
        <v>2</v>
      </c>
      <c r="I2" s="144">
        <f t="shared" ref="I2:I12" ca="1" si="2">SUM(D2:H2)</f>
        <v>23</v>
      </c>
      <c r="J2" s="166" t="s">
        <v>209</v>
      </c>
    </row>
    <row r="3" spans="1:10" x14ac:dyDescent="0.3">
      <c r="A3" s="152" t="s">
        <v>79</v>
      </c>
      <c r="B3" s="144" t="s">
        <v>104</v>
      </c>
      <c r="C3" s="144" t="s">
        <v>103</v>
      </c>
      <c r="D3" s="162">
        <f>D2-5</f>
        <v>7</v>
      </c>
      <c r="E3" s="163">
        <f t="shared" si="0"/>
        <v>7</v>
      </c>
      <c r="F3" s="144">
        <v>1</v>
      </c>
      <c r="G3" s="231">
        <v>1</v>
      </c>
      <c r="H3" s="146">
        <f t="shared" ca="1" si="1"/>
        <v>6</v>
      </c>
      <c r="I3" s="144">
        <f t="shared" ca="1" si="2"/>
        <v>22</v>
      </c>
      <c r="J3" s="166" t="s">
        <v>209</v>
      </c>
    </row>
    <row r="4" spans="1:10" x14ac:dyDescent="0.3">
      <c r="A4" s="152" t="s">
        <v>79</v>
      </c>
      <c r="B4" s="144" t="s">
        <v>152</v>
      </c>
      <c r="C4" s="144" t="s">
        <v>103</v>
      </c>
      <c r="D4" s="162">
        <f>D3-5</f>
        <v>2</v>
      </c>
      <c r="E4" s="163">
        <f t="shared" si="0"/>
        <v>7</v>
      </c>
      <c r="F4" s="144">
        <v>1</v>
      </c>
      <c r="G4" s="231">
        <v>1</v>
      </c>
      <c r="H4" s="146">
        <f t="shared" ca="1" si="1"/>
        <v>16</v>
      </c>
      <c r="I4" s="144">
        <f t="shared" ca="1" si="2"/>
        <v>27</v>
      </c>
      <c r="J4" s="166" t="s">
        <v>209</v>
      </c>
    </row>
    <row r="5" spans="1:10" x14ac:dyDescent="0.3">
      <c r="A5" s="152" t="s">
        <v>79</v>
      </c>
      <c r="B5" s="144" t="s">
        <v>93</v>
      </c>
      <c r="C5" s="144" t="s">
        <v>105</v>
      </c>
      <c r="D5" s="162">
        <f>13-1</f>
        <v>12</v>
      </c>
      <c r="E5" s="163">
        <f t="shared" si="0"/>
        <v>7</v>
      </c>
      <c r="F5" s="144">
        <v>1</v>
      </c>
      <c r="G5" s="231">
        <v>1</v>
      </c>
      <c r="H5" s="146">
        <f t="shared" ca="1" si="1"/>
        <v>16</v>
      </c>
      <c r="I5" s="144">
        <f t="shared" ca="1" si="2"/>
        <v>37</v>
      </c>
      <c r="J5" s="166" t="s">
        <v>209</v>
      </c>
    </row>
    <row r="6" spans="1:10" x14ac:dyDescent="0.3">
      <c r="A6" s="152" t="s">
        <v>79</v>
      </c>
      <c r="B6" s="144" t="s">
        <v>106</v>
      </c>
      <c r="C6" s="144" t="s">
        <v>102</v>
      </c>
      <c r="D6" s="162">
        <f>13-1</f>
        <v>12</v>
      </c>
      <c r="E6" s="163">
        <f>-1+2</f>
        <v>1</v>
      </c>
      <c r="F6" s="144">
        <v>0</v>
      </c>
      <c r="G6" s="231">
        <v>1</v>
      </c>
      <c r="H6" s="146">
        <f t="shared" ca="1" si="1"/>
        <v>2</v>
      </c>
      <c r="I6" s="144">
        <f t="shared" ca="1" si="2"/>
        <v>16</v>
      </c>
      <c r="J6" s="166" t="s">
        <v>209</v>
      </c>
    </row>
    <row r="7" spans="1:10" x14ac:dyDescent="0.3">
      <c r="A7" s="153" t="s">
        <v>79</v>
      </c>
      <c r="B7" s="148" t="s">
        <v>94</v>
      </c>
      <c r="C7" s="148" t="s">
        <v>94</v>
      </c>
      <c r="D7" s="164">
        <f>13-1</f>
        <v>12</v>
      </c>
      <c r="E7" s="165">
        <f t="shared" si="0"/>
        <v>7</v>
      </c>
      <c r="F7" s="148">
        <v>0</v>
      </c>
      <c r="G7" s="232">
        <v>1</v>
      </c>
      <c r="H7" s="150">
        <f t="shared" ca="1" si="1"/>
        <v>1</v>
      </c>
      <c r="I7" s="148">
        <f t="shared" ca="1" si="2"/>
        <v>21</v>
      </c>
      <c r="J7" s="167" t="s">
        <v>209</v>
      </c>
    </row>
    <row r="8" spans="1:10" x14ac:dyDescent="0.3">
      <c r="A8" s="152" t="s">
        <v>78</v>
      </c>
      <c r="B8" s="144" t="s">
        <v>96</v>
      </c>
      <c r="C8" s="144" t="s">
        <v>97</v>
      </c>
      <c r="D8" s="162">
        <f t="shared" ref="D8:E12" si="3">4+2</f>
        <v>6</v>
      </c>
      <c r="E8" s="163">
        <f t="shared" si="3"/>
        <v>6</v>
      </c>
      <c r="F8" s="144">
        <v>1</v>
      </c>
      <c r="G8" s="144">
        <v>0</v>
      </c>
      <c r="H8" s="146">
        <f t="shared" ca="1" si="1"/>
        <v>4</v>
      </c>
      <c r="I8" s="144">
        <f t="shared" ca="1" si="2"/>
        <v>17</v>
      </c>
      <c r="J8" s="166" t="s">
        <v>120</v>
      </c>
    </row>
    <row r="9" spans="1:10" x14ac:dyDescent="0.3">
      <c r="A9" s="152" t="s">
        <v>78</v>
      </c>
      <c r="B9" s="144" t="s">
        <v>98</v>
      </c>
      <c r="C9" s="144" t="s">
        <v>97</v>
      </c>
      <c r="D9" s="162">
        <f t="shared" si="3"/>
        <v>6</v>
      </c>
      <c r="E9" s="163">
        <f t="shared" si="3"/>
        <v>6</v>
      </c>
      <c r="F9" s="144">
        <v>1</v>
      </c>
      <c r="G9" s="144">
        <v>0</v>
      </c>
      <c r="H9" s="146">
        <f t="shared" ca="1" si="1"/>
        <v>12</v>
      </c>
      <c r="I9" s="144">
        <f t="shared" ca="1" si="2"/>
        <v>25</v>
      </c>
      <c r="J9" s="166" t="s">
        <v>120</v>
      </c>
    </row>
    <row r="10" spans="1:10" x14ac:dyDescent="0.3">
      <c r="A10" s="152" t="s">
        <v>78</v>
      </c>
      <c r="B10" s="144" t="s">
        <v>99</v>
      </c>
      <c r="C10" s="144" t="s">
        <v>100</v>
      </c>
      <c r="D10" s="162">
        <f t="shared" si="3"/>
        <v>6</v>
      </c>
      <c r="E10" s="163">
        <f>4-5+2</f>
        <v>1</v>
      </c>
      <c r="F10" s="144">
        <v>0</v>
      </c>
      <c r="G10" s="144">
        <v>0</v>
      </c>
      <c r="H10" s="146">
        <f t="shared" ca="1" si="1"/>
        <v>10</v>
      </c>
      <c r="I10" s="144">
        <f t="shared" ca="1" si="2"/>
        <v>17</v>
      </c>
      <c r="J10" s="166" t="s">
        <v>120</v>
      </c>
    </row>
    <row r="11" spans="1:10" x14ac:dyDescent="0.3">
      <c r="A11" s="152" t="s">
        <v>78</v>
      </c>
      <c r="B11" s="144" t="s">
        <v>101</v>
      </c>
      <c r="C11" s="144" t="s">
        <v>102</v>
      </c>
      <c r="D11" s="162">
        <f t="shared" si="3"/>
        <v>6</v>
      </c>
      <c r="E11" s="163">
        <v>2</v>
      </c>
      <c r="F11" s="144">
        <v>0</v>
      </c>
      <c r="G11" s="144">
        <v>0</v>
      </c>
      <c r="H11" s="146">
        <f t="shared" ca="1" si="1"/>
        <v>12</v>
      </c>
      <c r="I11" s="144">
        <f t="shared" ca="1" si="2"/>
        <v>20</v>
      </c>
      <c r="J11" s="166" t="s">
        <v>120</v>
      </c>
    </row>
    <row r="12" spans="1:10" x14ac:dyDescent="0.3">
      <c r="A12" s="153" t="s">
        <v>78</v>
      </c>
      <c r="B12" s="148" t="s">
        <v>94</v>
      </c>
      <c r="C12" s="148" t="s">
        <v>94</v>
      </c>
      <c r="D12" s="164">
        <f t="shared" si="3"/>
        <v>6</v>
      </c>
      <c r="E12" s="165">
        <f>-1+2</f>
        <v>1</v>
      </c>
      <c r="F12" s="148">
        <v>0</v>
      </c>
      <c r="G12" s="148">
        <v>0</v>
      </c>
      <c r="H12" s="150">
        <f t="shared" ca="1" si="1"/>
        <v>20</v>
      </c>
      <c r="I12" s="148">
        <f t="shared" ca="1" si="2"/>
        <v>27</v>
      </c>
      <c r="J12" s="167" t="s">
        <v>120</v>
      </c>
    </row>
    <row r="13" spans="1:10" ht="18.600000000000001" x14ac:dyDescent="0.3">
      <c r="A13" s="152" t="s">
        <v>80</v>
      </c>
      <c r="B13" s="144" t="s">
        <v>88</v>
      </c>
      <c r="C13" s="144" t="s">
        <v>107</v>
      </c>
      <c r="D13" s="162">
        <v>5</v>
      </c>
      <c r="E13" s="144">
        <v>0</v>
      </c>
      <c r="F13" s="144">
        <v>2</v>
      </c>
      <c r="G13" s="144">
        <v>0</v>
      </c>
      <c r="H13" s="146">
        <f t="shared" ref="H13:H34" ca="1" si="4">RANDBETWEEN(1,20)</f>
        <v>16</v>
      </c>
      <c r="I13" s="144">
        <f t="shared" ref="I13:I31" ca="1" si="5">SUM(D13:H13)</f>
        <v>23</v>
      </c>
      <c r="J13" s="144"/>
    </row>
    <row r="14" spans="1:10" x14ac:dyDescent="0.3">
      <c r="A14" s="152" t="s">
        <v>80</v>
      </c>
      <c r="B14" s="144" t="s">
        <v>89</v>
      </c>
      <c r="C14" s="144" t="s">
        <v>108</v>
      </c>
      <c r="D14" s="162">
        <v>5</v>
      </c>
      <c r="E14" s="144">
        <v>0</v>
      </c>
      <c r="F14" s="144">
        <v>1</v>
      </c>
      <c r="G14" s="144">
        <v>0</v>
      </c>
      <c r="H14" s="146">
        <f t="shared" ca="1" si="4"/>
        <v>6</v>
      </c>
      <c r="I14" s="144">
        <f t="shared" ca="1" si="5"/>
        <v>12</v>
      </c>
      <c r="J14" s="144"/>
    </row>
    <row r="15" spans="1:10" x14ac:dyDescent="0.3">
      <c r="A15" s="152" t="s">
        <v>80</v>
      </c>
      <c r="B15" s="144" t="s">
        <v>106</v>
      </c>
      <c r="C15" s="144" t="s">
        <v>102</v>
      </c>
      <c r="D15" s="162">
        <v>5</v>
      </c>
      <c r="E15" s="144">
        <v>0</v>
      </c>
      <c r="F15" s="144">
        <v>0</v>
      </c>
      <c r="G15" s="144">
        <v>0</v>
      </c>
      <c r="H15" s="146">
        <f t="shared" ca="1" si="4"/>
        <v>7</v>
      </c>
      <c r="I15" s="144">
        <f t="shared" ca="1" si="5"/>
        <v>12</v>
      </c>
      <c r="J15" s="144"/>
    </row>
    <row r="16" spans="1:10" x14ac:dyDescent="0.3">
      <c r="A16" s="152" t="s">
        <v>80</v>
      </c>
      <c r="B16" s="144" t="s">
        <v>109</v>
      </c>
      <c r="C16" s="144" t="s">
        <v>102</v>
      </c>
      <c r="D16" s="162">
        <v>9</v>
      </c>
      <c r="E16" s="144">
        <v>0</v>
      </c>
      <c r="F16" s="144">
        <v>0</v>
      </c>
      <c r="G16" s="144">
        <v>0</v>
      </c>
      <c r="H16" s="146">
        <f t="shared" ca="1" si="4"/>
        <v>12</v>
      </c>
      <c r="I16" s="144">
        <f t="shared" ca="1" si="5"/>
        <v>21</v>
      </c>
      <c r="J16" s="144"/>
    </row>
    <row r="17" spans="1:10" x14ac:dyDescent="0.3">
      <c r="A17" s="153" t="s">
        <v>80</v>
      </c>
      <c r="B17" s="148" t="s">
        <v>94</v>
      </c>
      <c r="C17" s="148" t="s">
        <v>94</v>
      </c>
      <c r="D17" s="164">
        <v>5</v>
      </c>
      <c r="E17" s="148">
        <v>0</v>
      </c>
      <c r="F17" s="148">
        <v>0</v>
      </c>
      <c r="G17" s="148">
        <v>0</v>
      </c>
      <c r="H17" s="150">
        <f t="shared" ca="1" si="4"/>
        <v>10</v>
      </c>
      <c r="I17" s="148">
        <f t="shared" ca="1" si="5"/>
        <v>15</v>
      </c>
      <c r="J17" s="148"/>
    </row>
    <row r="18" spans="1:10" x14ac:dyDescent="0.3">
      <c r="A18" s="152" t="s">
        <v>81</v>
      </c>
      <c r="B18" s="144" t="s">
        <v>90</v>
      </c>
      <c r="C18" s="144" t="s">
        <v>110</v>
      </c>
      <c r="D18" s="162">
        <v>5</v>
      </c>
      <c r="E18" s="144">
        <v>0</v>
      </c>
      <c r="F18" s="144">
        <v>2</v>
      </c>
      <c r="G18" s="144">
        <v>0</v>
      </c>
      <c r="H18" s="146">
        <f t="shared" ca="1" si="4"/>
        <v>18</v>
      </c>
      <c r="I18" s="144">
        <f t="shared" ca="1" si="5"/>
        <v>25</v>
      </c>
      <c r="J18" s="166" t="s">
        <v>120</v>
      </c>
    </row>
    <row r="19" spans="1:10" x14ac:dyDescent="0.3">
      <c r="A19" s="152" t="s">
        <v>81</v>
      </c>
      <c r="B19" s="144" t="s">
        <v>91</v>
      </c>
      <c r="C19" s="144" t="s">
        <v>111</v>
      </c>
      <c r="D19" s="162">
        <v>5</v>
      </c>
      <c r="E19" s="144">
        <v>0</v>
      </c>
      <c r="F19" s="144">
        <v>1</v>
      </c>
      <c r="G19" s="144">
        <v>0</v>
      </c>
      <c r="H19" s="146">
        <f t="shared" ca="1" si="4"/>
        <v>11</v>
      </c>
      <c r="I19" s="144">
        <f ca="1">SUM(D19:H19)</f>
        <v>17</v>
      </c>
      <c r="J19" s="166" t="s">
        <v>120</v>
      </c>
    </row>
    <row r="20" spans="1:10" x14ac:dyDescent="0.3">
      <c r="A20" s="152" t="s">
        <v>81</v>
      </c>
      <c r="B20" s="251" t="s">
        <v>112</v>
      </c>
      <c r="C20" s="250" t="s">
        <v>113</v>
      </c>
      <c r="D20" s="252">
        <v>5</v>
      </c>
      <c r="E20" s="250">
        <v>1</v>
      </c>
      <c r="F20" s="250">
        <v>0</v>
      </c>
      <c r="G20" s="250">
        <v>0</v>
      </c>
      <c r="H20" s="253">
        <f t="shared" ca="1" si="4"/>
        <v>17</v>
      </c>
      <c r="I20" s="250">
        <f t="shared" ref="I20" ca="1" si="6">SUM(D20:H20)</f>
        <v>23</v>
      </c>
      <c r="J20" s="251" t="s">
        <v>221</v>
      </c>
    </row>
    <row r="21" spans="1:10" x14ac:dyDescent="0.3">
      <c r="A21" s="152" t="s">
        <v>81</v>
      </c>
      <c r="B21" s="144" t="s">
        <v>106</v>
      </c>
      <c r="C21" s="144" t="s">
        <v>102</v>
      </c>
      <c r="D21" s="162">
        <v>5</v>
      </c>
      <c r="E21" s="144">
        <v>1</v>
      </c>
      <c r="F21" s="144">
        <v>0</v>
      </c>
      <c r="G21" s="144">
        <v>0</v>
      </c>
      <c r="H21" s="146">
        <f t="shared" ca="1" si="4"/>
        <v>5</v>
      </c>
      <c r="I21" s="144">
        <f t="shared" ca="1" si="5"/>
        <v>11</v>
      </c>
      <c r="J21" s="166" t="s">
        <v>120</v>
      </c>
    </row>
    <row r="22" spans="1:10" x14ac:dyDescent="0.3">
      <c r="A22" s="153" t="s">
        <v>81</v>
      </c>
      <c r="B22" s="148" t="s">
        <v>94</v>
      </c>
      <c r="C22" s="148" t="s">
        <v>94</v>
      </c>
      <c r="D22" s="164">
        <v>5</v>
      </c>
      <c r="E22" s="148">
        <v>0</v>
      </c>
      <c r="F22" s="148">
        <v>0</v>
      </c>
      <c r="G22" s="148">
        <v>0</v>
      </c>
      <c r="H22" s="150">
        <f t="shared" ca="1" si="4"/>
        <v>17</v>
      </c>
      <c r="I22" s="148">
        <f t="shared" ca="1" si="5"/>
        <v>22</v>
      </c>
      <c r="J22" s="167" t="s">
        <v>120</v>
      </c>
    </row>
    <row r="23" spans="1:10" x14ac:dyDescent="0.3">
      <c r="A23" s="152" t="s">
        <v>83</v>
      </c>
      <c r="B23" s="144" t="s">
        <v>114</v>
      </c>
      <c r="C23" s="144" t="s">
        <v>115</v>
      </c>
      <c r="D23" s="145">
        <v>6</v>
      </c>
      <c r="E23" s="163">
        <f>2+2+1</f>
        <v>5</v>
      </c>
      <c r="F23" s="144">
        <v>1</v>
      </c>
      <c r="G23" s="144">
        <v>1</v>
      </c>
      <c r="H23" s="146">
        <f t="shared" ca="1" si="4"/>
        <v>8</v>
      </c>
      <c r="I23" s="144">
        <f t="shared" ca="1" si="5"/>
        <v>21</v>
      </c>
      <c r="J23" s="186" t="s">
        <v>136</v>
      </c>
    </row>
    <row r="24" spans="1:10" x14ac:dyDescent="0.3">
      <c r="A24" s="152" t="s">
        <v>83</v>
      </c>
      <c r="B24" s="144" t="s">
        <v>116</v>
      </c>
      <c r="C24" s="144" t="s">
        <v>117</v>
      </c>
      <c r="D24" s="145">
        <v>6</v>
      </c>
      <c r="E24" s="163">
        <f>2+2+1</f>
        <v>5</v>
      </c>
      <c r="F24" s="144">
        <v>1</v>
      </c>
      <c r="G24" s="144">
        <v>0</v>
      </c>
      <c r="H24" s="146">
        <f t="shared" ca="1" si="4"/>
        <v>9</v>
      </c>
      <c r="I24" s="144">
        <f t="shared" ca="1" si="5"/>
        <v>21</v>
      </c>
      <c r="J24" s="186" t="s">
        <v>136</v>
      </c>
    </row>
    <row r="25" spans="1:10" x14ac:dyDescent="0.3">
      <c r="A25" s="152" t="s">
        <v>83</v>
      </c>
      <c r="B25" s="144" t="s">
        <v>106</v>
      </c>
      <c r="C25" s="144" t="s">
        <v>102</v>
      </c>
      <c r="D25" s="145">
        <v>6</v>
      </c>
      <c r="E25" s="163">
        <f>2+2+1</f>
        <v>5</v>
      </c>
      <c r="F25" s="144">
        <v>0</v>
      </c>
      <c r="G25" s="144">
        <v>0</v>
      </c>
      <c r="H25" s="146">
        <f t="shared" ca="1" si="4"/>
        <v>17</v>
      </c>
      <c r="I25" s="144">
        <f t="shared" ca="1" si="5"/>
        <v>28</v>
      </c>
      <c r="J25" s="186" t="s">
        <v>136</v>
      </c>
    </row>
    <row r="26" spans="1:10" x14ac:dyDescent="0.3">
      <c r="A26" s="153" t="s">
        <v>83</v>
      </c>
      <c r="B26" s="148" t="s">
        <v>94</v>
      </c>
      <c r="C26" s="148" t="s">
        <v>94</v>
      </c>
      <c r="D26" s="149">
        <v>6</v>
      </c>
      <c r="E26" s="165">
        <f>2+2+1</f>
        <v>5</v>
      </c>
      <c r="F26" s="148">
        <v>0</v>
      </c>
      <c r="G26" s="148">
        <v>0</v>
      </c>
      <c r="H26" s="150">
        <f t="shared" ca="1" si="4"/>
        <v>5</v>
      </c>
      <c r="I26" s="148">
        <f t="shared" ca="1" si="5"/>
        <v>16</v>
      </c>
      <c r="J26" s="148"/>
    </row>
    <row r="27" spans="1:10" x14ac:dyDescent="0.3">
      <c r="A27" s="152" t="s">
        <v>82</v>
      </c>
      <c r="B27" s="144" t="s">
        <v>99</v>
      </c>
      <c r="C27" s="144" t="s">
        <v>122</v>
      </c>
      <c r="D27" s="145">
        <v>6</v>
      </c>
      <c r="E27" s="144">
        <v>6</v>
      </c>
      <c r="F27" s="144">
        <v>1</v>
      </c>
      <c r="G27" s="144">
        <v>0</v>
      </c>
      <c r="H27" s="146">
        <f t="shared" ca="1" si="4"/>
        <v>18</v>
      </c>
      <c r="I27" s="144">
        <f t="shared" ca="1" si="5"/>
        <v>31</v>
      </c>
      <c r="J27" s="144"/>
    </row>
    <row r="28" spans="1:10" x14ac:dyDescent="0.3">
      <c r="A28" s="152" t="s">
        <v>82</v>
      </c>
      <c r="B28" s="144" t="s">
        <v>96</v>
      </c>
      <c r="C28" s="144" t="s">
        <v>123</v>
      </c>
      <c r="D28" s="145">
        <v>6</v>
      </c>
      <c r="E28" s="144">
        <v>4</v>
      </c>
      <c r="F28" s="144">
        <v>1</v>
      </c>
      <c r="G28" s="144">
        <v>0</v>
      </c>
      <c r="H28" s="146">
        <f t="shared" ca="1" si="4"/>
        <v>6</v>
      </c>
      <c r="I28" s="144">
        <f ca="1">SUM(D28:H28)</f>
        <v>17</v>
      </c>
      <c r="J28" s="144"/>
    </row>
    <row r="29" spans="1:10" x14ac:dyDescent="0.3">
      <c r="A29" s="152" t="s">
        <v>82</v>
      </c>
      <c r="B29" s="144" t="s">
        <v>98</v>
      </c>
      <c r="C29" s="144" t="s">
        <v>123</v>
      </c>
      <c r="D29" s="145">
        <v>6</v>
      </c>
      <c r="E29" s="144">
        <v>4</v>
      </c>
      <c r="F29" s="144">
        <v>1</v>
      </c>
      <c r="G29" s="144">
        <v>0</v>
      </c>
      <c r="H29" s="146">
        <f t="shared" ca="1" si="4"/>
        <v>17</v>
      </c>
      <c r="I29" s="144">
        <f ca="1">SUM(D29:H29)</f>
        <v>28</v>
      </c>
      <c r="J29" s="144"/>
    </row>
    <row r="30" spans="1:10" x14ac:dyDescent="0.3">
      <c r="A30" s="152" t="s">
        <v>82</v>
      </c>
      <c r="B30" s="144" t="s">
        <v>106</v>
      </c>
      <c r="C30" s="144" t="s">
        <v>102</v>
      </c>
      <c r="D30" s="145">
        <v>6</v>
      </c>
      <c r="E30" s="144">
        <v>5</v>
      </c>
      <c r="F30" s="144">
        <v>0</v>
      </c>
      <c r="G30" s="144">
        <v>0</v>
      </c>
      <c r="H30" s="146">
        <f t="shared" ca="1" si="4"/>
        <v>11</v>
      </c>
      <c r="I30" s="144">
        <f t="shared" ca="1" si="5"/>
        <v>22</v>
      </c>
      <c r="J30" s="144"/>
    </row>
    <row r="31" spans="1:10" x14ac:dyDescent="0.3">
      <c r="A31" s="153" t="s">
        <v>82</v>
      </c>
      <c r="B31" s="148" t="s">
        <v>94</v>
      </c>
      <c r="C31" s="148" t="s">
        <v>94</v>
      </c>
      <c r="D31" s="149">
        <v>6</v>
      </c>
      <c r="E31" s="148">
        <v>5</v>
      </c>
      <c r="F31" s="148">
        <v>0</v>
      </c>
      <c r="G31" s="148">
        <v>0</v>
      </c>
      <c r="H31" s="150">
        <f ca="1">RANDBETWEEN(1,20)</f>
        <v>9</v>
      </c>
      <c r="I31" s="148">
        <f t="shared" ca="1" si="5"/>
        <v>20</v>
      </c>
      <c r="J31" s="148"/>
    </row>
    <row r="32" spans="1:10" x14ac:dyDescent="0.3">
      <c r="A32" s="152" t="s">
        <v>153</v>
      </c>
      <c r="B32" s="144" t="s">
        <v>99</v>
      </c>
      <c r="C32" s="144" t="s">
        <v>154</v>
      </c>
      <c r="D32" s="145">
        <v>1</v>
      </c>
      <c r="E32" s="144">
        <v>1</v>
      </c>
      <c r="F32" s="144">
        <v>0</v>
      </c>
      <c r="G32" s="144">
        <v>0</v>
      </c>
      <c r="H32" s="146">
        <f t="shared" ca="1" si="4"/>
        <v>13</v>
      </c>
      <c r="I32" s="144">
        <f t="shared" ref="I32" ca="1" si="7">SUM(D32:H32)</f>
        <v>15</v>
      </c>
      <c r="J32" s="144"/>
    </row>
    <row r="33" spans="1:10" x14ac:dyDescent="0.3">
      <c r="A33" s="152" t="s">
        <v>153</v>
      </c>
      <c r="B33" s="144" t="s">
        <v>96</v>
      </c>
      <c r="C33" s="144" t="s">
        <v>155</v>
      </c>
      <c r="D33" s="145">
        <v>1</v>
      </c>
      <c r="E33" s="144">
        <v>-1</v>
      </c>
      <c r="F33" s="144">
        <v>0</v>
      </c>
      <c r="G33" s="144">
        <v>0</v>
      </c>
      <c r="H33" s="146">
        <f t="shared" ca="1" si="4"/>
        <v>9</v>
      </c>
      <c r="I33" s="144">
        <f ca="1">SUM(D33:H33)</f>
        <v>9</v>
      </c>
      <c r="J33" s="144"/>
    </row>
    <row r="34" spans="1:10" x14ac:dyDescent="0.3">
      <c r="A34" s="152" t="s">
        <v>153</v>
      </c>
      <c r="B34" s="144" t="s">
        <v>98</v>
      </c>
      <c r="C34" s="144" t="s">
        <v>155</v>
      </c>
      <c r="D34" s="145">
        <v>1</v>
      </c>
      <c r="E34" s="144">
        <v>-1</v>
      </c>
      <c r="F34" s="144">
        <v>0</v>
      </c>
      <c r="G34" s="144">
        <v>0</v>
      </c>
      <c r="H34" s="146">
        <f t="shared" ca="1" si="4"/>
        <v>20</v>
      </c>
      <c r="I34" s="144">
        <f ca="1">SUM(D34:H34)</f>
        <v>20</v>
      </c>
      <c r="J34" s="144"/>
    </row>
    <row r="35" spans="1:10" x14ac:dyDescent="0.3">
      <c r="A35" s="153" t="s">
        <v>153</v>
      </c>
      <c r="B35" s="148" t="s">
        <v>94</v>
      </c>
      <c r="C35" s="148" t="s">
        <v>94</v>
      </c>
      <c r="D35" s="149">
        <v>1</v>
      </c>
      <c r="E35" s="148">
        <v>-1</v>
      </c>
      <c r="F35" s="148">
        <v>0</v>
      </c>
      <c r="G35" s="148">
        <v>0</v>
      </c>
      <c r="H35" s="150">
        <f t="shared" ref="H35:H41" ca="1" si="8">RANDBETWEEN(1,20)</f>
        <v>12</v>
      </c>
      <c r="I35" s="148">
        <f t="shared" ref="I35" ca="1" si="9">SUM(D35:H35)</f>
        <v>12</v>
      </c>
      <c r="J35" s="148"/>
    </row>
    <row r="36" spans="1:10" x14ac:dyDescent="0.3">
      <c r="A36" s="152" t="s">
        <v>84</v>
      </c>
      <c r="B36" s="144" t="s">
        <v>87</v>
      </c>
      <c r="C36" s="144" t="s">
        <v>118</v>
      </c>
      <c r="D36" s="145">
        <v>2</v>
      </c>
      <c r="E36" s="144">
        <v>-1</v>
      </c>
      <c r="F36" s="144">
        <v>1</v>
      </c>
      <c r="G36" s="144">
        <v>0</v>
      </c>
      <c r="H36" s="146">
        <f t="shared" ca="1" si="8"/>
        <v>5</v>
      </c>
      <c r="I36" s="144">
        <f t="shared" ref="I36:I41" ca="1" si="10">SUM(D36:H36)</f>
        <v>7</v>
      </c>
      <c r="J36" s="144"/>
    </row>
    <row r="37" spans="1:10" x14ac:dyDescent="0.3">
      <c r="A37" s="152" t="s">
        <v>84</v>
      </c>
      <c r="B37" s="144" t="s">
        <v>121</v>
      </c>
      <c r="C37" s="144" t="s">
        <v>102</v>
      </c>
      <c r="D37" s="145">
        <v>2</v>
      </c>
      <c r="E37" s="144">
        <v>-1</v>
      </c>
      <c r="F37" s="144">
        <v>0</v>
      </c>
      <c r="G37" s="144">
        <v>0</v>
      </c>
      <c r="H37" s="146">
        <f t="shared" ca="1" si="8"/>
        <v>1</v>
      </c>
      <c r="I37" s="144">
        <f t="shared" ca="1" si="10"/>
        <v>2</v>
      </c>
      <c r="J37" s="144"/>
    </row>
    <row r="38" spans="1:10" x14ac:dyDescent="0.3">
      <c r="A38" s="152" t="s">
        <v>84</v>
      </c>
      <c r="B38" s="144" t="s">
        <v>106</v>
      </c>
      <c r="C38" s="144" t="s">
        <v>102</v>
      </c>
      <c r="D38" s="145">
        <v>2</v>
      </c>
      <c r="E38" s="144">
        <v>4</v>
      </c>
      <c r="F38" s="144">
        <v>0</v>
      </c>
      <c r="G38" s="144">
        <v>0</v>
      </c>
      <c r="H38" s="146">
        <f t="shared" ca="1" si="8"/>
        <v>10</v>
      </c>
      <c r="I38" s="144">
        <f t="shared" ca="1" si="10"/>
        <v>16</v>
      </c>
      <c r="J38" s="144"/>
    </row>
    <row r="39" spans="1:10" x14ac:dyDescent="0.3">
      <c r="A39" s="153" t="s">
        <v>84</v>
      </c>
      <c r="B39" s="148" t="s">
        <v>94</v>
      </c>
      <c r="C39" s="148" t="s">
        <v>94</v>
      </c>
      <c r="D39" s="149">
        <v>2</v>
      </c>
      <c r="E39" s="148">
        <v>-1</v>
      </c>
      <c r="F39" s="148">
        <v>0</v>
      </c>
      <c r="G39" s="148">
        <v>0</v>
      </c>
      <c r="H39" s="150">
        <f t="shared" ca="1" si="8"/>
        <v>1</v>
      </c>
      <c r="I39" s="148">
        <f t="shared" ca="1" si="10"/>
        <v>2</v>
      </c>
      <c r="J39" s="148"/>
    </row>
    <row r="40" spans="1:10" x14ac:dyDescent="0.3">
      <c r="A40" s="152" t="s">
        <v>189</v>
      </c>
      <c r="B40" s="144" t="s">
        <v>201</v>
      </c>
      <c r="C40" s="144" t="s">
        <v>200</v>
      </c>
      <c r="D40" s="145">
        <v>3</v>
      </c>
      <c r="E40" s="144">
        <v>2</v>
      </c>
      <c r="F40" s="144">
        <v>0</v>
      </c>
      <c r="G40" s="144">
        <v>0</v>
      </c>
      <c r="H40" s="146">
        <f t="shared" ca="1" si="8"/>
        <v>10</v>
      </c>
      <c r="I40" s="144">
        <f t="shared" ca="1" si="10"/>
        <v>15</v>
      </c>
      <c r="J40" s="209"/>
    </row>
    <row r="41" spans="1:10" x14ac:dyDescent="0.3">
      <c r="A41" s="153" t="s">
        <v>189</v>
      </c>
      <c r="B41" s="148" t="s">
        <v>106</v>
      </c>
      <c r="C41" s="148" t="s">
        <v>199</v>
      </c>
      <c r="D41" s="145">
        <v>3</v>
      </c>
      <c r="E41" s="148">
        <v>2</v>
      </c>
      <c r="F41" s="148">
        <v>0</v>
      </c>
      <c r="G41" s="148">
        <v>0</v>
      </c>
      <c r="H41" s="150">
        <f t="shared" ca="1" si="8"/>
        <v>13</v>
      </c>
      <c r="I41" s="148">
        <f t="shared" ca="1" si="10"/>
        <v>18</v>
      </c>
      <c r="J41" s="210"/>
    </row>
  </sheetData>
  <sortState ref="A2:J10">
    <sortCondition ref="A2:A10"/>
  </sortState>
  <conditionalFormatting sqref="H13 H24:H27 H18 H21:H22 H15 H30">
    <cfRule type="cellIs" dxfId="957" priority="393" operator="equal">
      <formula>1</formula>
    </cfRule>
    <cfRule type="cellIs" dxfId="956" priority="394" operator="equal">
      <formula>19</formula>
    </cfRule>
    <cfRule type="cellIs" dxfId="955" priority="395" operator="equal">
      <formula>20</formula>
    </cfRule>
  </conditionalFormatting>
  <conditionalFormatting sqref="H13 H24:H27 H18 H21:H22 H15 H30">
    <cfRule type="cellIs" dxfId="954" priority="390" operator="equal">
      <formula>1</formula>
    </cfRule>
    <cfRule type="cellIs" dxfId="953" priority="391" operator="equal">
      <formula>19</formula>
    </cfRule>
    <cfRule type="cellIs" dxfId="952" priority="392" operator="equal">
      <formula>20</formula>
    </cfRule>
  </conditionalFormatting>
  <conditionalFormatting sqref="H13 H24:H27 H18 H21:H22 H15 H30">
    <cfRule type="cellIs" dxfId="951" priority="387" operator="equal">
      <formula>1</formula>
    </cfRule>
    <cfRule type="cellIs" dxfId="950" priority="388" operator="equal">
      <formula>19</formula>
    </cfRule>
    <cfRule type="cellIs" dxfId="949" priority="389" operator="equal">
      <formula>20</formula>
    </cfRule>
  </conditionalFormatting>
  <conditionalFormatting sqref="H13 H24:H27 H18 H21:H22 H15 H30">
    <cfRule type="cellIs" dxfId="948" priority="384" operator="equal">
      <formula>1</formula>
    </cfRule>
    <cfRule type="cellIs" dxfId="947" priority="385" operator="equal">
      <formula>19</formula>
    </cfRule>
    <cfRule type="cellIs" dxfId="946" priority="386" operator="equal">
      <formula>20</formula>
    </cfRule>
  </conditionalFormatting>
  <conditionalFormatting sqref="H23">
    <cfRule type="cellIs" dxfId="945" priority="381" operator="equal">
      <formula>1</formula>
    </cfRule>
    <cfRule type="cellIs" dxfId="944" priority="382" operator="equal">
      <formula>19</formula>
    </cfRule>
    <cfRule type="cellIs" dxfId="943" priority="383" operator="equal">
      <formula>20</formula>
    </cfRule>
  </conditionalFormatting>
  <conditionalFormatting sqref="H31">
    <cfRule type="cellIs" dxfId="942" priority="399" operator="equal">
      <formula>1</formula>
    </cfRule>
    <cfRule type="cellIs" dxfId="941" priority="400" operator="equal">
      <formula>19</formula>
    </cfRule>
    <cfRule type="cellIs" dxfId="940" priority="401" operator="equal">
      <formula>20</formula>
    </cfRule>
  </conditionalFormatting>
  <conditionalFormatting sqref="H31">
    <cfRule type="cellIs" dxfId="939" priority="396" operator="equal">
      <formula>1</formula>
    </cfRule>
    <cfRule type="cellIs" dxfId="938" priority="397" operator="equal">
      <formula>19</formula>
    </cfRule>
    <cfRule type="cellIs" dxfId="937" priority="398" operator="equal">
      <formula>20</formula>
    </cfRule>
  </conditionalFormatting>
  <conditionalFormatting sqref="H23">
    <cfRule type="cellIs" dxfId="936" priority="378" operator="equal">
      <formula>1</formula>
    </cfRule>
    <cfRule type="cellIs" dxfId="935" priority="379" operator="equal">
      <formula>19</formula>
    </cfRule>
    <cfRule type="cellIs" dxfId="934" priority="380" operator="equal">
      <formula>20</formula>
    </cfRule>
  </conditionalFormatting>
  <conditionalFormatting sqref="H23">
    <cfRule type="cellIs" dxfId="933" priority="372" operator="equal">
      <formula>1</formula>
    </cfRule>
    <cfRule type="cellIs" dxfId="932" priority="373" operator="equal">
      <formula>19</formula>
    </cfRule>
    <cfRule type="cellIs" dxfId="931" priority="374" operator="equal">
      <formula>20</formula>
    </cfRule>
  </conditionalFormatting>
  <conditionalFormatting sqref="H23">
    <cfRule type="cellIs" dxfId="930" priority="375" operator="equal">
      <formula>1</formula>
    </cfRule>
    <cfRule type="cellIs" dxfId="929" priority="376" operator="equal">
      <formula>19</formula>
    </cfRule>
    <cfRule type="cellIs" dxfId="928" priority="377" operator="equal">
      <formula>20</formula>
    </cfRule>
  </conditionalFormatting>
  <conditionalFormatting sqref="H17">
    <cfRule type="cellIs" dxfId="927" priority="354" operator="equal">
      <formula>1</formula>
    </cfRule>
    <cfRule type="cellIs" dxfId="926" priority="355" operator="equal">
      <formula>19</formula>
    </cfRule>
    <cfRule type="cellIs" dxfId="925" priority="356" operator="equal">
      <formula>20</formula>
    </cfRule>
  </conditionalFormatting>
  <conditionalFormatting sqref="H17">
    <cfRule type="cellIs" dxfId="924" priority="357" operator="equal">
      <formula>1</formula>
    </cfRule>
    <cfRule type="cellIs" dxfId="923" priority="358" operator="equal">
      <formula>19</formula>
    </cfRule>
    <cfRule type="cellIs" dxfId="922" priority="359" operator="equal">
      <formula>20</formula>
    </cfRule>
  </conditionalFormatting>
  <conditionalFormatting sqref="H17">
    <cfRule type="cellIs" dxfId="921" priority="351" operator="equal">
      <formula>1</formula>
    </cfRule>
    <cfRule type="cellIs" dxfId="920" priority="352" operator="equal">
      <formula>19</formula>
    </cfRule>
    <cfRule type="cellIs" dxfId="919" priority="353" operator="equal">
      <formula>20</formula>
    </cfRule>
  </conditionalFormatting>
  <conditionalFormatting sqref="H17">
    <cfRule type="cellIs" dxfId="918" priority="348" operator="equal">
      <formula>1</formula>
    </cfRule>
    <cfRule type="cellIs" dxfId="917" priority="349" operator="equal">
      <formula>19</formula>
    </cfRule>
    <cfRule type="cellIs" dxfId="916" priority="350" operator="equal">
      <formula>20</formula>
    </cfRule>
  </conditionalFormatting>
  <conditionalFormatting sqref="H39">
    <cfRule type="cellIs" dxfId="915" priority="333" operator="equal">
      <formula>1</formula>
    </cfRule>
    <cfRule type="cellIs" dxfId="914" priority="334" operator="equal">
      <formula>19</formula>
    </cfRule>
    <cfRule type="cellIs" dxfId="913" priority="335" operator="equal">
      <formula>20</formula>
    </cfRule>
  </conditionalFormatting>
  <conditionalFormatting sqref="H39">
    <cfRule type="cellIs" dxfId="912" priority="330" operator="equal">
      <formula>1</formula>
    </cfRule>
    <cfRule type="cellIs" dxfId="911" priority="331" operator="equal">
      <formula>19</formula>
    </cfRule>
    <cfRule type="cellIs" dxfId="910" priority="332" operator="equal">
      <formula>20</formula>
    </cfRule>
  </conditionalFormatting>
  <conditionalFormatting sqref="H36 H38">
    <cfRule type="cellIs" dxfId="909" priority="324" operator="equal">
      <formula>1</formula>
    </cfRule>
    <cfRule type="cellIs" dxfId="908" priority="325" operator="equal">
      <formula>19</formula>
    </cfRule>
    <cfRule type="cellIs" dxfId="907" priority="326" operator="equal">
      <formula>20</formula>
    </cfRule>
  </conditionalFormatting>
  <conditionalFormatting sqref="H36 H38">
    <cfRule type="cellIs" dxfId="906" priority="327" operator="equal">
      <formula>1</formula>
    </cfRule>
    <cfRule type="cellIs" dxfId="905" priority="328" operator="equal">
      <formula>19</formula>
    </cfRule>
    <cfRule type="cellIs" dxfId="904" priority="329" operator="equal">
      <formula>20</formula>
    </cfRule>
  </conditionalFormatting>
  <conditionalFormatting sqref="H36 H38">
    <cfRule type="cellIs" dxfId="903" priority="321" operator="equal">
      <formula>1</formula>
    </cfRule>
    <cfRule type="cellIs" dxfId="902" priority="322" operator="equal">
      <formula>19</formula>
    </cfRule>
    <cfRule type="cellIs" dxfId="901" priority="323" operator="equal">
      <formula>20</formula>
    </cfRule>
  </conditionalFormatting>
  <conditionalFormatting sqref="H36 H38">
    <cfRule type="cellIs" dxfId="900" priority="318" operator="equal">
      <formula>1</formula>
    </cfRule>
    <cfRule type="cellIs" dxfId="899" priority="319" operator="equal">
      <formula>19</formula>
    </cfRule>
    <cfRule type="cellIs" dxfId="898" priority="320" operator="equal">
      <formula>20</formula>
    </cfRule>
  </conditionalFormatting>
  <conditionalFormatting sqref="H19">
    <cfRule type="cellIs" dxfId="897" priority="312" operator="equal">
      <formula>1</formula>
    </cfRule>
    <cfRule type="cellIs" dxfId="896" priority="313" operator="equal">
      <formula>19</formula>
    </cfRule>
    <cfRule type="cellIs" dxfId="895" priority="314" operator="equal">
      <formula>20</formula>
    </cfRule>
  </conditionalFormatting>
  <conditionalFormatting sqref="H19">
    <cfRule type="cellIs" dxfId="894" priority="315" operator="equal">
      <formula>1</formula>
    </cfRule>
    <cfRule type="cellIs" dxfId="893" priority="316" operator="equal">
      <formula>19</formula>
    </cfRule>
    <cfRule type="cellIs" dxfId="892" priority="317" operator="equal">
      <formula>20</formula>
    </cfRule>
  </conditionalFormatting>
  <conditionalFormatting sqref="H19">
    <cfRule type="cellIs" dxfId="891" priority="309" operator="equal">
      <formula>1</formula>
    </cfRule>
    <cfRule type="cellIs" dxfId="890" priority="310" operator="equal">
      <formula>19</formula>
    </cfRule>
    <cfRule type="cellIs" dxfId="889" priority="311" operator="equal">
      <formula>20</formula>
    </cfRule>
  </conditionalFormatting>
  <conditionalFormatting sqref="H19">
    <cfRule type="cellIs" dxfId="888" priority="306" operator="equal">
      <formula>1</formula>
    </cfRule>
    <cfRule type="cellIs" dxfId="887" priority="307" operator="equal">
      <formula>19</formula>
    </cfRule>
    <cfRule type="cellIs" dxfId="886" priority="308" operator="equal">
      <formula>20</formula>
    </cfRule>
  </conditionalFormatting>
  <conditionalFormatting sqref="H14">
    <cfRule type="cellIs" dxfId="885" priority="300" operator="equal">
      <formula>1</formula>
    </cfRule>
    <cfRule type="cellIs" dxfId="884" priority="301" operator="equal">
      <formula>19</formula>
    </cfRule>
    <cfRule type="cellIs" dxfId="883" priority="302" operator="equal">
      <formula>20</formula>
    </cfRule>
  </conditionalFormatting>
  <conditionalFormatting sqref="H14">
    <cfRule type="cellIs" dxfId="882" priority="303" operator="equal">
      <formula>1</formula>
    </cfRule>
    <cfRule type="cellIs" dxfId="881" priority="304" operator="equal">
      <formula>19</formula>
    </cfRule>
    <cfRule type="cellIs" dxfId="880" priority="305" operator="equal">
      <formula>20</formula>
    </cfRule>
  </conditionalFormatting>
  <conditionalFormatting sqref="H14">
    <cfRule type="cellIs" dxfId="879" priority="297" operator="equal">
      <formula>1</formula>
    </cfRule>
    <cfRule type="cellIs" dxfId="878" priority="298" operator="equal">
      <formula>19</formula>
    </cfRule>
    <cfRule type="cellIs" dxfId="877" priority="299" operator="equal">
      <formula>20</formula>
    </cfRule>
  </conditionalFormatting>
  <conditionalFormatting sqref="H14">
    <cfRule type="cellIs" dxfId="876" priority="294" operator="equal">
      <formula>1</formula>
    </cfRule>
    <cfRule type="cellIs" dxfId="875" priority="295" operator="equal">
      <formula>19</formula>
    </cfRule>
    <cfRule type="cellIs" dxfId="874" priority="296" operator="equal">
      <formula>20</formula>
    </cfRule>
  </conditionalFormatting>
  <conditionalFormatting sqref="H28">
    <cfRule type="cellIs" dxfId="873" priority="288" operator="equal">
      <formula>1</formula>
    </cfRule>
    <cfRule type="cellIs" dxfId="872" priority="289" operator="equal">
      <formula>19</formula>
    </cfRule>
    <cfRule type="cellIs" dxfId="871" priority="290" operator="equal">
      <formula>20</formula>
    </cfRule>
  </conditionalFormatting>
  <conditionalFormatting sqref="H28">
    <cfRule type="cellIs" dxfId="870" priority="291" operator="equal">
      <formula>1</formula>
    </cfRule>
    <cfRule type="cellIs" dxfId="869" priority="292" operator="equal">
      <formula>19</formula>
    </cfRule>
    <cfRule type="cellIs" dxfId="868" priority="293" operator="equal">
      <formula>20</formula>
    </cfRule>
  </conditionalFormatting>
  <conditionalFormatting sqref="H28">
    <cfRule type="cellIs" dxfId="867" priority="285" operator="equal">
      <formula>1</formula>
    </cfRule>
    <cfRule type="cellIs" dxfId="866" priority="286" operator="equal">
      <formula>19</formula>
    </cfRule>
    <cfRule type="cellIs" dxfId="865" priority="287" operator="equal">
      <formula>20</formula>
    </cfRule>
  </conditionalFormatting>
  <conditionalFormatting sqref="H28">
    <cfRule type="cellIs" dxfId="864" priority="282" operator="equal">
      <formula>1</formula>
    </cfRule>
    <cfRule type="cellIs" dxfId="863" priority="283" operator="equal">
      <formula>19</formula>
    </cfRule>
    <cfRule type="cellIs" dxfId="862" priority="284" operator="equal">
      <formula>20</formula>
    </cfRule>
  </conditionalFormatting>
  <conditionalFormatting sqref="H20">
    <cfRule type="cellIs" dxfId="861" priority="234" operator="equal">
      <formula>1</formula>
    </cfRule>
    <cfRule type="cellIs" dxfId="860" priority="235" operator="equal">
      <formula>19</formula>
    </cfRule>
    <cfRule type="cellIs" dxfId="859" priority="236" operator="equal">
      <formula>20</formula>
    </cfRule>
  </conditionalFormatting>
  <conditionalFormatting sqref="H20">
    <cfRule type="cellIs" dxfId="858" priority="237" operator="equal">
      <formula>1</formula>
    </cfRule>
    <cfRule type="cellIs" dxfId="857" priority="238" operator="equal">
      <formula>19</formula>
    </cfRule>
    <cfRule type="cellIs" dxfId="856" priority="239" operator="equal">
      <formula>20</formula>
    </cfRule>
  </conditionalFormatting>
  <conditionalFormatting sqref="H20">
    <cfRule type="cellIs" dxfId="855" priority="231" operator="equal">
      <formula>1</formula>
    </cfRule>
    <cfRule type="cellIs" dxfId="854" priority="232" operator="equal">
      <formula>19</formula>
    </cfRule>
    <cfRule type="cellIs" dxfId="853" priority="233" operator="equal">
      <formula>20</formula>
    </cfRule>
  </conditionalFormatting>
  <conditionalFormatting sqref="H20">
    <cfRule type="cellIs" dxfId="852" priority="228" operator="equal">
      <formula>1</formula>
    </cfRule>
    <cfRule type="cellIs" dxfId="851" priority="229" operator="equal">
      <formula>19</formula>
    </cfRule>
    <cfRule type="cellIs" dxfId="850" priority="230" operator="equal">
      <formula>20</formula>
    </cfRule>
  </conditionalFormatting>
  <conditionalFormatting sqref="H16">
    <cfRule type="cellIs" dxfId="849" priority="222" operator="equal">
      <formula>1</formula>
    </cfRule>
    <cfRule type="cellIs" dxfId="848" priority="223" operator="equal">
      <formula>19</formula>
    </cfRule>
    <cfRule type="cellIs" dxfId="847" priority="224" operator="equal">
      <formula>20</formula>
    </cfRule>
  </conditionalFormatting>
  <conditionalFormatting sqref="H16">
    <cfRule type="cellIs" dxfId="846" priority="225" operator="equal">
      <formula>1</formula>
    </cfRule>
    <cfRule type="cellIs" dxfId="845" priority="226" operator="equal">
      <formula>19</formula>
    </cfRule>
    <cfRule type="cellIs" dxfId="844" priority="227" operator="equal">
      <formula>20</formula>
    </cfRule>
  </conditionalFormatting>
  <conditionalFormatting sqref="H16">
    <cfRule type="cellIs" dxfId="843" priority="219" operator="equal">
      <formula>1</formula>
    </cfRule>
    <cfRule type="cellIs" dxfId="842" priority="220" operator="equal">
      <formula>19</formula>
    </cfRule>
    <cfRule type="cellIs" dxfId="841" priority="221" operator="equal">
      <formula>20</formula>
    </cfRule>
  </conditionalFormatting>
  <conditionalFormatting sqref="H16">
    <cfRule type="cellIs" dxfId="840" priority="216" operator="equal">
      <formula>1</formula>
    </cfRule>
    <cfRule type="cellIs" dxfId="839" priority="217" operator="equal">
      <formula>19</formula>
    </cfRule>
    <cfRule type="cellIs" dxfId="838" priority="218" operator="equal">
      <formula>20</formula>
    </cfRule>
  </conditionalFormatting>
  <conditionalFormatting sqref="H1">
    <cfRule type="cellIs" dxfId="837" priority="201" operator="equal">
      <formula>1</formula>
    </cfRule>
    <cfRule type="cellIs" dxfId="836" priority="202" operator="equal">
      <formula>19</formula>
    </cfRule>
    <cfRule type="cellIs" dxfId="835" priority="203" operator="equal">
      <formula>20</formula>
    </cfRule>
  </conditionalFormatting>
  <conditionalFormatting sqref="H1">
    <cfRule type="cellIs" dxfId="834" priority="198" operator="equal">
      <formula>1</formula>
    </cfRule>
    <cfRule type="cellIs" dxfId="833" priority="199" operator="equal">
      <formula>19</formula>
    </cfRule>
    <cfRule type="cellIs" dxfId="832" priority="200" operator="equal">
      <formula>20</formula>
    </cfRule>
  </conditionalFormatting>
  <conditionalFormatting sqref="H1">
    <cfRule type="cellIs" dxfId="831" priority="183" operator="equal">
      <formula>1</formula>
    </cfRule>
    <cfRule type="cellIs" dxfId="830" priority="184" operator="equal">
      <formula>19</formula>
    </cfRule>
    <cfRule type="cellIs" dxfId="829" priority="185" operator="equal">
      <formula>20</formula>
    </cfRule>
  </conditionalFormatting>
  <conditionalFormatting sqref="H1">
    <cfRule type="cellIs" dxfId="828" priority="195" operator="equal">
      <formula>1</formula>
    </cfRule>
    <cfRule type="cellIs" dxfId="827" priority="196" operator="equal">
      <formula>19</formula>
    </cfRule>
    <cfRule type="cellIs" dxfId="826" priority="197" operator="equal">
      <formula>20</formula>
    </cfRule>
  </conditionalFormatting>
  <conditionalFormatting sqref="H1">
    <cfRule type="cellIs" dxfId="825" priority="192" operator="equal">
      <formula>1</formula>
    </cfRule>
    <cfRule type="cellIs" dxfId="824" priority="193" operator="equal">
      <formula>19</formula>
    </cfRule>
    <cfRule type="cellIs" dxfId="823" priority="194" operator="equal">
      <formula>20</formula>
    </cfRule>
  </conditionalFormatting>
  <conditionalFormatting sqref="H1">
    <cfRule type="cellIs" dxfId="822" priority="189" operator="equal">
      <formula>1</formula>
    </cfRule>
    <cfRule type="cellIs" dxfId="821" priority="190" operator="equal">
      <formula>19</formula>
    </cfRule>
    <cfRule type="cellIs" dxfId="820" priority="191" operator="equal">
      <formula>20</formula>
    </cfRule>
  </conditionalFormatting>
  <conditionalFormatting sqref="H1">
    <cfRule type="cellIs" dxfId="819" priority="186" operator="equal">
      <formula>1</formula>
    </cfRule>
    <cfRule type="cellIs" dxfId="818" priority="187" operator="equal">
      <formula>19</formula>
    </cfRule>
    <cfRule type="cellIs" dxfId="817" priority="188" operator="equal">
      <formula>20</formula>
    </cfRule>
  </conditionalFormatting>
  <conditionalFormatting sqref="H1">
    <cfRule type="cellIs" dxfId="816" priority="180" operator="equal">
      <formula>1</formula>
    </cfRule>
    <cfRule type="cellIs" dxfId="815" priority="181" operator="equal">
      <formula>19</formula>
    </cfRule>
    <cfRule type="cellIs" dxfId="814" priority="182" operator="equal">
      <formula>20</formula>
    </cfRule>
  </conditionalFormatting>
  <conditionalFormatting sqref="H29">
    <cfRule type="cellIs" dxfId="813" priority="174" operator="equal">
      <formula>1</formula>
    </cfRule>
    <cfRule type="cellIs" dxfId="812" priority="175" operator="equal">
      <formula>19</formula>
    </cfRule>
    <cfRule type="cellIs" dxfId="811" priority="176" operator="equal">
      <formula>20</formula>
    </cfRule>
  </conditionalFormatting>
  <conditionalFormatting sqref="H29">
    <cfRule type="cellIs" dxfId="810" priority="177" operator="equal">
      <formula>1</formula>
    </cfRule>
    <cfRule type="cellIs" dxfId="809" priority="178" operator="equal">
      <formula>19</formula>
    </cfRule>
    <cfRule type="cellIs" dxfId="808" priority="179" operator="equal">
      <formula>20</formula>
    </cfRule>
  </conditionalFormatting>
  <conditionalFormatting sqref="H29">
    <cfRule type="cellIs" dxfId="807" priority="171" operator="equal">
      <formula>1</formula>
    </cfRule>
    <cfRule type="cellIs" dxfId="806" priority="172" operator="equal">
      <formula>19</formula>
    </cfRule>
    <cfRule type="cellIs" dxfId="805" priority="173" operator="equal">
      <formula>20</formula>
    </cfRule>
  </conditionalFormatting>
  <conditionalFormatting sqref="H29">
    <cfRule type="cellIs" dxfId="804" priority="168" operator="equal">
      <formula>1</formula>
    </cfRule>
    <cfRule type="cellIs" dxfId="803" priority="169" operator="equal">
      <formula>19</formula>
    </cfRule>
    <cfRule type="cellIs" dxfId="802" priority="170" operator="equal">
      <formula>20</formula>
    </cfRule>
  </conditionalFormatting>
  <conditionalFormatting sqref="H37">
    <cfRule type="cellIs" dxfId="801" priority="162" operator="equal">
      <formula>1</formula>
    </cfRule>
    <cfRule type="cellIs" dxfId="800" priority="163" operator="equal">
      <formula>19</formula>
    </cfRule>
    <cfRule type="cellIs" dxfId="799" priority="164" operator="equal">
      <formula>20</formula>
    </cfRule>
  </conditionalFormatting>
  <conditionalFormatting sqref="H37">
    <cfRule type="cellIs" dxfId="798" priority="165" operator="equal">
      <formula>1</formula>
    </cfRule>
    <cfRule type="cellIs" dxfId="797" priority="166" operator="equal">
      <formula>19</formula>
    </cfRule>
    <cfRule type="cellIs" dxfId="796" priority="167" operator="equal">
      <formula>20</formula>
    </cfRule>
  </conditionalFormatting>
  <conditionalFormatting sqref="H37">
    <cfRule type="cellIs" dxfId="795" priority="159" operator="equal">
      <formula>1</formula>
    </cfRule>
    <cfRule type="cellIs" dxfId="794" priority="160" operator="equal">
      <formula>19</formula>
    </cfRule>
    <cfRule type="cellIs" dxfId="793" priority="161" operator="equal">
      <formula>20</formula>
    </cfRule>
  </conditionalFormatting>
  <conditionalFormatting sqref="H37">
    <cfRule type="cellIs" dxfId="792" priority="156" operator="equal">
      <formula>1</formula>
    </cfRule>
    <cfRule type="cellIs" dxfId="791" priority="157" operator="equal">
      <formula>19</formula>
    </cfRule>
    <cfRule type="cellIs" dxfId="790" priority="158" operator="equal">
      <formula>20</formula>
    </cfRule>
  </conditionalFormatting>
  <conditionalFormatting sqref="H8">
    <cfRule type="cellIs" dxfId="789" priority="153" operator="equal">
      <formula>1</formula>
    </cfRule>
    <cfRule type="cellIs" dxfId="788" priority="154" operator="equal">
      <formula>19</formula>
    </cfRule>
    <cfRule type="cellIs" dxfId="787" priority="155" operator="equal">
      <formula>20</formula>
    </cfRule>
  </conditionalFormatting>
  <conditionalFormatting sqref="H6">
    <cfRule type="cellIs" dxfId="786" priority="138" operator="equal">
      <formula>1</formula>
    </cfRule>
    <cfRule type="cellIs" dxfId="785" priority="139" operator="equal">
      <formula>19</formula>
    </cfRule>
    <cfRule type="cellIs" dxfId="784" priority="140" operator="equal">
      <formula>20</formula>
    </cfRule>
  </conditionalFormatting>
  <conditionalFormatting sqref="H6">
    <cfRule type="cellIs" dxfId="783" priority="135" operator="equal">
      <formula>1</formula>
    </cfRule>
    <cfRule type="cellIs" dxfId="782" priority="136" operator="equal">
      <formula>19</formula>
    </cfRule>
    <cfRule type="cellIs" dxfId="781" priority="137" operator="equal">
      <formula>20</formula>
    </cfRule>
  </conditionalFormatting>
  <conditionalFormatting sqref="H5 H7">
    <cfRule type="cellIs" dxfId="780" priority="147" operator="equal">
      <formula>1</formula>
    </cfRule>
    <cfRule type="cellIs" dxfId="779" priority="148" operator="equal">
      <formula>19</formula>
    </cfRule>
    <cfRule type="cellIs" dxfId="778" priority="149" operator="equal">
      <formula>20</formula>
    </cfRule>
  </conditionalFormatting>
  <conditionalFormatting sqref="H5 H7">
    <cfRule type="cellIs" dxfId="777" priority="150" operator="equal">
      <formula>1</formula>
    </cfRule>
    <cfRule type="cellIs" dxfId="776" priority="151" operator="equal">
      <formula>19</formula>
    </cfRule>
    <cfRule type="cellIs" dxfId="775" priority="152" operator="equal">
      <formula>20</formula>
    </cfRule>
  </conditionalFormatting>
  <conditionalFormatting sqref="H5 H7">
    <cfRule type="cellIs" dxfId="774" priority="141" operator="equal">
      <formula>1</formula>
    </cfRule>
    <cfRule type="cellIs" dxfId="773" priority="142" operator="equal">
      <formula>19</formula>
    </cfRule>
    <cfRule type="cellIs" dxfId="772" priority="143" operator="equal">
      <formula>20</formula>
    </cfRule>
  </conditionalFormatting>
  <conditionalFormatting sqref="H5 H7">
    <cfRule type="cellIs" dxfId="771" priority="144" operator="equal">
      <formula>1</formula>
    </cfRule>
    <cfRule type="cellIs" dxfId="770" priority="145" operator="equal">
      <formula>19</formula>
    </cfRule>
    <cfRule type="cellIs" dxfId="769" priority="146" operator="equal">
      <formula>20</formula>
    </cfRule>
  </conditionalFormatting>
  <conditionalFormatting sqref="H6">
    <cfRule type="cellIs" dxfId="768" priority="129" operator="equal">
      <formula>1</formula>
    </cfRule>
    <cfRule type="cellIs" dxfId="767" priority="130" operator="equal">
      <formula>19</formula>
    </cfRule>
    <cfRule type="cellIs" dxfId="766" priority="131" operator="equal">
      <formula>20</formula>
    </cfRule>
  </conditionalFormatting>
  <conditionalFormatting sqref="H6">
    <cfRule type="cellIs" dxfId="765" priority="132" operator="equal">
      <formula>1</formula>
    </cfRule>
    <cfRule type="cellIs" dxfId="764" priority="133" operator="equal">
      <formula>19</formula>
    </cfRule>
    <cfRule type="cellIs" dxfId="763" priority="134" operator="equal">
      <formula>20</formula>
    </cfRule>
  </conditionalFormatting>
  <conditionalFormatting sqref="H2">
    <cfRule type="cellIs" dxfId="762" priority="126" operator="equal">
      <formula>1</formula>
    </cfRule>
    <cfRule type="cellIs" dxfId="761" priority="127" operator="equal">
      <formula>19</formula>
    </cfRule>
    <cfRule type="cellIs" dxfId="760" priority="128" operator="equal">
      <formula>20</formula>
    </cfRule>
  </conditionalFormatting>
  <conditionalFormatting sqref="H11">
    <cfRule type="cellIs" dxfId="759" priority="108" operator="equal">
      <formula>1</formula>
    </cfRule>
    <cfRule type="cellIs" dxfId="758" priority="109" operator="equal">
      <formula>19</formula>
    </cfRule>
    <cfRule type="cellIs" dxfId="757" priority="110" operator="equal">
      <formula>20</formula>
    </cfRule>
  </conditionalFormatting>
  <conditionalFormatting sqref="H11">
    <cfRule type="cellIs" dxfId="756" priority="111" operator="equal">
      <formula>1</formula>
    </cfRule>
    <cfRule type="cellIs" dxfId="755" priority="112" operator="equal">
      <formula>19</formula>
    </cfRule>
    <cfRule type="cellIs" dxfId="754" priority="113" operator="equal">
      <formula>20</formula>
    </cfRule>
  </conditionalFormatting>
  <conditionalFormatting sqref="H11">
    <cfRule type="cellIs" dxfId="753" priority="102" operator="equal">
      <formula>1</formula>
    </cfRule>
    <cfRule type="cellIs" dxfId="752" priority="103" operator="equal">
      <formula>19</formula>
    </cfRule>
    <cfRule type="cellIs" dxfId="751" priority="104" operator="equal">
      <formula>20</formula>
    </cfRule>
  </conditionalFormatting>
  <conditionalFormatting sqref="H11">
    <cfRule type="cellIs" dxfId="750" priority="105" operator="equal">
      <formula>1</formula>
    </cfRule>
    <cfRule type="cellIs" dxfId="749" priority="106" operator="equal">
      <formula>19</formula>
    </cfRule>
    <cfRule type="cellIs" dxfId="748" priority="107" operator="equal">
      <formula>20</formula>
    </cfRule>
  </conditionalFormatting>
  <conditionalFormatting sqref="H10 H12">
    <cfRule type="cellIs" dxfId="747" priority="120" operator="equal">
      <formula>1</formula>
    </cfRule>
    <cfRule type="cellIs" dxfId="746" priority="121" operator="equal">
      <formula>19</formula>
    </cfRule>
    <cfRule type="cellIs" dxfId="745" priority="122" operator="equal">
      <formula>20</formula>
    </cfRule>
  </conditionalFormatting>
  <conditionalFormatting sqref="H10 H12">
    <cfRule type="cellIs" dxfId="744" priority="123" operator="equal">
      <formula>1</formula>
    </cfRule>
    <cfRule type="cellIs" dxfId="743" priority="124" operator="equal">
      <formula>19</formula>
    </cfRule>
    <cfRule type="cellIs" dxfId="742" priority="125" operator="equal">
      <formula>20</formula>
    </cfRule>
  </conditionalFormatting>
  <conditionalFormatting sqref="H10 H12">
    <cfRule type="cellIs" dxfId="741" priority="114" operator="equal">
      <formula>1</formula>
    </cfRule>
    <cfRule type="cellIs" dxfId="740" priority="115" operator="equal">
      <formula>19</formula>
    </cfRule>
    <cfRule type="cellIs" dxfId="739" priority="116" operator="equal">
      <formula>20</formula>
    </cfRule>
  </conditionalFormatting>
  <conditionalFormatting sqref="H10 H12">
    <cfRule type="cellIs" dxfId="738" priority="117" operator="equal">
      <formula>1</formula>
    </cfRule>
    <cfRule type="cellIs" dxfId="737" priority="118" operator="equal">
      <formula>19</formula>
    </cfRule>
    <cfRule type="cellIs" dxfId="736" priority="119" operator="equal">
      <formula>20</formula>
    </cfRule>
  </conditionalFormatting>
  <conditionalFormatting sqref="H9">
    <cfRule type="cellIs" dxfId="735" priority="99" operator="equal">
      <formula>1</formula>
    </cfRule>
    <cfRule type="cellIs" dxfId="734" priority="100" operator="equal">
      <formula>19</formula>
    </cfRule>
    <cfRule type="cellIs" dxfId="733" priority="101" operator="equal">
      <formula>20</formula>
    </cfRule>
  </conditionalFormatting>
  <conditionalFormatting sqref="H3">
    <cfRule type="cellIs" dxfId="732" priority="93" operator="equal">
      <formula>1</formula>
    </cfRule>
    <cfRule type="cellIs" dxfId="731" priority="94" operator="equal">
      <formula>19</formula>
    </cfRule>
    <cfRule type="cellIs" dxfId="730" priority="95" operator="equal">
      <formula>20</formula>
    </cfRule>
  </conditionalFormatting>
  <conditionalFormatting sqref="H3">
    <cfRule type="cellIs" dxfId="729" priority="96" operator="equal">
      <formula>1</formula>
    </cfRule>
    <cfRule type="cellIs" dxfId="728" priority="97" operator="equal">
      <formula>19</formula>
    </cfRule>
    <cfRule type="cellIs" dxfId="727" priority="98" operator="equal">
      <formula>20</formula>
    </cfRule>
  </conditionalFormatting>
  <conditionalFormatting sqref="H3">
    <cfRule type="cellIs" dxfId="726" priority="87" operator="equal">
      <formula>1</formula>
    </cfRule>
    <cfRule type="cellIs" dxfId="725" priority="88" operator="equal">
      <formula>19</formula>
    </cfRule>
    <cfRule type="cellIs" dxfId="724" priority="89" operator="equal">
      <formula>20</formula>
    </cfRule>
  </conditionalFormatting>
  <conditionalFormatting sqref="H3">
    <cfRule type="cellIs" dxfId="723" priority="90" operator="equal">
      <formula>1</formula>
    </cfRule>
    <cfRule type="cellIs" dxfId="722" priority="91" operator="equal">
      <formula>19</formula>
    </cfRule>
    <cfRule type="cellIs" dxfId="721" priority="92" operator="equal">
      <formula>20</formula>
    </cfRule>
  </conditionalFormatting>
  <conditionalFormatting sqref="H4">
    <cfRule type="cellIs" dxfId="720" priority="81" operator="equal">
      <formula>1</formula>
    </cfRule>
    <cfRule type="cellIs" dxfId="719" priority="82" operator="equal">
      <formula>19</formula>
    </cfRule>
    <cfRule type="cellIs" dxfId="718" priority="83" operator="equal">
      <formula>20</formula>
    </cfRule>
  </conditionalFormatting>
  <conditionalFormatting sqref="H4">
    <cfRule type="cellIs" dxfId="717" priority="84" operator="equal">
      <formula>1</formula>
    </cfRule>
    <cfRule type="cellIs" dxfId="716" priority="85" operator="equal">
      <formula>19</formula>
    </cfRule>
    <cfRule type="cellIs" dxfId="715" priority="86" operator="equal">
      <formula>20</formula>
    </cfRule>
  </conditionalFormatting>
  <conditionalFormatting sqref="H4">
    <cfRule type="cellIs" dxfId="714" priority="75" operator="equal">
      <formula>1</formula>
    </cfRule>
    <cfRule type="cellIs" dxfId="713" priority="76" operator="equal">
      <formula>19</formula>
    </cfRule>
    <cfRule type="cellIs" dxfId="712" priority="77" operator="equal">
      <formula>20</formula>
    </cfRule>
  </conditionalFormatting>
  <conditionalFormatting sqref="H4">
    <cfRule type="cellIs" dxfId="711" priority="78" operator="equal">
      <formula>1</formula>
    </cfRule>
    <cfRule type="cellIs" dxfId="710" priority="79" operator="equal">
      <formula>19</formula>
    </cfRule>
    <cfRule type="cellIs" dxfId="709" priority="80" operator="equal">
      <formula>20</formula>
    </cfRule>
  </conditionalFormatting>
  <conditionalFormatting sqref="H32">
    <cfRule type="cellIs" dxfId="708" priority="66" operator="equal">
      <formula>1</formula>
    </cfRule>
    <cfRule type="cellIs" dxfId="707" priority="67" operator="equal">
      <formula>19</formula>
    </cfRule>
    <cfRule type="cellIs" dxfId="706" priority="68" operator="equal">
      <formula>20</formula>
    </cfRule>
  </conditionalFormatting>
  <conditionalFormatting sqref="H32">
    <cfRule type="cellIs" dxfId="705" priority="63" operator="equal">
      <formula>1</formula>
    </cfRule>
    <cfRule type="cellIs" dxfId="704" priority="64" operator="equal">
      <formula>19</formula>
    </cfRule>
    <cfRule type="cellIs" dxfId="703" priority="65" operator="equal">
      <formula>20</formula>
    </cfRule>
  </conditionalFormatting>
  <conditionalFormatting sqref="H32">
    <cfRule type="cellIs" dxfId="702" priority="60" operator="equal">
      <formula>1</formula>
    </cfRule>
    <cfRule type="cellIs" dxfId="701" priority="61" operator="equal">
      <formula>19</formula>
    </cfRule>
    <cfRule type="cellIs" dxfId="700" priority="62" operator="equal">
      <formula>20</formula>
    </cfRule>
  </conditionalFormatting>
  <conditionalFormatting sqref="H32">
    <cfRule type="cellIs" dxfId="699" priority="57" operator="equal">
      <formula>1</formula>
    </cfRule>
    <cfRule type="cellIs" dxfId="698" priority="58" operator="equal">
      <formula>19</formula>
    </cfRule>
    <cfRule type="cellIs" dxfId="697" priority="59" operator="equal">
      <formula>20</formula>
    </cfRule>
  </conditionalFormatting>
  <conditionalFormatting sqref="H35">
    <cfRule type="cellIs" dxfId="696" priority="72" operator="equal">
      <formula>1</formula>
    </cfRule>
    <cfRule type="cellIs" dxfId="695" priority="73" operator="equal">
      <formula>19</formula>
    </cfRule>
    <cfRule type="cellIs" dxfId="694" priority="74" operator="equal">
      <formula>20</formula>
    </cfRule>
  </conditionalFormatting>
  <conditionalFormatting sqref="H35">
    <cfRule type="cellIs" dxfId="693" priority="69" operator="equal">
      <formula>1</formula>
    </cfRule>
    <cfRule type="cellIs" dxfId="692" priority="70" operator="equal">
      <formula>19</formula>
    </cfRule>
    <cfRule type="cellIs" dxfId="691" priority="71" operator="equal">
      <formula>20</formula>
    </cfRule>
  </conditionalFormatting>
  <conditionalFormatting sqref="H33">
    <cfRule type="cellIs" dxfId="690" priority="51" operator="equal">
      <formula>1</formula>
    </cfRule>
    <cfRule type="cellIs" dxfId="689" priority="52" operator="equal">
      <formula>19</formula>
    </cfRule>
    <cfRule type="cellIs" dxfId="688" priority="53" operator="equal">
      <formula>20</formula>
    </cfRule>
  </conditionalFormatting>
  <conditionalFormatting sqref="H33">
    <cfRule type="cellIs" dxfId="687" priority="54" operator="equal">
      <formula>1</formula>
    </cfRule>
    <cfRule type="cellIs" dxfId="686" priority="55" operator="equal">
      <formula>19</formula>
    </cfRule>
    <cfRule type="cellIs" dxfId="685" priority="56" operator="equal">
      <formula>20</formula>
    </cfRule>
  </conditionalFormatting>
  <conditionalFormatting sqref="H33">
    <cfRule type="cellIs" dxfId="684" priority="48" operator="equal">
      <formula>1</formula>
    </cfRule>
    <cfRule type="cellIs" dxfId="683" priority="49" operator="equal">
      <formula>19</formula>
    </cfRule>
    <cfRule type="cellIs" dxfId="682" priority="50" operator="equal">
      <formula>20</formula>
    </cfRule>
  </conditionalFormatting>
  <conditionalFormatting sqref="H33">
    <cfRule type="cellIs" dxfId="681" priority="45" operator="equal">
      <formula>1</formula>
    </cfRule>
    <cfRule type="cellIs" dxfId="680" priority="46" operator="equal">
      <formula>19</formula>
    </cfRule>
    <cfRule type="cellIs" dxfId="679" priority="47" operator="equal">
      <formula>20</formula>
    </cfRule>
  </conditionalFormatting>
  <conditionalFormatting sqref="H34">
    <cfRule type="cellIs" dxfId="678" priority="39" operator="equal">
      <formula>1</formula>
    </cfRule>
    <cfRule type="cellIs" dxfId="677" priority="40" operator="equal">
      <formula>19</formula>
    </cfRule>
    <cfRule type="cellIs" dxfId="676" priority="41" operator="equal">
      <formula>20</formula>
    </cfRule>
  </conditionalFormatting>
  <conditionalFormatting sqref="H34">
    <cfRule type="cellIs" dxfId="675" priority="42" operator="equal">
      <formula>1</formula>
    </cfRule>
    <cfRule type="cellIs" dxfId="674" priority="43" operator="equal">
      <formula>19</formula>
    </cfRule>
    <cfRule type="cellIs" dxfId="673" priority="44" operator="equal">
      <formula>20</formula>
    </cfRule>
  </conditionalFormatting>
  <conditionalFormatting sqref="H34">
    <cfRule type="cellIs" dxfId="672" priority="36" operator="equal">
      <formula>1</formula>
    </cfRule>
    <cfRule type="cellIs" dxfId="671" priority="37" operator="equal">
      <formula>19</formula>
    </cfRule>
    <cfRule type="cellIs" dxfId="670" priority="38" operator="equal">
      <formula>20</formula>
    </cfRule>
  </conditionalFormatting>
  <conditionalFormatting sqref="H34">
    <cfRule type="cellIs" dxfId="669" priority="33" operator="equal">
      <formula>1</formula>
    </cfRule>
    <cfRule type="cellIs" dxfId="668" priority="34" operator="equal">
      <formula>19</formula>
    </cfRule>
    <cfRule type="cellIs" dxfId="667" priority="35" operator="equal">
      <formula>20</formula>
    </cfRule>
  </conditionalFormatting>
  <conditionalFormatting sqref="H40:H41">
    <cfRule type="cellIs" dxfId="666" priority="1" operator="between">
      <formula>18</formula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69921875" style="151" bestFit="1" customWidth="1"/>
    <col min="2" max="2" width="25.09765625" style="151" bestFit="1" customWidth="1"/>
    <col min="3" max="3" width="26.19921875" style="151" bestFit="1" customWidth="1"/>
    <col min="4" max="4" width="4.8984375" style="151" bestFit="1" customWidth="1"/>
    <col min="5" max="5" width="5.796875" style="151" bestFit="1" customWidth="1"/>
    <col min="6" max="6" width="3.8984375" style="151" bestFit="1" customWidth="1"/>
    <col min="7" max="7" width="7.09765625" style="151" bestFit="1" customWidth="1"/>
    <col min="8" max="8" width="3.8984375" style="151" bestFit="1" customWidth="1"/>
    <col min="9" max="9" width="5.3984375" style="151" bestFit="1" customWidth="1"/>
    <col min="10" max="10" width="28.8984375" style="142" bestFit="1" customWidth="1"/>
    <col min="11" max="16384" width="8.796875" style="142"/>
  </cols>
  <sheetData>
    <row r="1" spans="1:10" ht="16.2" thickBot="1" x14ac:dyDescent="0.35">
      <c r="A1" s="137" t="s">
        <v>0</v>
      </c>
      <c r="B1" s="138" t="s">
        <v>36</v>
      </c>
      <c r="C1" s="138" t="s">
        <v>37</v>
      </c>
      <c r="D1" s="139" t="s">
        <v>38</v>
      </c>
      <c r="E1" s="138" t="s">
        <v>39</v>
      </c>
      <c r="F1" s="138" t="s">
        <v>40</v>
      </c>
      <c r="G1" s="138" t="s">
        <v>41</v>
      </c>
      <c r="H1" s="140" t="s">
        <v>42</v>
      </c>
      <c r="I1" s="141" t="s">
        <v>27</v>
      </c>
      <c r="J1" s="141" t="s">
        <v>119</v>
      </c>
    </row>
    <row r="2" spans="1:10" x14ac:dyDescent="0.3">
      <c r="A2" s="143" t="s">
        <v>162</v>
      </c>
      <c r="B2" s="144" t="s">
        <v>175</v>
      </c>
      <c r="C2" s="144" t="s">
        <v>190</v>
      </c>
      <c r="D2" s="145">
        <f>3+5</f>
        <v>8</v>
      </c>
      <c r="E2" s="144">
        <v>1</v>
      </c>
      <c r="F2" s="144">
        <v>1</v>
      </c>
      <c r="G2" s="144">
        <v>1</v>
      </c>
      <c r="H2" s="146">
        <f t="shared" ref="H2:H23" ca="1" si="0">RANDBETWEEN(1,20)</f>
        <v>10</v>
      </c>
      <c r="I2" s="144">
        <f t="shared" ref="I2:I23" ca="1" si="1">SUM(D2:H2)</f>
        <v>21</v>
      </c>
      <c r="J2" s="209"/>
    </row>
    <row r="3" spans="1:10" x14ac:dyDescent="0.3">
      <c r="A3" s="147" t="s">
        <v>162</v>
      </c>
      <c r="B3" s="148" t="s">
        <v>176</v>
      </c>
      <c r="C3" s="148" t="s">
        <v>177</v>
      </c>
      <c r="D3" s="149">
        <f>3+5</f>
        <v>8</v>
      </c>
      <c r="E3" s="148">
        <v>1</v>
      </c>
      <c r="F3" s="148">
        <v>2</v>
      </c>
      <c r="G3" s="148">
        <v>1</v>
      </c>
      <c r="H3" s="150">
        <f t="shared" ca="1" si="0"/>
        <v>13</v>
      </c>
      <c r="I3" s="148">
        <f t="shared" ca="1" si="1"/>
        <v>25</v>
      </c>
      <c r="J3" s="210"/>
    </row>
    <row r="4" spans="1:10" x14ac:dyDescent="0.3">
      <c r="A4" s="143" t="s">
        <v>163</v>
      </c>
      <c r="B4" s="144" t="s">
        <v>178</v>
      </c>
      <c r="C4" s="144" t="s">
        <v>192</v>
      </c>
      <c r="D4" s="145">
        <f>4+3</f>
        <v>7</v>
      </c>
      <c r="E4" s="144">
        <v>1</v>
      </c>
      <c r="F4" s="144">
        <v>1</v>
      </c>
      <c r="G4" s="144">
        <v>1</v>
      </c>
      <c r="H4" s="146">
        <f t="shared" ca="1" si="0"/>
        <v>16</v>
      </c>
      <c r="I4" s="144">
        <f t="shared" ca="1" si="1"/>
        <v>26</v>
      </c>
      <c r="J4" s="209"/>
    </row>
    <row r="5" spans="1:10" x14ac:dyDescent="0.3">
      <c r="A5" s="147" t="s">
        <v>163</v>
      </c>
      <c r="B5" s="148" t="s">
        <v>176</v>
      </c>
      <c r="C5" s="148" t="s">
        <v>179</v>
      </c>
      <c r="D5" s="149">
        <f>4+3</f>
        <v>7</v>
      </c>
      <c r="E5" s="148">
        <v>1</v>
      </c>
      <c r="F5" s="148">
        <v>2</v>
      </c>
      <c r="G5" s="148">
        <v>1</v>
      </c>
      <c r="H5" s="150">
        <f t="shared" ca="1" si="0"/>
        <v>4</v>
      </c>
      <c r="I5" s="148">
        <f t="shared" ca="1" si="1"/>
        <v>15</v>
      </c>
      <c r="J5" s="210"/>
    </row>
    <row r="6" spans="1:10" x14ac:dyDescent="0.3">
      <c r="A6" s="238" t="s">
        <v>164</v>
      </c>
      <c r="B6" s="144" t="s">
        <v>183</v>
      </c>
      <c r="C6" s="144" t="s">
        <v>192</v>
      </c>
      <c r="D6" s="145">
        <f>3+3</f>
        <v>6</v>
      </c>
      <c r="E6" s="144">
        <v>0</v>
      </c>
      <c r="F6" s="144">
        <v>1</v>
      </c>
      <c r="G6" s="144">
        <v>0</v>
      </c>
      <c r="H6" s="146">
        <f t="shared" ca="1" si="0"/>
        <v>15</v>
      </c>
      <c r="I6" s="144">
        <f t="shared" ca="1" si="1"/>
        <v>22</v>
      </c>
      <c r="J6" s="209"/>
    </row>
    <row r="7" spans="1:10" x14ac:dyDescent="0.3">
      <c r="A7" s="239" t="s">
        <v>164</v>
      </c>
      <c r="B7" s="148" t="s">
        <v>180</v>
      </c>
      <c r="C7" s="148" t="s">
        <v>182</v>
      </c>
      <c r="D7" s="149">
        <f>3+3</f>
        <v>6</v>
      </c>
      <c r="E7" s="148">
        <v>0</v>
      </c>
      <c r="F7" s="148">
        <v>1</v>
      </c>
      <c r="G7" s="148">
        <v>0</v>
      </c>
      <c r="H7" s="150">
        <f t="shared" ca="1" si="0"/>
        <v>6</v>
      </c>
      <c r="I7" s="148">
        <f t="shared" ca="1" si="1"/>
        <v>13</v>
      </c>
      <c r="J7" s="210"/>
    </row>
    <row r="8" spans="1:10" x14ac:dyDescent="0.3">
      <c r="A8" s="143" t="s">
        <v>165</v>
      </c>
      <c r="B8" s="144" t="s">
        <v>184</v>
      </c>
      <c r="C8" s="144" t="s">
        <v>192</v>
      </c>
      <c r="D8" s="145">
        <f>3+3</f>
        <v>6</v>
      </c>
      <c r="E8" s="144">
        <v>0</v>
      </c>
      <c r="F8" s="144">
        <v>1</v>
      </c>
      <c r="G8" s="144">
        <v>0</v>
      </c>
      <c r="H8" s="146">
        <f t="shared" ca="1" si="0"/>
        <v>20</v>
      </c>
      <c r="I8" s="144">
        <f t="shared" ca="1" si="1"/>
        <v>27</v>
      </c>
      <c r="J8" s="209" t="s">
        <v>188</v>
      </c>
    </row>
    <row r="9" spans="1:10" x14ac:dyDescent="0.3">
      <c r="A9" s="143" t="s">
        <v>165</v>
      </c>
      <c r="B9" s="144" t="s">
        <v>180</v>
      </c>
      <c r="C9" s="144" t="s">
        <v>192</v>
      </c>
      <c r="D9" s="145">
        <f>3+3</f>
        <v>6</v>
      </c>
      <c r="E9" s="144">
        <v>0</v>
      </c>
      <c r="F9" s="144">
        <v>1</v>
      </c>
      <c r="G9" s="144">
        <v>0</v>
      </c>
      <c r="H9" s="146">
        <f t="shared" ca="1" si="0"/>
        <v>11</v>
      </c>
      <c r="I9" s="144">
        <f t="shared" ca="1" si="1"/>
        <v>18</v>
      </c>
      <c r="J9" s="209" t="s">
        <v>188</v>
      </c>
    </row>
    <row r="10" spans="1:10" x14ac:dyDescent="0.3">
      <c r="A10" s="147" t="s">
        <v>165</v>
      </c>
      <c r="B10" s="148" t="s">
        <v>187</v>
      </c>
      <c r="C10" s="148" t="s">
        <v>117</v>
      </c>
      <c r="D10" s="149">
        <f>3+3</f>
        <v>6</v>
      </c>
      <c r="E10" s="148">
        <v>3</v>
      </c>
      <c r="F10" s="148">
        <v>1</v>
      </c>
      <c r="G10" s="148">
        <v>0</v>
      </c>
      <c r="H10" s="150">
        <f t="shared" ca="1" si="0"/>
        <v>18</v>
      </c>
      <c r="I10" s="148">
        <f t="shared" ca="1" si="1"/>
        <v>28</v>
      </c>
      <c r="J10" s="210" t="s">
        <v>188</v>
      </c>
    </row>
    <row r="11" spans="1:10" x14ac:dyDescent="0.3">
      <c r="A11" s="238" t="s">
        <v>166</v>
      </c>
      <c r="B11" s="144" t="s">
        <v>186</v>
      </c>
      <c r="C11" s="144" t="s">
        <v>192</v>
      </c>
      <c r="D11" s="145">
        <f>7+1</f>
        <v>8</v>
      </c>
      <c r="E11" s="144">
        <v>3</v>
      </c>
      <c r="F11" s="144">
        <v>1</v>
      </c>
      <c r="G11" s="144">
        <v>0</v>
      </c>
      <c r="H11" s="146">
        <f t="shared" ca="1" si="0"/>
        <v>8</v>
      </c>
      <c r="I11" s="144">
        <f t="shared" ca="1" si="1"/>
        <v>20</v>
      </c>
      <c r="J11" s="209"/>
    </row>
    <row r="12" spans="1:10" x14ac:dyDescent="0.3">
      <c r="A12" s="239" t="s">
        <v>166</v>
      </c>
      <c r="B12" s="148" t="s">
        <v>181</v>
      </c>
      <c r="C12" s="148" t="s">
        <v>168</v>
      </c>
      <c r="D12" s="149">
        <f>7+1</f>
        <v>8</v>
      </c>
      <c r="E12" s="148">
        <v>3</v>
      </c>
      <c r="F12" s="148">
        <v>1</v>
      </c>
      <c r="G12" s="148">
        <v>0</v>
      </c>
      <c r="H12" s="150">
        <f t="shared" ca="1" si="0"/>
        <v>15</v>
      </c>
      <c r="I12" s="148">
        <f t="shared" ca="1" si="1"/>
        <v>27</v>
      </c>
      <c r="J12" s="210"/>
    </row>
    <row r="13" spans="1:10" x14ac:dyDescent="0.3">
      <c r="A13" s="238" t="s">
        <v>167</v>
      </c>
      <c r="B13" s="144" t="s">
        <v>185</v>
      </c>
      <c r="C13" s="144" t="s">
        <v>192</v>
      </c>
      <c r="D13" s="145">
        <v>6</v>
      </c>
      <c r="E13" s="144">
        <v>0</v>
      </c>
      <c r="F13" s="144">
        <v>1</v>
      </c>
      <c r="G13" s="144">
        <v>0</v>
      </c>
      <c r="H13" s="146">
        <f t="shared" ca="1" si="0"/>
        <v>20</v>
      </c>
      <c r="I13" s="144">
        <f t="shared" ca="1" si="1"/>
        <v>27</v>
      </c>
      <c r="J13" s="209"/>
    </row>
    <row r="14" spans="1:10" x14ac:dyDescent="0.3">
      <c r="A14" s="239" t="s">
        <v>167</v>
      </c>
      <c r="B14" s="148" t="s">
        <v>181</v>
      </c>
      <c r="C14" s="148" t="s">
        <v>168</v>
      </c>
      <c r="D14" s="149">
        <f>3+3</f>
        <v>6</v>
      </c>
      <c r="E14" s="148">
        <v>0</v>
      </c>
      <c r="F14" s="148">
        <v>1</v>
      </c>
      <c r="G14" s="148">
        <v>0</v>
      </c>
      <c r="H14" s="150">
        <f t="shared" ca="1" si="0"/>
        <v>15</v>
      </c>
      <c r="I14" s="148">
        <f t="shared" ca="1" si="1"/>
        <v>22</v>
      </c>
      <c r="J14" s="210"/>
    </row>
    <row r="15" spans="1:10" x14ac:dyDescent="0.3">
      <c r="A15" s="142"/>
      <c r="B15" s="142"/>
      <c r="C15" s="142"/>
      <c r="D15" s="142"/>
      <c r="E15" s="142"/>
      <c r="F15" s="142"/>
      <c r="G15" s="142"/>
      <c r="H15" s="142"/>
      <c r="I15" s="142"/>
    </row>
    <row r="16" spans="1:10" x14ac:dyDescent="0.3">
      <c r="A16" s="142"/>
      <c r="B16" s="142"/>
      <c r="C16" s="142"/>
      <c r="D16" s="142"/>
      <c r="E16" s="142"/>
      <c r="F16" s="142"/>
      <c r="G16" s="142"/>
      <c r="H16" s="142"/>
      <c r="I16" s="142"/>
    </row>
    <row r="17" spans="1:12" x14ac:dyDescent="0.3">
      <c r="A17" s="142"/>
      <c r="B17" s="142"/>
      <c r="C17" s="142"/>
      <c r="D17" s="142"/>
      <c r="E17" s="142"/>
      <c r="F17" s="142"/>
      <c r="G17" s="142"/>
      <c r="H17" s="142"/>
      <c r="I17" s="142"/>
    </row>
    <row r="18" spans="1:12" x14ac:dyDescent="0.3">
      <c r="A18" s="142"/>
      <c r="B18" s="142"/>
      <c r="C18" s="142"/>
      <c r="D18" s="142"/>
      <c r="E18" s="142"/>
      <c r="F18" s="142"/>
      <c r="G18" s="142"/>
      <c r="H18" s="142"/>
      <c r="I18" s="142"/>
    </row>
    <row r="19" spans="1:12" x14ac:dyDescent="0.3">
      <c r="A19" s="142"/>
      <c r="B19" s="142"/>
      <c r="C19" s="142"/>
      <c r="D19" s="142"/>
      <c r="E19" s="142"/>
      <c r="F19" s="142"/>
      <c r="G19" s="142"/>
      <c r="H19" s="142"/>
      <c r="I19" s="142"/>
    </row>
    <row r="20" spans="1:12" x14ac:dyDescent="0.3">
      <c r="A20" s="142"/>
      <c r="B20" s="142"/>
      <c r="C20" s="142"/>
      <c r="D20" s="142"/>
      <c r="E20" s="142"/>
      <c r="F20" s="142"/>
      <c r="G20" s="142"/>
      <c r="H20" s="142"/>
      <c r="I20" s="142"/>
    </row>
    <row r="21" spans="1:12" x14ac:dyDescent="0.3">
      <c r="A21" s="142"/>
      <c r="B21" s="142"/>
      <c r="C21" s="142"/>
      <c r="D21" s="142"/>
      <c r="E21" s="142"/>
      <c r="F21" s="142"/>
      <c r="G21" s="142"/>
      <c r="H21" s="142"/>
      <c r="I21" s="142"/>
    </row>
    <row r="22" spans="1:12" x14ac:dyDescent="0.3">
      <c r="A22" s="142"/>
      <c r="B22" s="142"/>
      <c r="C22" s="142"/>
      <c r="D22" s="142"/>
      <c r="E22" s="142"/>
      <c r="F22" s="142"/>
      <c r="G22" s="142"/>
      <c r="H22" s="142"/>
      <c r="I22" s="142"/>
      <c r="L22" s="151"/>
    </row>
    <row r="23" spans="1:12" x14ac:dyDescent="0.3">
      <c r="A23" s="142"/>
      <c r="B23" s="142"/>
      <c r="C23" s="142"/>
      <c r="D23" s="142"/>
      <c r="E23" s="142"/>
      <c r="F23" s="142"/>
      <c r="G23" s="142"/>
      <c r="H23" s="142"/>
      <c r="I23" s="142"/>
    </row>
    <row r="24" spans="1:12" x14ac:dyDescent="0.3">
      <c r="A24" s="142"/>
      <c r="B24" s="142"/>
      <c r="C24" s="142"/>
      <c r="D24" s="142"/>
      <c r="E24" s="142"/>
      <c r="F24" s="142"/>
      <c r="G24" s="142"/>
      <c r="H24" s="142"/>
      <c r="I24" s="142"/>
    </row>
    <row r="25" spans="1:12" x14ac:dyDescent="0.3">
      <c r="A25" s="142"/>
      <c r="B25" s="142"/>
      <c r="C25" s="142"/>
      <c r="D25" s="142"/>
      <c r="E25" s="142"/>
      <c r="F25" s="142"/>
      <c r="G25" s="142"/>
      <c r="H25" s="142"/>
      <c r="I25" s="142"/>
    </row>
  </sheetData>
  <conditionalFormatting sqref="H1">
    <cfRule type="cellIs" dxfId="665" priority="325" operator="equal">
      <formula>1</formula>
    </cfRule>
    <cfRule type="cellIs" dxfId="664" priority="326" operator="equal">
      <formula>19</formula>
    </cfRule>
    <cfRule type="cellIs" dxfId="663" priority="327" operator="equal">
      <formula>20</formula>
    </cfRule>
  </conditionalFormatting>
  <conditionalFormatting sqref="H1">
    <cfRule type="cellIs" dxfId="662" priority="322" operator="equal">
      <formula>1</formula>
    </cfRule>
    <cfRule type="cellIs" dxfId="661" priority="323" operator="equal">
      <formula>19</formula>
    </cfRule>
    <cfRule type="cellIs" dxfId="660" priority="324" operator="equal">
      <formula>20</formula>
    </cfRule>
  </conditionalFormatting>
  <conditionalFormatting sqref="H1">
    <cfRule type="cellIs" dxfId="659" priority="307" operator="equal">
      <formula>1</formula>
    </cfRule>
    <cfRule type="cellIs" dxfId="658" priority="308" operator="equal">
      <formula>19</formula>
    </cfRule>
    <cfRule type="cellIs" dxfId="657" priority="309" operator="equal">
      <formula>20</formula>
    </cfRule>
  </conditionalFormatting>
  <conditionalFormatting sqref="H1">
    <cfRule type="cellIs" dxfId="656" priority="319" operator="equal">
      <formula>1</formula>
    </cfRule>
    <cfRule type="cellIs" dxfId="655" priority="320" operator="equal">
      <formula>19</formula>
    </cfRule>
    <cfRule type="cellIs" dxfId="654" priority="321" operator="equal">
      <formula>20</formula>
    </cfRule>
  </conditionalFormatting>
  <conditionalFormatting sqref="H1">
    <cfRule type="cellIs" dxfId="653" priority="316" operator="equal">
      <formula>1</formula>
    </cfRule>
    <cfRule type="cellIs" dxfId="652" priority="317" operator="equal">
      <formula>19</formula>
    </cfRule>
    <cfRule type="cellIs" dxfId="651" priority="318" operator="equal">
      <formula>20</formula>
    </cfRule>
  </conditionalFormatting>
  <conditionalFormatting sqref="H1">
    <cfRule type="cellIs" dxfId="650" priority="313" operator="equal">
      <formula>1</formula>
    </cfRule>
    <cfRule type="cellIs" dxfId="649" priority="314" operator="equal">
      <formula>19</formula>
    </cfRule>
    <cfRule type="cellIs" dxfId="648" priority="315" operator="equal">
      <formula>20</formula>
    </cfRule>
  </conditionalFormatting>
  <conditionalFormatting sqref="H1">
    <cfRule type="cellIs" dxfId="647" priority="310" operator="equal">
      <formula>1</formula>
    </cfRule>
    <cfRule type="cellIs" dxfId="646" priority="311" operator="equal">
      <formula>19</formula>
    </cfRule>
    <cfRule type="cellIs" dxfId="645" priority="312" operator="equal">
      <formula>20</formula>
    </cfRule>
  </conditionalFormatting>
  <conditionalFormatting sqref="H1">
    <cfRule type="cellIs" dxfId="644" priority="304" operator="equal">
      <formula>1</formula>
    </cfRule>
    <cfRule type="cellIs" dxfId="643" priority="305" operator="equal">
      <formula>19</formula>
    </cfRule>
    <cfRule type="cellIs" dxfId="642" priority="306" operator="equal">
      <formula>20</formula>
    </cfRule>
  </conditionalFormatting>
  <conditionalFormatting sqref="H2:H9 H11:H14">
    <cfRule type="cellIs" dxfId="641" priority="12" operator="between">
      <formula>18</formula>
      <formula>20</formula>
    </cfRule>
  </conditionalFormatting>
  <conditionalFormatting sqref="H10">
    <cfRule type="cellIs" dxfId="640" priority="11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ColWidth="3.8984375" defaultRowHeight="15.6" x14ac:dyDescent="0.3"/>
  <cols>
    <col min="1" max="1" width="15.89843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6.69921875" style="21" bestFit="1" customWidth="1"/>
    <col min="8" max="8" width="18.39843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3" t="s">
        <v>0</v>
      </c>
      <c r="B1" s="123" t="s">
        <v>69</v>
      </c>
      <c r="C1" s="123" t="s">
        <v>43</v>
      </c>
      <c r="D1" s="122" t="s">
        <v>3</v>
      </c>
      <c r="E1" s="123" t="s">
        <v>44</v>
      </c>
      <c r="G1" s="123" t="s">
        <v>0</v>
      </c>
      <c r="H1" s="123" t="s">
        <v>202</v>
      </c>
      <c r="I1" s="123" t="s">
        <v>43</v>
      </c>
      <c r="J1" s="122" t="s">
        <v>3</v>
      </c>
      <c r="K1" s="123" t="s">
        <v>44</v>
      </c>
    </row>
    <row r="2" spans="1:11" x14ac:dyDescent="0.3">
      <c r="A2" s="71" t="s">
        <v>79</v>
      </c>
      <c r="B2" s="131" t="s">
        <v>45</v>
      </c>
      <c r="C2" s="248">
        <f>6+2</f>
        <v>8</v>
      </c>
      <c r="D2" s="120">
        <f ca="1">RANDBETWEEN(1,20)</f>
        <v>1</v>
      </c>
      <c r="E2" s="72">
        <f ca="1">D2+C2</f>
        <v>9</v>
      </c>
      <c r="G2" s="76" t="s">
        <v>79</v>
      </c>
      <c r="H2" s="132" t="s">
        <v>74</v>
      </c>
      <c r="I2" s="129"/>
      <c r="J2" s="121">
        <f t="shared" ref="J2:J9" ca="1" si="0">RANDBETWEEN(1,20)</f>
        <v>7</v>
      </c>
      <c r="K2" s="77">
        <f t="shared" ref="K2:K9" ca="1" si="1">J2+I2</f>
        <v>7</v>
      </c>
    </row>
    <row r="3" spans="1:11" x14ac:dyDescent="0.3">
      <c r="A3" s="73" t="s">
        <v>79</v>
      </c>
      <c r="B3" s="131" t="s">
        <v>46</v>
      </c>
      <c r="C3" s="248">
        <f>7+2</f>
        <v>9</v>
      </c>
      <c r="D3" s="119">
        <f ca="1">RANDBETWEEN(1,20)</f>
        <v>14</v>
      </c>
      <c r="E3" s="74">
        <f ca="1">D3+C3</f>
        <v>23</v>
      </c>
      <c r="G3" s="76" t="s">
        <v>81</v>
      </c>
      <c r="H3" s="132" t="s">
        <v>73</v>
      </c>
      <c r="I3" s="129">
        <v>10</v>
      </c>
      <c r="J3" s="121">
        <f t="shared" ca="1" si="0"/>
        <v>17</v>
      </c>
      <c r="K3" s="77">
        <f t="shared" ca="1" si="1"/>
        <v>27</v>
      </c>
    </row>
    <row r="4" spans="1:11" x14ac:dyDescent="0.3">
      <c r="A4" s="76" t="s">
        <v>79</v>
      </c>
      <c r="B4" s="132" t="s">
        <v>47</v>
      </c>
      <c r="C4" s="249">
        <f>9+2</f>
        <v>11</v>
      </c>
      <c r="D4" s="121">
        <f ca="1">RANDBETWEEN(1,20)</f>
        <v>3</v>
      </c>
      <c r="E4" s="77">
        <f ca="1">D4+C4</f>
        <v>14</v>
      </c>
      <c r="G4" s="76" t="s">
        <v>81</v>
      </c>
      <c r="H4" s="132" t="s">
        <v>151</v>
      </c>
      <c r="I4" s="129">
        <v>12</v>
      </c>
      <c r="J4" s="121">
        <f t="shared" ca="1" si="0"/>
        <v>1</v>
      </c>
      <c r="K4" s="77">
        <f t="shared" ca="1" si="1"/>
        <v>13</v>
      </c>
    </row>
    <row r="5" spans="1:11" x14ac:dyDescent="0.3">
      <c r="A5" s="71" t="s">
        <v>80</v>
      </c>
      <c r="B5" s="131" t="s">
        <v>45</v>
      </c>
      <c r="C5" s="248">
        <f>6+1</f>
        <v>7</v>
      </c>
      <c r="D5" s="120">
        <f t="shared" ref="D5:D19" ca="1" si="2">RANDBETWEEN(1,20)</f>
        <v>13</v>
      </c>
      <c r="E5" s="72">
        <f t="shared" ref="E5:E19" ca="1" si="3">D5+C5</f>
        <v>20</v>
      </c>
      <c r="G5" s="76" t="s">
        <v>83</v>
      </c>
      <c r="H5" s="217" t="s">
        <v>124</v>
      </c>
      <c r="I5" s="217">
        <v>8</v>
      </c>
      <c r="J5" s="121">
        <f t="shared" ca="1" si="0"/>
        <v>9</v>
      </c>
      <c r="K5" s="77">
        <f t="shared" ca="1" si="1"/>
        <v>17</v>
      </c>
    </row>
    <row r="6" spans="1:11" x14ac:dyDescent="0.3">
      <c r="A6" s="73" t="s">
        <v>80</v>
      </c>
      <c r="B6" s="131" t="s">
        <v>46</v>
      </c>
      <c r="C6" s="248">
        <f>7+1</f>
        <v>8</v>
      </c>
      <c r="D6" s="119">
        <f t="shared" ca="1" si="2"/>
        <v>10</v>
      </c>
      <c r="E6" s="74">
        <f t="shared" ca="1" si="3"/>
        <v>18</v>
      </c>
      <c r="G6" s="76" t="s">
        <v>81</v>
      </c>
      <c r="H6" s="132" t="s">
        <v>86</v>
      </c>
      <c r="I6" s="129">
        <v>9</v>
      </c>
      <c r="J6" s="121">
        <f t="shared" ca="1" si="0"/>
        <v>14</v>
      </c>
      <c r="K6" s="77">
        <f t="shared" ca="1" si="1"/>
        <v>23</v>
      </c>
    </row>
    <row r="7" spans="1:11" x14ac:dyDescent="0.3">
      <c r="A7" s="76" t="s">
        <v>80</v>
      </c>
      <c r="B7" s="132" t="s">
        <v>47</v>
      </c>
      <c r="C7" s="249">
        <f>9+1</f>
        <v>10</v>
      </c>
      <c r="D7" s="121">
        <f t="shared" ca="1" si="2"/>
        <v>4</v>
      </c>
      <c r="E7" s="77">
        <f t="shared" ca="1" si="3"/>
        <v>14</v>
      </c>
      <c r="G7" s="76" t="s">
        <v>80</v>
      </c>
      <c r="H7" s="132" t="s">
        <v>86</v>
      </c>
      <c r="I7" s="129"/>
      <c r="J7" s="121">
        <f t="shared" ca="1" si="0"/>
        <v>4</v>
      </c>
      <c r="K7" s="77">
        <f t="shared" ca="1" si="1"/>
        <v>4</v>
      </c>
    </row>
    <row r="8" spans="1:11" x14ac:dyDescent="0.3">
      <c r="A8" s="71" t="s">
        <v>81</v>
      </c>
      <c r="B8" s="131" t="s">
        <v>45</v>
      </c>
      <c r="C8" s="248">
        <f>9+2</f>
        <v>11</v>
      </c>
      <c r="D8" s="120">
        <f t="shared" ca="1" si="2"/>
        <v>20</v>
      </c>
      <c r="E8" s="72">
        <f t="shared" ca="1" si="3"/>
        <v>31</v>
      </c>
      <c r="G8" s="76" t="s">
        <v>78</v>
      </c>
      <c r="H8" s="132" t="s">
        <v>72</v>
      </c>
      <c r="I8" s="129"/>
      <c r="J8" s="121">
        <f t="shared" ca="1" si="0"/>
        <v>13</v>
      </c>
      <c r="K8" s="77">
        <f t="shared" ca="1" si="1"/>
        <v>13</v>
      </c>
    </row>
    <row r="9" spans="1:11" x14ac:dyDescent="0.3">
      <c r="A9" s="73" t="s">
        <v>81</v>
      </c>
      <c r="B9" s="131" t="s">
        <v>46</v>
      </c>
      <c r="C9" s="248">
        <f>5+2</f>
        <v>7</v>
      </c>
      <c r="D9" s="119">
        <f t="shared" ca="1" si="2"/>
        <v>13</v>
      </c>
      <c r="E9" s="74">
        <f t="shared" ca="1" si="3"/>
        <v>20</v>
      </c>
      <c r="G9" s="76" t="s">
        <v>79</v>
      </c>
      <c r="H9" s="216" t="s">
        <v>75</v>
      </c>
      <c r="I9" s="218">
        <v>3</v>
      </c>
      <c r="J9" s="121">
        <f t="shared" ca="1" si="0"/>
        <v>17</v>
      </c>
      <c r="K9" s="77">
        <f t="shared" ca="1" si="1"/>
        <v>20</v>
      </c>
    </row>
    <row r="10" spans="1:11" x14ac:dyDescent="0.3">
      <c r="A10" s="76" t="s">
        <v>81</v>
      </c>
      <c r="B10" s="132" t="s">
        <v>47</v>
      </c>
      <c r="C10" s="249">
        <f>9+2</f>
        <v>11</v>
      </c>
      <c r="D10" s="121">
        <f t="shared" ca="1" si="2"/>
        <v>17</v>
      </c>
      <c r="E10" s="77">
        <f t="shared" ca="1" si="3"/>
        <v>28</v>
      </c>
    </row>
    <row r="11" spans="1:11" x14ac:dyDescent="0.3">
      <c r="A11" s="71" t="s">
        <v>83</v>
      </c>
      <c r="B11" s="131" t="s">
        <v>45</v>
      </c>
      <c r="C11" s="248">
        <f>9+3</f>
        <v>12</v>
      </c>
      <c r="D11" s="120">
        <f t="shared" ca="1" si="2"/>
        <v>17</v>
      </c>
      <c r="E11" s="72">
        <f t="shared" ca="1" si="3"/>
        <v>29</v>
      </c>
      <c r="G11" s="233" t="s">
        <v>189</v>
      </c>
      <c r="H11" s="72" t="s">
        <v>45</v>
      </c>
      <c r="I11" s="72">
        <v>6</v>
      </c>
      <c r="J11" s="120">
        <f ca="1">RANDBETWEEN(1,20)</f>
        <v>2</v>
      </c>
      <c r="K11" s="72">
        <f ca="1">J11+I11</f>
        <v>8</v>
      </c>
    </row>
    <row r="12" spans="1:11" x14ac:dyDescent="0.3">
      <c r="A12" s="73" t="s">
        <v>83</v>
      </c>
      <c r="B12" s="131" t="s">
        <v>46</v>
      </c>
      <c r="C12" s="248">
        <f>3+3</f>
        <v>6</v>
      </c>
      <c r="D12" s="119">
        <f t="shared" ca="1" si="2"/>
        <v>12</v>
      </c>
      <c r="E12" s="74">
        <f t="shared" ca="1" si="3"/>
        <v>18</v>
      </c>
      <c r="G12" s="234" t="s">
        <v>189</v>
      </c>
      <c r="H12" s="74" t="s">
        <v>46</v>
      </c>
      <c r="I12" s="74">
        <v>6</v>
      </c>
      <c r="J12" s="119">
        <f ca="1">RANDBETWEEN(1,20)</f>
        <v>18</v>
      </c>
      <c r="K12" s="74">
        <f ca="1">J12+I12</f>
        <v>24</v>
      </c>
    </row>
    <row r="13" spans="1:11" x14ac:dyDescent="0.3">
      <c r="A13" s="76" t="s">
        <v>83</v>
      </c>
      <c r="B13" s="132" t="s">
        <v>47</v>
      </c>
      <c r="C13" s="249">
        <f>9+3</f>
        <v>12</v>
      </c>
      <c r="D13" s="121">
        <f t="shared" ca="1" si="2"/>
        <v>2</v>
      </c>
      <c r="E13" s="77">
        <f t="shared" ca="1" si="3"/>
        <v>14</v>
      </c>
      <c r="G13" s="235" t="s">
        <v>189</v>
      </c>
      <c r="H13" s="77" t="s">
        <v>47</v>
      </c>
      <c r="I13" s="77">
        <v>6</v>
      </c>
      <c r="J13" s="121">
        <f ca="1">RANDBETWEEN(1,20)</f>
        <v>14</v>
      </c>
      <c r="K13" s="77">
        <f ca="1">J13+I13</f>
        <v>20</v>
      </c>
    </row>
    <row r="14" spans="1:11" x14ac:dyDescent="0.3">
      <c r="A14" s="71" t="s">
        <v>82</v>
      </c>
      <c r="B14" s="131" t="s">
        <v>45</v>
      </c>
      <c r="C14" s="184">
        <v>3</v>
      </c>
      <c r="D14" s="120">
        <f t="shared" ca="1" si="2"/>
        <v>1</v>
      </c>
      <c r="E14" s="72">
        <f t="shared" ca="1" si="3"/>
        <v>4</v>
      </c>
    </row>
    <row r="15" spans="1:11" x14ac:dyDescent="0.3">
      <c r="A15" s="73" t="s">
        <v>82</v>
      </c>
      <c r="B15" s="131" t="s">
        <v>46</v>
      </c>
      <c r="C15" s="184">
        <v>11</v>
      </c>
      <c r="D15" s="119">
        <f t="shared" ca="1" si="2"/>
        <v>4</v>
      </c>
      <c r="E15" s="74">
        <f t="shared" ca="1" si="3"/>
        <v>15</v>
      </c>
    </row>
    <row r="16" spans="1:11" x14ac:dyDescent="0.3">
      <c r="A16" s="76" t="s">
        <v>82</v>
      </c>
      <c r="B16" s="132" t="s">
        <v>47</v>
      </c>
      <c r="C16" s="185">
        <v>11</v>
      </c>
      <c r="D16" s="121">
        <f t="shared" ca="1" si="2"/>
        <v>3</v>
      </c>
      <c r="E16" s="77">
        <f t="shared" ca="1" si="3"/>
        <v>14</v>
      </c>
    </row>
    <row r="17" spans="1:5" x14ac:dyDescent="0.3">
      <c r="A17" s="71" t="s">
        <v>84</v>
      </c>
      <c r="B17" s="131" t="s">
        <v>45</v>
      </c>
      <c r="C17" s="184">
        <v>1</v>
      </c>
      <c r="D17" s="120">
        <f t="shared" ca="1" si="2"/>
        <v>12</v>
      </c>
      <c r="E17" s="72">
        <f t="shared" ca="1" si="3"/>
        <v>13</v>
      </c>
    </row>
    <row r="18" spans="1:5" x14ac:dyDescent="0.3">
      <c r="A18" s="73" t="s">
        <v>84</v>
      </c>
      <c r="B18" s="131" t="s">
        <v>46</v>
      </c>
      <c r="C18" s="184">
        <v>3</v>
      </c>
      <c r="D18" s="119">
        <f t="shared" ca="1" si="2"/>
        <v>12</v>
      </c>
      <c r="E18" s="74">
        <f t="shared" ca="1" si="3"/>
        <v>15</v>
      </c>
    </row>
    <row r="19" spans="1:5" x14ac:dyDescent="0.3">
      <c r="A19" s="76" t="s">
        <v>84</v>
      </c>
      <c r="B19" s="132" t="s">
        <v>47</v>
      </c>
      <c r="C19" s="185">
        <f>5+4</f>
        <v>9</v>
      </c>
      <c r="D19" s="121">
        <f t="shared" ca="1" si="2"/>
        <v>2</v>
      </c>
      <c r="E19" s="77">
        <f t="shared" ca="1" si="3"/>
        <v>11</v>
      </c>
    </row>
    <row r="20" spans="1:5" x14ac:dyDescent="0.3">
      <c r="A20" s="71" t="s">
        <v>78</v>
      </c>
      <c r="B20" s="131" t="s">
        <v>45</v>
      </c>
      <c r="C20" s="168">
        <f>8+2</f>
        <v>10</v>
      </c>
      <c r="D20" s="120">
        <f t="shared" ref="D20:D22" ca="1" si="4">RANDBETWEEN(1,20)</f>
        <v>17</v>
      </c>
      <c r="E20" s="72">
        <f t="shared" ref="E20:E22" ca="1" si="5">D20+C20</f>
        <v>27</v>
      </c>
    </row>
    <row r="21" spans="1:5" x14ac:dyDescent="0.3">
      <c r="A21" s="73" t="s">
        <v>78</v>
      </c>
      <c r="B21" s="131" t="s">
        <v>46</v>
      </c>
      <c r="C21" s="168">
        <f>11+2</f>
        <v>13</v>
      </c>
      <c r="D21" s="119">
        <f t="shared" ca="1" si="4"/>
        <v>2</v>
      </c>
      <c r="E21" s="74">
        <f t="shared" ca="1" si="5"/>
        <v>15</v>
      </c>
    </row>
    <row r="22" spans="1:5" x14ac:dyDescent="0.3">
      <c r="A22" s="76" t="s">
        <v>78</v>
      </c>
      <c r="B22" s="132" t="s">
        <v>47</v>
      </c>
      <c r="C22" s="169">
        <f>11+2</f>
        <v>13</v>
      </c>
      <c r="D22" s="121">
        <f t="shared" ca="1" si="4"/>
        <v>7</v>
      </c>
      <c r="E22" s="77">
        <f t="shared" ca="1" si="5"/>
        <v>20</v>
      </c>
    </row>
  </sheetData>
  <sortState ref="G2:K9">
    <sortCondition ref="H2:H9"/>
  </sortState>
  <conditionalFormatting sqref="G9">
    <cfRule type="cellIs" dxfId="629" priority="815" operator="equal">
      <formula>"No"</formula>
    </cfRule>
    <cfRule type="cellIs" dxfId="628" priority="816" operator="equal">
      <formula>"Yes"</formula>
    </cfRule>
  </conditionalFormatting>
  <conditionalFormatting sqref="G9">
    <cfRule type="cellIs" dxfId="627" priority="813" operator="equal">
      <formula>"No"</formula>
    </cfRule>
    <cfRule type="cellIs" dxfId="626" priority="814" operator="equal">
      <formula>"Yes"</formula>
    </cfRule>
  </conditionalFormatting>
  <conditionalFormatting sqref="G9">
    <cfRule type="cellIs" dxfId="625" priority="811" operator="equal">
      <formula>"No"</formula>
    </cfRule>
    <cfRule type="cellIs" dxfId="624" priority="812" operator="equal">
      <formula>"Yes"</formula>
    </cfRule>
  </conditionalFormatting>
  <conditionalFormatting sqref="G9">
    <cfRule type="cellIs" dxfId="623" priority="809" operator="equal">
      <formula>"No"</formula>
    </cfRule>
    <cfRule type="cellIs" dxfId="622" priority="810" operator="equal">
      <formula>"Yes"</formula>
    </cfRule>
  </conditionalFormatting>
  <conditionalFormatting sqref="A6:A7 A9:A10 A12:A13">
    <cfRule type="cellIs" dxfId="621" priority="713" operator="equal">
      <formula>"No"</formula>
    </cfRule>
    <cfRule type="cellIs" dxfId="620" priority="714" operator="equal">
      <formula>"Yes"</formula>
    </cfRule>
  </conditionalFormatting>
  <conditionalFormatting sqref="A5 A8 A11">
    <cfRule type="cellIs" dxfId="619" priority="719" operator="equal">
      <formula>"No"</formula>
    </cfRule>
    <cfRule type="cellIs" dxfId="618" priority="720" operator="equal">
      <formula>"Yes"</formula>
    </cfRule>
  </conditionalFormatting>
  <conditionalFormatting sqref="A6:A7 A9:A10 A12:A13">
    <cfRule type="cellIs" dxfId="617" priority="717" operator="equal">
      <formula>"No"</formula>
    </cfRule>
    <cfRule type="cellIs" dxfId="616" priority="718" operator="equal">
      <formula>"Yes"</formula>
    </cfRule>
  </conditionalFormatting>
  <conditionalFormatting sqref="A5 A8 A11">
    <cfRule type="cellIs" dxfId="615" priority="715" operator="equal">
      <formula>"No"</formula>
    </cfRule>
    <cfRule type="cellIs" dxfId="614" priority="716" operator="equal">
      <formula>"Yes"</formula>
    </cfRule>
  </conditionalFormatting>
  <conditionalFormatting sqref="A6:A7 A9:A10 A12:A13">
    <cfRule type="cellIs" dxfId="613" priority="705" operator="equal">
      <formula>"No"</formula>
    </cfRule>
    <cfRule type="cellIs" dxfId="612" priority="706" operator="equal">
      <formula>"Yes"</formula>
    </cfRule>
  </conditionalFormatting>
  <conditionalFormatting sqref="A5 A8 A11">
    <cfRule type="cellIs" dxfId="611" priority="711" operator="equal">
      <formula>"No"</formula>
    </cfRule>
    <cfRule type="cellIs" dxfId="610" priority="712" operator="equal">
      <formula>"Yes"</formula>
    </cfRule>
  </conditionalFormatting>
  <conditionalFormatting sqref="A6:A7 A9:A10 A12:A13">
    <cfRule type="cellIs" dxfId="609" priority="709" operator="equal">
      <formula>"No"</formula>
    </cfRule>
    <cfRule type="cellIs" dxfId="608" priority="710" operator="equal">
      <formula>"Yes"</formula>
    </cfRule>
  </conditionalFormatting>
  <conditionalFormatting sqref="A5 A8 A11">
    <cfRule type="cellIs" dxfId="607" priority="707" operator="equal">
      <formula>"No"</formula>
    </cfRule>
    <cfRule type="cellIs" dxfId="606" priority="708" operator="equal">
      <formula>"Yes"</formula>
    </cfRule>
  </conditionalFormatting>
  <conditionalFormatting sqref="A12:A13">
    <cfRule type="cellIs" dxfId="605" priority="659" operator="equal">
      <formula>"No"</formula>
    </cfRule>
    <cfRule type="cellIs" dxfId="604" priority="660" operator="equal">
      <formula>"Yes"</formula>
    </cfRule>
  </conditionalFormatting>
  <conditionalFormatting sqref="A12:A13">
    <cfRule type="cellIs" dxfId="603" priority="657" operator="equal">
      <formula>"No"</formula>
    </cfRule>
    <cfRule type="cellIs" dxfId="602" priority="658" operator="equal">
      <formula>"Yes"</formula>
    </cfRule>
  </conditionalFormatting>
  <conditionalFormatting sqref="A11">
    <cfRule type="cellIs" dxfId="601" priority="671" operator="equal">
      <formula>"No"</formula>
    </cfRule>
    <cfRule type="cellIs" dxfId="600" priority="672" operator="equal">
      <formula>"Yes"</formula>
    </cfRule>
  </conditionalFormatting>
  <conditionalFormatting sqref="A11">
    <cfRule type="cellIs" dxfId="599" priority="669" operator="equal">
      <formula>"No"</formula>
    </cfRule>
    <cfRule type="cellIs" dxfId="598" priority="670" operator="equal">
      <formula>"Yes"</formula>
    </cfRule>
  </conditionalFormatting>
  <conditionalFormatting sqref="A11">
    <cfRule type="cellIs" dxfId="597" priority="667" operator="equal">
      <formula>"No"</formula>
    </cfRule>
    <cfRule type="cellIs" dxfId="596" priority="668" operator="equal">
      <formula>"Yes"</formula>
    </cfRule>
  </conditionalFormatting>
  <conditionalFormatting sqref="A11">
    <cfRule type="cellIs" dxfId="595" priority="665" operator="equal">
      <formula>"No"</formula>
    </cfRule>
    <cfRule type="cellIs" dxfId="594" priority="666" operator="equal">
      <formula>"Yes"</formula>
    </cfRule>
  </conditionalFormatting>
  <conditionalFormatting sqref="A12:A13">
    <cfRule type="cellIs" dxfId="593" priority="663" operator="equal">
      <formula>"No"</formula>
    </cfRule>
    <cfRule type="cellIs" dxfId="592" priority="664" operator="equal">
      <formula>"Yes"</formula>
    </cfRule>
  </conditionalFormatting>
  <conditionalFormatting sqref="A12:A13">
    <cfRule type="cellIs" dxfId="591" priority="661" operator="equal">
      <formula>"No"</formula>
    </cfRule>
    <cfRule type="cellIs" dxfId="590" priority="662" operator="equal">
      <formula>"Yes"</formula>
    </cfRule>
  </conditionalFormatting>
  <conditionalFormatting sqref="G9">
    <cfRule type="cellIs" dxfId="589" priority="1113" operator="equal">
      <formula>"No"</formula>
    </cfRule>
    <cfRule type="cellIs" dxfId="588" priority="1114" operator="equal">
      <formula>"Yes"</formula>
    </cfRule>
  </conditionalFormatting>
  <conditionalFormatting sqref="G9">
    <cfRule type="cellIs" dxfId="587" priority="1119" operator="equal">
      <formula>"No"</formula>
    </cfRule>
    <cfRule type="cellIs" dxfId="586" priority="1120" operator="equal">
      <formula>"Yes"</formula>
    </cfRule>
  </conditionalFormatting>
  <conditionalFormatting sqref="G9">
    <cfRule type="cellIs" dxfId="585" priority="1117" operator="equal">
      <formula>"No"</formula>
    </cfRule>
    <cfRule type="cellIs" dxfId="584" priority="1118" operator="equal">
      <formula>"Yes"</formula>
    </cfRule>
  </conditionalFormatting>
  <conditionalFormatting sqref="G9">
    <cfRule type="cellIs" dxfId="583" priority="1115" operator="equal">
      <formula>"No"</formula>
    </cfRule>
    <cfRule type="cellIs" dxfId="582" priority="1116" operator="equal">
      <formula>"Yes"</formula>
    </cfRule>
  </conditionalFormatting>
  <conditionalFormatting sqref="A18">
    <cfRule type="cellIs" dxfId="581" priority="449" operator="equal">
      <formula>"No"</formula>
    </cfRule>
    <cfRule type="cellIs" dxfId="580" priority="450" operator="equal">
      <formula>"Yes"</formula>
    </cfRule>
  </conditionalFormatting>
  <conditionalFormatting sqref="A18">
    <cfRule type="cellIs" dxfId="579" priority="455" operator="equal">
      <formula>"No"</formula>
    </cfRule>
    <cfRule type="cellIs" dxfId="578" priority="456" operator="equal">
      <formula>"Yes"</formula>
    </cfRule>
  </conditionalFormatting>
  <conditionalFormatting sqref="A18">
    <cfRule type="cellIs" dxfId="577" priority="453" operator="equal">
      <formula>"No"</formula>
    </cfRule>
    <cfRule type="cellIs" dxfId="576" priority="454" operator="equal">
      <formula>"Yes"</formula>
    </cfRule>
  </conditionalFormatting>
  <conditionalFormatting sqref="A18">
    <cfRule type="cellIs" dxfId="575" priority="451" operator="equal">
      <formula>"No"</formula>
    </cfRule>
    <cfRule type="cellIs" dxfId="574" priority="452" operator="equal">
      <formula>"Yes"</formula>
    </cfRule>
  </conditionalFormatting>
  <conditionalFormatting sqref="G9">
    <cfRule type="cellIs" dxfId="573" priority="937" operator="equal">
      <formula>"No"</formula>
    </cfRule>
    <cfRule type="cellIs" dxfId="572" priority="938" operator="equal">
      <formula>"Yes"</formula>
    </cfRule>
  </conditionalFormatting>
  <conditionalFormatting sqref="G9">
    <cfRule type="cellIs" dxfId="571" priority="943" operator="equal">
      <formula>"No"</formula>
    </cfRule>
    <cfRule type="cellIs" dxfId="570" priority="944" operator="equal">
      <formula>"Yes"</formula>
    </cfRule>
  </conditionalFormatting>
  <conditionalFormatting sqref="G9">
    <cfRule type="cellIs" dxfId="569" priority="941" operator="equal">
      <formula>"No"</formula>
    </cfRule>
    <cfRule type="cellIs" dxfId="568" priority="942" operator="equal">
      <formula>"Yes"</formula>
    </cfRule>
  </conditionalFormatting>
  <conditionalFormatting sqref="G9">
    <cfRule type="cellIs" dxfId="567" priority="939" operator="equal">
      <formula>"No"</formula>
    </cfRule>
    <cfRule type="cellIs" dxfId="566" priority="940" operator="equal">
      <formula>"Yes"</formula>
    </cfRule>
  </conditionalFormatting>
  <conditionalFormatting sqref="A18:A19">
    <cfRule type="cellIs" dxfId="565" priority="273" operator="equal">
      <formula>"No"</formula>
    </cfRule>
    <cfRule type="cellIs" dxfId="564" priority="274" operator="equal">
      <formula>"Yes"</formula>
    </cfRule>
  </conditionalFormatting>
  <conditionalFormatting sqref="A18:A19">
    <cfRule type="cellIs" dxfId="563" priority="279" operator="equal">
      <formula>"No"</formula>
    </cfRule>
    <cfRule type="cellIs" dxfId="562" priority="280" operator="equal">
      <formula>"Yes"</formula>
    </cfRule>
  </conditionalFormatting>
  <conditionalFormatting sqref="A18:A19">
    <cfRule type="cellIs" dxfId="561" priority="277" operator="equal">
      <formula>"No"</formula>
    </cfRule>
    <cfRule type="cellIs" dxfId="560" priority="278" operator="equal">
      <formula>"Yes"</formula>
    </cfRule>
  </conditionalFormatting>
  <conditionalFormatting sqref="A18:A19">
    <cfRule type="cellIs" dxfId="559" priority="275" operator="equal">
      <formula>"No"</formula>
    </cfRule>
    <cfRule type="cellIs" dxfId="558" priority="276" operator="equal">
      <formula>"Yes"</formula>
    </cfRule>
  </conditionalFormatting>
  <conditionalFormatting sqref="G9">
    <cfRule type="cellIs" dxfId="557" priority="873" operator="equal">
      <formula>"No"</formula>
    </cfRule>
    <cfRule type="cellIs" dxfId="556" priority="874" operator="equal">
      <formula>"Yes"</formula>
    </cfRule>
  </conditionalFormatting>
  <conditionalFormatting sqref="G9">
    <cfRule type="cellIs" dxfId="555" priority="879" operator="equal">
      <formula>"No"</formula>
    </cfRule>
    <cfRule type="cellIs" dxfId="554" priority="880" operator="equal">
      <formula>"Yes"</formula>
    </cfRule>
  </conditionalFormatting>
  <conditionalFormatting sqref="G9">
    <cfRule type="cellIs" dxfId="553" priority="877" operator="equal">
      <formula>"No"</formula>
    </cfRule>
    <cfRule type="cellIs" dxfId="552" priority="878" operator="equal">
      <formula>"Yes"</formula>
    </cfRule>
  </conditionalFormatting>
  <conditionalFormatting sqref="G9">
    <cfRule type="cellIs" dxfId="551" priority="875" operator="equal">
      <formula>"No"</formula>
    </cfRule>
    <cfRule type="cellIs" dxfId="550" priority="876" operator="equal">
      <formula>"Yes"</formula>
    </cfRule>
  </conditionalFormatting>
  <conditionalFormatting sqref="A18:A19">
    <cfRule type="cellIs" dxfId="549" priority="209" operator="equal">
      <formula>"No"</formula>
    </cfRule>
    <cfRule type="cellIs" dxfId="548" priority="210" operator="equal">
      <formula>"Yes"</formula>
    </cfRule>
  </conditionalFormatting>
  <conditionalFormatting sqref="A17">
    <cfRule type="cellIs" dxfId="547" priority="215" operator="equal">
      <formula>"No"</formula>
    </cfRule>
    <cfRule type="cellIs" dxfId="546" priority="216" operator="equal">
      <formula>"Yes"</formula>
    </cfRule>
  </conditionalFormatting>
  <conditionalFormatting sqref="A18:A19">
    <cfRule type="cellIs" dxfId="545" priority="213" operator="equal">
      <formula>"No"</formula>
    </cfRule>
    <cfRule type="cellIs" dxfId="544" priority="214" operator="equal">
      <formula>"Yes"</formula>
    </cfRule>
  </conditionalFormatting>
  <conditionalFormatting sqref="A17">
    <cfRule type="cellIs" dxfId="543" priority="211" operator="equal">
      <formula>"No"</formula>
    </cfRule>
    <cfRule type="cellIs" dxfId="542" priority="212" operator="equal">
      <formula>"Yes"</formula>
    </cfRule>
  </conditionalFormatting>
  <conditionalFormatting sqref="G9">
    <cfRule type="cellIs" dxfId="541" priority="841" operator="equal">
      <formula>"No"</formula>
    </cfRule>
    <cfRule type="cellIs" dxfId="540" priority="842" operator="equal">
      <formula>"Yes"</formula>
    </cfRule>
  </conditionalFormatting>
  <conditionalFormatting sqref="G9">
    <cfRule type="cellIs" dxfId="539" priority="847" operator="equal">
      <formula>"No"</formula>
    </cfRule>
    <cfRule type="cellIs" dxfId="538" priority="848" operator="equal">
      <formula>"Yes"</formula>
    </cfRule>
  </conditionalFormatting>
  <conditionalFormatting sqref="G9">
    <cfRule type="cellIs" dxfId="537" priority="845" operator="equal">
      <formula>"No"</formula>
    </cfRule>
    <cfRule type="cellIs" dxfId="536" priority="846" operator="equal">
      <formula>"Yes"</formula>
    </cfRule>
  </conditionalFormatting>
  <conditionalFormatting sqref="G9">
    <cfRule type="cellIs" dxfId="535" priority="843" operator="equal">
      <formula>"No"</formula>
    </cfRule>
    <cfRule type="cellIs" dxfId="534" priority="844" operator="equal">
      <formula>"Yes"</formula>
    </cfRule>
  </conditionalFormatting>
  <conditionalFormatting sqref="G9">
    <cfRule type="cellIs" dxfId="533" priority="825" operator="equal">
      <formula>"No"</formula>
    </cfRule>
    <cfRule type="cellIs" dxfId="532" priority="826" operator="equal">
      <formula>"Yes"</formula>
    </cfRule>
  </conditionalFormatting>
  <conditionalFormatting sqref="G9">
    <cfRule type="cellIs" dxfId="531" priority="831" operator="equal">
      <formula>"No"</formula>
    </cfRule>
    <cfRule type="cellIs" dxfId="530" priority="832" operator="equal">
      <formula>"Yes"</formula>
    </cfRule>
  </conditionalFormatting>
  <conditionalFormatting sqref="G9">
    <cfRule type="cellIs" dxfId="529" priority="829" operator="equal">
      <formula>"No"</formula>
    </cfRule>
    <cfRule type="cellIs" dxfId="528" priority="830" operator="equal">
      <formula>"Yes"</formula>
    </cfRule>
  </conditionalFormatting>
  <conditionalFormatting sqref="G9">
    <cfRule type="cellIs" dxfId="527" priority="827" operator="equal">
      <formula>"No"</formula>
    </cfRule>
    <cfRule type="cellIs" dxfId="526" priority="828" operator="equal">
      <formula>"Yes"</formula>
    </cfRule>
  </conditionalFormatting>
  <conditionalFormatting sqref="A11">
    <cfRule type="cellIs" dxfId="525" priority="697" operator="equal">
      <formula>"No"</formula>
    </cfRule>
    <cfRule type="cellIs" dxfId="524" priority="698" operator="equal">
      <formula>"Yes"</formula>
    </cfRule>
  </conditionalFormatting>
  <conditionalFormatting sqref="A11">
    <cfRule type="cellIs" dxfId="523" priority="703" operator="equal">
      <formula>"No"</formula>
    </cfRule>
    <cfRule type="cellIs" dxfId="522" priority="704" operator="equal">
      <formula>"Yes"</formula>
    </cfRule>
  </conditionalFormatting>
  <conditionalFormatting sqref="A11">
    <cfRule type="cellIs" dxfId="521" priority="701" operator="equal">
      <formula>"No"</formula>
    </cfRule>
    <cfRule type="cellIs" dxfId="520" priority="702" operator="equal">
      <formula>"Yes"</formula>
    </cfRule>
  </conditionalFormatting>
  <conditionalFormatting sqref="A11">
    <cfRule type="cellIs" dxfId="519" priority="699" operator="equal">
      <formula>"No"</formula>
    </cfRule>
    <cfRule type="cellIs" dxfId="518" priority="700" operator="equal">
      <formula>"Yes"</formula>
    </cfRule>
  </conditionalFormatting>
  <conditionalFormatting sqref="A12">
    <cfRule type="cellIs" dxfId="517" priority="689" operator="equal">
      <formula>"No"</formula>
    </cfRule>
    <cfRule type="cellIs" dxfId="516" priority="690" operator="equal">
      <formula>"Yes"</formula>
    </cfRule>
  </conditionalFormatting>
  <conditionalFormatting sqref="A12">
    <cfRule type="cellIs" dxfId="515" priority="695" operator="equal">
      <formula>"No"</formula>
    </cfRule>
    <cfRule type="cellIs" dxfId="514" priority="696" operator="equal">
      <formula>"Yes"</formula>
    </cfRule>
  </conditionalFormatting>
  <conditionalFormatting sqref="A12">
    <cfRule type="cellIs" dxfId="513" priority="693" operator="equal">
      <formula>"No"</formula>
    </cfRule>
    <cfRule type="cellIs" dxfId="512" priority="694" operator="equal">
      <formula>"Yes"</formula>
    </cfRule>
  </conditionalFormatting>
  <conditionalFormatting sqref="A12">
    <cfRule type="cellIs" dxfId="511" priority="691" operator="equal">
      <formula>"No"</formula>
    </cfRule>
    <cfRule type="cellIs" dxfId="510" priority="692" operator="equal">
      <formula>"Yes"</formula>
    </cfRule>
  </conditionalFormatting>
  <conditionalFormatting sqref="A11">
    <cfRule type="cellIs" dxfId="509" priority="681" operator="equal">
      <formula>"No"</formula>
    </cfRule>
    <cfRule type="cellIs" dxfId="508" priority="682" operator="equal">
      <formula>"Yes"</formula>
    </cfRule>
  </conditionalFormatting>
  <conditionalFormatting sqref="A11">
    <cfRule type="cellIs" dxfId="507" priority="687" operator="equal">
      <formula>"No"</formula>
    </cfRule>
    <cfRule type="cellIs" dxfId="506" priority="688" operator="equal">
      <formula>"Yes"</formula>
    </cfRule>
  </conditionalFormatting>
  <conditionalFormatting sqref="A11">
    <cfRule type="cellIs" dxfId="505" priority="685" operator="equal">
      <formula>"No"</formula>
    </cfRule>
    <cfRule type="cellIs" dxfId="504" priority="686" operator="equal">
      <formula>"Yes"</formula>
    </cfRule>
  </conditionalFormatting>
  <conditionalFormatting sqref="A11">
    <cfRule type="cellIs" dxfId="503" priority="683" operator="equal">
      <formula>"No"</formula>
    </cfRule>
    <cfRule type="cellIs" dxfId="502" priority="684" operator="equal">
      <formula>"Yes"</formula>
    </cfRule>
  </conditionalFormatting>
  <conditionalFormatting sqref="A12">
    <cfRule type="cellIs" dxfId="501" priority="673" operator="equal">
      <formula>"No"</formula>
    </cfRule>
    <cfRule type="cellIs" dxfId="500" priority="674" operator="equal">
      <formula>"Yes"</formula>
    </cfRule>
  </conditionalFormatting>
  <conditionalFormatting sqref="A12">
    <cfRule type="cellIs" dxfId="499" priority="679" operator="equal">
      <formula>"No"</formula>
    </cfRule>
    <cfRule type="cellIs" dxfId="498" priority="680" operator="equal">
      <formula>"Yes"</formula>
    </cfRule>
  </conditionalFormatting>
  <conditionalFormatting sqref="A12">
    <cfRule type="cellIs" dxfId="497" priority="677" operator="equal">
      <formula>"No"</formula>
    </cfRule>
    <cfRule type="cellIs" dxfId="496" priority="678" operator="equal">
      <formula>"Yes"</formula>
    </cfRule>
  </conditionalFormatting>
  <conditionalFormatting sqref="A12">
    <cfRule type="cellIs" dxfId="495" priority="675" operator="equal">
      <formula>"No"</formula>
    </cfRule>
    <cfRule type="cellIs" dxfId="494" priority="676" operator="equal">
      <formula>"Yes"</formula>
    </cfRule>
  </conditionalFormatting>
  <conditionalFormatting sqref="A14">
    <cfRule type="cellIs" dxfId="493" priority="649" operator="equal">
      <formula>"No"</formula>
    </cfRule>
    <cfRule type="cellIs" dxfId="492" priority="650" operator="equal">
      <formula>"Yes"</formula>
    </cfRule>
  </conditionalFormatting>
  <conditionalFormatting sqref="A14">
    <cfRule type="cellIs" dxfId="491" priority="655" operator="equal">
      <formula>"No"</formula>
    </cfRule>
    <cfRule type="cellIs" dxfId="490" priority="656" operator="equal">
      <formula>"Yes"</formula>
    </cfRule>
  </conditionalFormatting>
  <conditionalFormatting sqref="A14">
    <cfRule type="cellIs" dxfId="489" priority="653" operator="equal">
      <formula>"No"</formula>
    </cfRule>
    <cfRule type="cellIs" dxfId="488" priority="654" operator="equal">
      <formula>"Yes"</formula>
    </cfRule>
  </conditionalFormatting>
  <conditionalFormatting sqref="A14">
    <cfRule type="cellIs" dxfId="487" priority="651" operator="equal">
      <formula>"No"</formula>
    </cfRule>
    <cfRule type="cellIs" dxfId="486" priority="652" operator="equal">
      <formula>"Yes"</formula>
    </cfRule>
  </conditionalFormatting>
  <conditionalFormatting sqref="A15">
    <cfRule type="cellIs" dxfId="485" priority="641" operator="equal">
      <formula>"No"</formula>
    </cfRule>
    <cfRule type="cellIs" dxfId="484" priority="642" operator="equal">
      <formula>"Yes"</formula>
    </cfRule>
  </conditionalFormatting>
  <conditionalFormatting sqref="A15">
    <cfRule type="cellIs" dxfId="483" priority="647" operator="equal">
      <formula>"No"</formula>
    </cfRule>
    <cfRule type="cellIs" dxfId="482" priority="648" operator="equal">
      <formula>"Yes"</formula>
    </cfRule>
  </conditionalFormatting>
  <conditionalFormatting sqref="A15">
    <cfRule type="cellIs" dxfId="481" priority="645" operator="equal">
      <formula>"No"</formula>
    </cfRule>
    <cfRule type="cellIs" dxfId="480" priority="646" operator="equal">
      <formula>"Yes"</formula>
    </cfRule>
  </conditionalFormatting>
  <conditionalFormatting sqref="A15">
    <cfRule type="cellIs" dxfId="479" priority="643" operator="equal">
      <formula>"No"</formula>
    </cfRule>
    <cfRule type="cellIs" dxfId="478" priority="644" operator="equal">
      <formula>"Yes"</formula>
    </cfRule>
  </conditionalFormatting>
  <conditionalFormatting sqref="A11">
    <cfRule type="cellIs" dxfId="477" priority="627" operator="equal">
      <formula>"No"</formula>
    </cfRule>
    <cfRule type="cellIs" dxfId="476" priority="628" operator="equal">
      <formula>"Yes"</formula>
    </cfRule>
  </conditionalFormatting>
  <conditionalFormatting sqref="A12:A13">
    <cfRule type="cellIs" dxfId="475" priority="625" operator="equal">
      <formula>"No"</formula>
    </cfRule>
    <cfRule type="cellIs" dxfId="474" priority="626" operator="equal">
      <formula>"Yes"</formula>
    </cfRule>
  </conditionalFormatting>
  <conditionalFormatting sqref="A11">
    <cfRule type="cellIs" dxfId="473" priority="639" operator="equal">
      <formula>"No"</formula>
    </cfRule>
    <cfRule type="cellIs" dxfId="472" priority="640" operator="equal">
      <formula>"Yes"</formula>
    </cfRule>
  </conditionalFormatting>
  <conditionalFormatting sqref="A12:A13">
    <cfRule type="cellIs" dxfId="471" priority="637" operator="equal">
      <formula>"No"</formula>
    </cfRule>
    <cfRule type="cellIs" dxfId="470" priority="638" operator="equal">
      <formula>"Yes"</formula>
    </cfRule>
  </conditionalFormatting>
  <conditionalFormatting sqref="A11">
    <cfRule type="cellIs" dxfId="469" priority="635" operator="equal">
      <formula>"No"</formula>
    </cfRule>
    <cfRule type="cellIs" dxfId="468" priority="636" operator="equal">
      <formula>"Yes"</formula>
    </cfRule>
  </conditionalFormatting>
  <conditionalFormatting sqref="A12:A13">
    <cfRule type="cellIs" dxfId="467" priority="633" operator="equal">
      <formula>"No"</formula>
    </cfRule>
    <cfRule type="cellIs" dxfId="466" priority="634" operator="equal">
      <formula>"Yes"</formula>
    </cfRule>
  </conditionalFormatting>
  <conditionalFormatting sqref="A11">
    <cfRule type="cellIs" dxfId="465" priority="631" operator="equal">
      <formula>"No"</formula>
    </cfRule>
    <cfRule type="cellIs" dxfId="464" priority="632" operator="equal">
      <formula>"Yes"</formula>
    </cfRule>
  </conditionalFormatting>
  <conditionalFormatting sqref="A12:A13">
    <cfRule type="cellIs" dxfId="463" priority="629" operator="equal">
      <formula>"No"</formula>
    </cfRule>
    <cfRule type="cellIs" dxfId="462" priority="630" operator="equal">
      <formula>"Yes"</formula>
    </cfRule>
  </conditionalFormatting>
  <conditionalFormatting sqref="A14">
    <cfRule type="cellIs" dxfId="461" priority="617" operator="equal">
      <formula>"No"</formula>
    </cfRule>
    <cfRule type="cellIs" dxfId="460" priority="618" operator="equal">
      <formula>"Yes"</formula>
    </cfRule>
  </conditionalFormatting>
  <conditionalFormatting sqref="A14">
    <cfRule type="cellIs" dxfId="459" priority="623" operator="equal">
      <formula>"No"</formula>
    </cfRule>
    <cfRule type="cellIs" dxfId="458" priority="624" operator="equal">
      <formula>"Yes"</formula>
    </cfRule>
  </conditionalFormatting>
  <conditionalFormatting sqref="A14">
    <cfRule type="cellIs" dxfId="457" priority="621" operator="equal">
      <formula>"No"</formula>
    </cfRule>
    <cfRule type="cellIs" dxfId="456" priority="622" operator="equal">
      <formula>"Yes"</formula>
    </cfRule>
  </conditionalFormatting>
  <conditionalFormatting sqref="A14">
    <cfRule type="cellIs" dxfId="455" priority="619" operator="equal">
      <formula>"No"</formula>
    </cfRule>
    <cfRule type="cellIs" dxfId="454" priority="620" operator="equal">
      <formula>"Yes"</formula>
    </cfRule>
  </conditionalFormatting>
  <conditionalFormatting sqref="A15">
    <cfRule type="cellIs" dxfId="453" priority="609" operator="equal">
      <formula>"No"</formula>
    </cfRule>
    <cfRule type="cellIs" dxfId="452" priority="610" operator="equal">
      <formula>"Yes"</formula>
    </cfRule>
  </conditionalFormatting>
  <conditionalFormatting sqref="A15">
    <cfRule type="cellIs" dxfId="451" priority="615" operator="equal">
      <formula>"No"</formula>
    </cfRule>
    <cfRule type="cellIs" dxfId="450" priority="616" operator="equal">
      <formula>"Yes"</formula>
    </cfRule>
  </conditionalFormatting>
  <conditionalFormatting sqref="A15">
    <cfRule type="cellIs" dxfId="449" priority="613" operator="equal">
      <formula>"No"</formula>
    </cfRule>
    <cfRule type="cellIs" dxfId="448" priority="614" operator="equal">
      <formula>"Yes"</formula>
    </cfRule>
  </conditionalFormatting>
  <conditionalFormatting sqref="A15">
    <cfRule type="cellIs" dxfId="447" priority="611" operator="equal">
      <formula>"No"</formula>
    </cfRule>
    <cfRule type="cellIs" dxfId="446" priority="612" operator="equal">
      <formula>"Yes"</formula>
    </cfRule>
  </conditionalFormatting>
  <conditionalFormatting sqref="A14">
    <cfRule type="cellIs" dxfId="445" priority="601" operator="equal">
      <formula>"No"</formula>
    </cfRule>
    <cfRule type="cellIs" dxfId="444" priority="602" operator="equal">
      <formula>"Yes"</formula>
    </cfRule>
  </conditionalFormatting>
  <conditionalFormatting sqref="A14">
    <cfRule type="cellIs" dxfId="443" priority="607" operator="equal">
      <formula>"No"</formula>
    </cfRule>
    <cfRule type="cellIs" dxfId="442" priority="608" operator="equal">
      <formula>"Yes"</formula>
    </cfRule>
  </conditionalFormatting>
  <conditionalFormatting sqref="A14">
    <cfRule type="cellIs" dxfId="441" priority="605" operator="equal">
      <formula>"No"</formula>
    </cfRule>
    <cfRule type="cellIs" dxfId="440" priority="606" operator="equal">
      <formula>"Yes"</formula>
    </cfRule>
  </conditionalFormatting>
  <conditionalFormatting sqref="A14">
    <cfRule type="cellIs" dxfId="439" priority="603" operator="equal">
      <formula>"No"</formula>
    </cfRule>
    <cfRule type="cellIs" dxfId="438" priority="604" operator="equal">
      <formula>"Yes"</formula>
    </cfRule>
  </conditionalFormatting>
  <conditionalFormatting sqref="A15">
    <cfRule type="cellIs" dxfId="437" priority="593" operator="equal">
      <formula>"No"</formula>
    </cfRule>
    <cfRule type="cellIs" dxfId="436" priority="594" operator="equal">
      <formula>"Yes"</formula>
    </cfRule>
  </conditionalFormatting>
  <conditionalFormatting sqref="A15">
    <cfRule type="cellIs" dxfId="435" priority="599" operator="equal">
      <formula>"No"</formula>
    </cfRule>
    <cfRule type="cellIs" dxfId="434" priority="600" operator="equal">
      <formula>"Yes"</formula>
    </cfRule>
  </conditionalFormatting>
  <conditionalFormatting sqref="A15">
    <cfRule type="cellIs" dxfId="433" priority="597" operator="equal">
      <formula>"No"</formula>
    </cfRule>
    <cfRule type="cellIs" dxfId="432" priority="598" operator="equal">
      <formula>"Yes"</formula>
    </cfRule>
  </conditionalFormatting>
  <conditionalFormatting sqref="A15">
    <cfRule type="cellIs" dxfId="431" priority="595" operator="equal">
      <formula>"No"</formula>
    </cfRule>
    <cfRule type="cellIs" dxfId="430" priority="596" operator="equal">
      <formula>"Yes"</formula>
    </cfRule>
  </conditionalFormatting>
  <conditionalFormatting sqref="A14">
    <cfRule type="cellIs" dxfId="429" priority="585" operator="equal">
      <formula>"No"</formula>
    </cfRule>
    <cfRule type="cellIs" dxfId="428" priority="586" operator="equal">
      <formula>"Yes"</formula>
    </cfRule>
  </conditionalFormatting>
  <conditionalFormatting sqref="A14">
    <cfRule type="cellIs" dxfId="427" priority="591" operator="equal">
      <formula>"No"</formula>
    </cfRule>
    <cfRule type="cellIs" dxfId="426" priority="592" operator="equal">
      <formula>"Yes"</formula>
    </cfRule>
  </conditionalFormatting>
  <conditionalFormatting sqref="A14">
    <cfRule type="cellIs" dxfId="425" priority="589" operator="equal">
      <formula>"No"</formula>
    </cfRule>
    <cfRule type="cellIs" dxfId="424" priority="590" operator="equal">
      <formula>"Yes"</formula>
    </cfRule>
  </conditionalFormatting>
  <conditionalFormatting sqref="A14">
    <cfRule type="cellIs" dxfId="423" priority="587" operator="equal">
      <formula>"No"</formula>
    </cfRule>
    <cfRule type="cellIs" dxfId="422" priority="588" operator="equal">
      <formula>"Yes"</formula>
    </cfRule>
  </conditionalFormatting>
  <conditionalFormatting sqref="A15:A16">
    <cfRule type="cellIs" dxfId="421" priority="577" operator="equal">
      <formula>"No"</formula>
    </cfRule>
    <cfRule type="cellIs" dxfId="420" priority="578" operator="equal">
      <formula>"Yes"</formula>
    </cfRule>
  </conditionalFormatting>
  <conditionalFormatting sqref="A15:A16">
    <cfRule type="cellIs" dxfId="419" priority="583" operator="equal">
      <formula>"No"</formula>
    </cfRule>
    <cfRule type="cellIs" dxfId="418" priority="584" operator="equal">
      <formula>"Yes"</formula>
    </cfRule>
  </conditionalFormatting>
  <conditionalFormatting sqref="A15:A16">
    <cfRule type="cellIs" dxfId="417" priority="581" operator="equal">
      <formula>"No"</formula>
    </cfRule>
    <cfRule type="cellIs" dxfId="416" priority="582" operator="equal">
      <formula>"Yes"</formula>
    </cfRule>
  </conditionalFormatting>
  <conditionalFormatting sqref="A15:A16">
    <cfRule type="cellIs" dxfId="415" priority="579" operator="equal">
      <formula>"No"</formula>
    </cfRule>
    <cfRule type="cellIs" dxfId="414" priority="580" operator="equal">
      <formula>"Yes"</formula>
    </cfRule>
  </conditionalFormatting>
  <conditionalFormatting sqref="A17">
    <cfRule type="cellIs" dxfId="413" priority="569" operator="equal">
      <formula>"No"</formula>
    </cfRule>
    <cfRule type="cellIs" dxfId="412" priority="570" operator="equal">
      <formula>"Yes"</formula>
    </cfRule>
  </conditionalFormatting>
  <conditionalFormatting sqref="A17">
    <cfRule type="cellIs" dxfId="411" priority="575" operator="equal">
      <formula>"No"</formula>
    </cfRule>
    <cfRule type="cellIs" dxfId="410" priority="576" operator="equal">
      <formula>"Yes"</formula>
    </cfRule>
  </conditionalFormatting>
  <conditionalFormatting sqref="A17">
    <cfRule type="cellIs" dxfId="409" priority="573" operator="equal">
      <formula>"No"</formula>
    </cfRule>
    <cfRule type="cellIs" dxfId="408" priority="574" operator="equal">
      <formula>"Yes"</formula>
    </cfRule>
  </conditionalFormatting>
  <conditionalFormatting sqref="A17">
    <cfRule type="cellIs" dxfId="407" priority="571" operator="equal">
      <formula>"No"</formula>
    </cfRule>
    <cfRule type="cellIs" dxfId="406" priority="572" operator="equal">
      <formula>"Yes"</formula>
    </cfRule>
  </conditionalFormatting>
  <conditionalFormatting sqref="A18">
    <cfRule type="cellIs" dxfId="405" priority="561" operator="equal">
      <formula>"No"</formula>
    </cfRule>
    <cfRule type="cellIs" dxfId="404" priority="562" operator="equal">
      <formula>"Yes"</formula>
    </cfRule>
  </conditionalFormatting>
  <conditionalFormatting sqref="A18">
    <cfRule type="cellIs" dxfId="403" priority="567" operator="equal">
      <formula>"No"</formula>
    </cfRule>
    <cfRule type="cellIs" dxfId="402" priority="568" operator="equal">
      <formula>"Yes"</formula>
    </cfRule>
  </conditionalFormatting>
  <conditionalFormatting sqref="A18">
    <cfRule type="cellIs" dxfId="401" priority="565" operator="equal">
      <formula>"No"</formula>
    </cfRule>
    <cfRule type="cellIs" dxfId="400" priority="566" operator="equal">
      <formula>"Yes"</formula>
    </cfRule>
  </conditionalFormatting>
  <conditionalFormatting sqref="A18">
    <cfRule type="cellIs" dxfId="399" priority="563" operator="equal">
      <formula>"No"</formula>
    </cfRule>
    <cfRule type="cellIs" dxfId="398" priority="564" operator="equal">
      <formula>"Yes"</formula>
    </cfRule>
  </conditionalFormatting>
  <conditionalFormatting sqref="A14">
    <cfRule type="cellIs" dxfId="397" priority="553" operator="equal">
      <formula>"No"</formula>
    </cfRule>
    <cfRule type="cellIs" dxfId="396" priority="554" operator="equal">
      <formula>"Yes"</formula>
    </cfRule>
  </conditionalFormatting>
  <conditionalFormatting sqref="A14">
    <cfRule type="cellIs" dxfId="395" priority="559" operator="equal">
      <formula>"No"</formula>
    </cfRule>
    <cfRule type="cellIs" dxfId="394" priority="560" operator="equal">
      <formula>"Yes"</formula>
    </cfRule>
  </conditionalFormatting>
  <conditionalFormatting sqref="A14">
    <cfRule type="cellIs" dxfId="393" priority="557" operator="equal">
      <formula>"No"</formula>
    </cfRule>
    <cfRule type="cellIs" dxfId="392" priority="558" operator="equal">
      <formula>"Yes"</formula>
    </cfRule>
  </conditionalFormatting>
  <conditionalFormatting sqref="A14">
    <cfRule type="cellIs" dxfId="391" priority="555" operator="equal">
      <formula>"No"</formula>
    </cfRule>
    <cfRule type="cellIs" dxfId="390" priority="556" operator="equal">
      <formula>"Yes"</formula>
    </cfRule>
  </conditionalFormatting>
  <conditionalFormatting sqref="A15">
    <cfRule type="cellIs" dxfId="389" priority="545" operator="equal">
      <formula>"No"</formula>
    </cfRule>
    <cfRule type="cellIs" dxfId="388" priority="546" operator="equal">
      <formula>"Yes"</formula>
    </cfRule>
  </conditionalFormatting>
  <conditionalFormatting sqref="A15">
    <cfRule type="cellIs" dxfId="387" priority="551" operator="equal">
      <formula>"No"</formula>
    </cfRule>
    <cfRule type="cellIs" dxfId="386" priority="552" operator="equal">
      <formula>"Yes"</formula>
    </cfRule>
  </conditionalFormatting>
  <conditionalFormatting sqref="A15">
    <cfRule type="cellIs" dxfId="385" priority="549" operator="equal">
      <formula>"No"</formula>
    </cfRule>
    <cfRule type="cellIs" dxfId="384" priority="550" operator="equal">
      <formula>"Yes"</formula>
    </cfRule>
  </conditionalFormatting>
  <conditionalFormatting sqref="A15">
    <cfRule type="cellIs" dxfId="383" priority="547" operator="equal">
      <formula>"No"</formula>
    </cfRule>
    <cfRule type="cellIs" dxfId="382" priority="548" operator="equal">
      <formula>"Yes"</formula>
    </cfRule>
  </conditionalFormatting>
  <conditionalFormatting sqref="A14">
    <cfRule type="cellIs" dxfId="381" priority="537" operator="equal">
      <formula>"No"</formula>
    </cfRule>
    <cfRule type="cellIs" dxfId="380" priority="538" operator="equal">
      <formula>"Yes"</formula>
    </cfRule>
  </conditionalFormatting>
  <conditionalFormatting sqref="A14">
    <cfRule type="cellIs" dxfId="379" priority="543" operator="equal">
      <formula>"No"</formula>
    </cfRule>
    <cfRule type="cellIs" dxfId="378" priority="544" operator="equal">
      <formula>"Yes"</formula>
    </cfRule>
  </conditionalFormatting>
  <conditionalFormatting sqref="A14">
    <cfRule type="cellIs" dxfId="377" priority="541" operator="equal">
      <formula>"No"</formula>
    </cfRule>
    <cfRule type="cellIs" dxfId="376" priority="542" operator="equal">
      <formula>"Yes"</formula>
    </cfRule>
  </conditionalFormatting>
  <conditionalFormatting sqref="A14">
    <cfRule type="cellIs" dxfId="375" priority="539" operator="equal">
      <formula>"No"</formula>
    </cfRule>
    <cfRule type="cellIs" dxfId="374" priority="540" operator="equal">
      <formula>"Yes"</formula>
    </cfRule>
  </conditionalFormatting>
  <conditionalFormatting sqref="A15">
    <cfRule type="cellIs" dxfId="373" priority="529" operator="equal">
      <formula>"No"</formula>
    </cfRule>
    <cfRule type="cellIs" dxfId="372" priority="530" operator="equal">
      <formula>"Yes"</formula>
    </cfRule>
  </conditionalFormatting>
  <conditionalFormatting sqref="A15">
    <cfRule type="cellIs" dxfId="371" priority="535" operator="equal">
      <formula>"No"</formula>
    </cfRule>
    <cfRule type="cellIs" dxfId="370" priority="536" operator="equal">
      <formula>"Yes"</formula>
    </cfRule>
  </conditionalFormatting>
  <conditionalFormatting sqref="A15">
    <cfRule type="cellIs" dxfId="369" priority="533" operator="equal">
      <formula>"No"</formula>
    </cfRule>
    <cfRule type="cellIs" dxfId="368" priority="534" operator="equal">
      <formula>"Yes"</formula>
    </cfRule>
  </conditionalFormatting>
  <conditionalFormatting sqref="A15">
    <cfRule type="cellIs" dxfId="367" priority="531" operator="equal">
      <formula>"No"</formula>
    </cfRule>
    <cfRule type="cellIs" dxfId="366" priority="532" operator="equal">
      <formula>"Yes"</formula>
    </cfRule>
  </conditionalFormatting>
  <conditionalFormatting sqref="A14">
    <cfRule type="cellIs" dxfId="365" priority="521" operator="equal">
      <formula>"No"</formula>
    </cfRule>
    <cfRule type="cellIs" dxfId="364" priority="522" operator="equal">
      <formula>"Yes"</formula>
    </cfRule>
  </conditionalFormatting>
  <conditionalFormatting sqref="A14">
    <cfRule type="cellIs" dxfId="363" priority="527" operator="equal">
      <formula>"No"</formula>
    </cfRule>
    <cfRule type="cellIs" dxfId="362" priority="528" operator="equal">
      <formula>"Yes"</formula>
    </cfRule>
  </conditionalFormatting>
  <conditionalFormatting sqref="A14">
    <cfRule type="cellIs" dxfId="361" priority="525" operator="equal">
      <formula>"No"</formula>
    </cfRule>
    <cfRule type="cellIs" dxfId="360" priority="526" operator="equal">
      <formula>"Yes"</formula>
    </cfRule>
  </conditionalFormatting>
  <conditionalFormatting sqref="A14">
    <cfRule type="cellIs" dxfId="359" priority="523" operator="equal">
      <formula>"No"</formula>
    </cfRule>
    <cfRule type="cellIs" dxfId="358" priority="524" operator="equal">
      <formula>"Yes"</formula>
    </cfRule>
  </conditionalFormatting>
  <conditionalFormatting sqref="A15:A16">
    <cfRule type="cellIs" dxfId="357" priority="513" operator="equal">
      <formula>"No"</formula>
    </cfRule>
    <cfRule type="cellIs" dxfId="356" priority="514" operator="equal">
      <formula>"Yes"</formula>
    </cfRule>
  </conditionalFormatting>
  <conditionalFormatting sqref="A15:A16">
    <cfRule type="cellIs" dxfId="355" priority="519" operator="equal">
      <formula>"No"</formula>
    </cfRule>
    <cfRule type="cellIs" dxfId="354" priority="520" operator="equal">
      <formula>"Yes"</formula>
    </cfRule>
  </conditionalFormatting>
  <conditionalFormatting sqref="A15:A16">
    <cfRule type="cellIs" dxfId="353" priority="517" operator="equal">
      <formula>"No"</formula>
    </cfRule>
    <cfRule type="cellIs" dxfId="352" priority="518" operator="equal">
      <formula>"Yes"</formula>
    </cfRule>
  </conditionalFormatting>
  <conditionalFormatting sqref="A15:A16">
    <cfRule type="cellIs" dxfId="351" priority="515" operator="equal">
      <formula>"No"</formula>
    </cfRule>
    <cfRule type="cellIs" dxfId="350" priority="516" operator="equal">
      <formula>"Yes"</formula>
    </cfRule>
  </conditionalFormatting>
  <conditionalFormatting sqref="A17">
    <cfRule type="cellIs" dxfId="349" priority="505" operator="equal">
      <formula>"No"</formula>
    </cfRule>
    <cfRule type="cellIs" dxfId="348" priority="506" operator="equal">
      <formula>"Yes"</formula>
    </cfRule>
  </conditionalFormatting>
  <conditionalFormatting sqref="A17">
    <cfRule type="cellIs" dxfId="347" priority="511" operator="equal">
      <formula>"No"</formula>
    </cfRule>
    <cfRule type="cellIs" dxfId="346" priority="512" operator="equal">
      <formula>"Yes"</formula>
    </cfRule>
  </conditionalFormatting>
  <conditionalFormatting sqref="A17">
    <cfRule type="cellIs" dxfId="345" priority="509" operator="equal">
      <formula>"No"</formula>
    </cfRule>
    <cfRule type="cellIs" dxfId="344" priority="510" operator="equal">
      <formula>"Yes"</formula>
    </cfRule>
  </conditionalFormatting>
  <conditionalFormatting sqref="A17">
    <cfRule type="cellIs" dxfId="343" priority="507" operator="equal">
      <formula>"No"</formula>
    </cfRule>
    <cfRule type="cellIs" dxfId="342" priority="508" operator="equal">
      <formula>"Yes"</formula>
    </cfRule>
  </conditionalFormatting>
  <conditionalFormatting sqref="A18">
    <cfRule type="cellIs" dxfId="341" priority="497" operator="equal">
      <formula>"No"</formula>
    </cfRule>
    <cfRule type="cellIs" dxfId="340" priority="498" operator="equal">
      <formula>"Yes"</formula>
    </cfRule>
  </conditionalFormatting>
  <conditionalFormatting sqref="A18">
    <cfRule type="cellIs" dxfId="339" priority="503" operator="equal">
      <formula>"No"</formula>
    </cfRule>
    <cfRule type="cellIs" dxfId="338" priority="504" operator="equal">
      <formula>"Yes"</formula>
    </cfRule>
  </conditionalFormatting>
  <conditionalFormatting sqref="A18">
    <cfRule type="cellIs" dxfId="337" priority="501" operator="equal">
      <formula>"No"</formula>
    </cfRule>
    <cfRule type="cellIs" dxfId="336" priority="502" operator="equal">
      <formula>"Yes"</formula>
    </cfRule>
  </conditionalFormatting>
  <conditionalFormatting sqref="A18">
    <cfRule type="cellIs" dxfId="335" priority="499" operator="equal">
      <formula>"No"</formula>
    </cfRule>
    <cfRule type="cellIs" dxfId="334" priority="500" operator="equal">
      <formula>"Yes"</formula>
    </cfRule>
  </conditionalFormatting>
  <conditionalFormatting sqref="A14">
    <cfRule type="cellIs" dxfId="333" priority="483" operator="equal">
      <formula>"No"</formula>
    </cfRule>
    <cfRule type="cellIs" dxfId="332" priority="484" operator="equal">
      <formula>"Yes"</formula>
    </cfRule>
  </conditionalFormatting>
  <conditionalFormatting sqref="A15:A16">
    <cfRule type="cellIs" dxfId="331" priority="481" operator="equal">
      <formula>"No"</formula>
    </cfRule>
    <cfRule type="cellIs" dxfId="330" priority="482" operator="equal">
      <formula>"Yes"</formula>
    </cfRule>
  </conditionalFormatting>
  <conditionalFormatting sqref="A14">
    <cfRule type="cellIs" dxfId="329" priority="495" operator="equal">
      <formula>"No"</formula>
    </cfRule>
    <cfRule type="cellIs" dxfId="328" priority="496" operator="equal">
      <formula>"Yes"</formula>
    </cfRule>
  </conditionalFormatting>
  <conditionalFormatting sqref="A15:A16">
    <cfRule type="cellIs" dxfId="327" priority="493" operator="equal">
      <formula>"No"</formula>
    </cfRule>
    <cfRule type="cellIs" dxfId="326" priority="494" operator="equal">
      <formula>"Yes"</formula>
    </cfRule>
  </conditionalFormatting>
  <conditionalFormatting sqref="A14">
    <cfRule type="cellIs" dxfId="325" priority="491" operator="equal">
      <formula>"No"</formula>
    </cfRule>
    <cfRule type="cellIs" dxfId="324" priority="492" operator="equal">
      <formula>"Yes"</formula>
    </cfRule>
  </conditionalFormatting>
  <conditionalFormatting sqref="A15:A16">
    <cfRule type="cellIs" dxfId="323" priority="489" operator="equal">
      <formula>"No"</formula>
    </cfRule>
    <cfRule type="cellIs" dxfId="322" priority="490" operator="equal">
      <formula>"Yes"</formula>
    </cfRule>
  </conditionalFormatting>
  <conditionalFormatting sqref="A14">
    <cfRule type="cellIs" dxfId="321" priority="487" operator="equal">
      <formula>"No"</formula>
    </cfRule>
    <cfRule type="cellIs" dxfId="320" priority="488" operator="equal">
      <formula>"Yes"</formula>
    </cfRule>
  </conditionalFormatting>
  <conditionalFormatting sqref="A15:A16">
    <cfRule type="cellIs" dxfId="319" priority="485" operator="equal">
      <formula>"No"</formula>
    </cfRule>
    <cfRule type="cellIs" dxfId="318" priority="486" operator="equal">
      <formula>"Yes"</formula>
    </cfRule>
  </conditionalFormatting>
  <conditionalFormatting sqref="A17">
    <cfRule type="cellIs" dxfId="317" priority="473" operator="equal">
      <formula>"No"</formula>
    </cfRule>
    <cfRule type="cellIs" dxfId="316" priority="474" operator="equal">
      <formula>"Yes"</formula>
    </cfRule>
  </conditionalFormatting>
  <conditionalFormatting sqref="A17">
    <cfRule type="cellIs" dxfId="315" priority="479" operator="equal">
      <formula>"No"</formula>
    </cfRule>
    <cfRule type="cellIs" dxfId="314" priority="480" operator="equal">
      <formula>"Yes"</formula>
    </cfRule>
  </conditionalFormatting>
  <conditionalFormatting sqref="A17">
    <cfRule type="cellIs" dxfId="313" priority="477" operator="equal">
      <formula>"No"</formula>
    </cfRule>
    <cfRule type="cellIs" dxfId="312" priority="478" operator="equal">
      <formula>"Yes"</formula>
    </cfRule>
  </conditionalFormatting>
  <conditionalFormatting sqref="A17">
    <cfRule type="cellIs" dxfId="311" priority="475" operator="equal">
      <formula>"No"</formula>
    </cfRule>
    <cfRule type="cellIs" dxfId="310" priority="476" operator="equal">
      <formula>"Yes"</formula>
    </cfRule>
  </conditionalFormatting>
  <conditionalFormatting sqref="A18">
    <cfRule type="cellIs" dxfId="309" priority="465" operator="equal">
      <formula>"No"</formula>
    </cfRule>
    <cfRule type="cellIs" dxfId="308" priority="466" operator="equal">
      <formula>"Yes"</formula>
    </cfRule>
  </conditionalFormatting>
  <conditionalFormatting sqref="A18">
    <cfRule type="cellIs" dxfId="307" priority="471" operator="equal">
      <formula>"No"</formula>
    </cfRule>
    <cfRule type="cellIs" dxfId="306" priority="472" operator="equal">
      <formula>"Yes"</formula>
    </cfRule>
  </conditionalFormatting>
  <conditionalFormatting sqref="A18">
    <cfRule type="cellIs" dxfId="305" priority="469" operator="equal">
      <formula>"No"</formula>
    </cfRule>
    <cfRule type="cellIs" dxfId="304" priority="470" operator="equal">
      <formula>"Yes"</formula>
    </cfRule>
  </conditionalFormatting>
  <conditionalFormatting sqref="A18">
    <cfRule type="cellIs" dxfId="303" priority="467" operator="equal">
      <formula>"No"</formula>
    </cfRule>
    <cfRule type="cellIs" dxfId="302" priority="468" operator="equal">
      <formula>"Yes"</formula>
    </cfRule>
  </conditionalFormatting>
  <conditionalFormatting sqref="A17">
    <cfRule type="cellIs" dxfId="301" priority="457" operator="equal">
      <formula>"No"</formula>
    </cfRule>
    <cfRule type="cellIs" dxfId="300" priority="458" operator="equal">
      <formula>"Yes"</formula>
    </cfRule>
  </conditionalFormatting>
  <conditionalFormatting sqref="A17">
    <cfRule type="cellIs" dxfId="299" priority="463" operator="equal">
      <formula>"No"</formula>
    </cfRule>
    <cfRule type="cellIs" dxfId="298" priority="464" operator="equal">
      <formula>"Yes"</formula>
    </cfRule>
  </conditionalFormatting>
  <conditionalFormatting sqref="A17">
    <cfRule type="cellIs" dxfId="297" priority="461" operator="equal">
      <formula>"No"</formula>
    </cfRule>
    <cfRule type="cellIs" dxfId="296" priority="462" operator="equal">
      <formula>"Yes"</formula>
    </cfRule>
  </conditionalFormatting>
  <conditionalFormatting sqref="A17">
    <cfRule type="cellIs" dxfId="295" priority="459" operator="equal">
      <formula>"No"</formula>
    </cfRule>
    <cfRule type="cellIs" dxfId="294" priority="460" operator="equal">
      <formula>"Yes"</formula>
    </cfRule>
  </conditionalFormatting>
  <conditionalFormatting sqref="A17">
    <cfRule type="cellIs" dxfId="293" priority="441" operator="equal">
      <formula>"No"</formula>
    </cfRule>
    <cfRule type="cellIs" dxfId="292" priority="442" operator="equal">
      <formula>"Yes"</formula>
    </cfRule>
  </conditionalFormatting>
  <conditionalFormatting sqref="A17">
    <cfRule type="cellIs" dxfId="291" priority="447" operator="equal">
      <formula>"No"</formula>
    </cfRule>
    <cfRule type="cellIs" dxfId="290" priority="448" operator="equal">
      <formula>"Yes"</formula>
    </cfRule>
  </conditionalFormatting>
  <conditionalFormatting sqref="A17">
    <cfRule type="cellIs" dxfId="289" priority="445" operator="equal">
      <formula>"No"</formula>
    </cfRule>
    <cfRule type="cellIs" dxfId="288" priority="446" operator="equal">
      <formula>"Yes"</formula>
    </cfRule>
  </conditionalFormatting>
  <conditionalFormatting sqref="A17">
    <cfRule type="cellIs" dxfId="287" priority="443" operator="equal">
      <formula>"No"</formula>
    </cfRule>
    <cfRule type="cellIs" dxfId="286" priority="444" operator="equal">
      <formula>"Yes"</formula>
    </cfRule>
  </conditionalFormatting>
  <conditionalFormatting sqref="A18:A19">
    <cfRule type="cellIs" dxfId="285" priority="433" operator="equal">
      <formula>"No"</formula>
    </cfRule>
    <cfRule type="cellIs" dxfId="284" priority="434" operator="equal">
      <formula>"Yes"</formula>
    </cfRule>
  </conditionalFormatting>
  <conditionalFormatting sqref="A18:A19">
    <cfRule type="cellIs" dxfId="283" priority="439" operator="equal">
      <formula>"No"</formula>
    </cfRule>
    <cfRule type="cellIs" dxfId="282" priority="440" operator="equal">
      <formula>"Yes"</formula>
    </cfRule>
  </conditionalFormatting>
  <conditionalFormatting sqref="A18:A19">
    <cfRule type="cellIs" dxfId="281" priority="437" operator="equal">
      <formula>"No"</formula>
    </cfRule>
    <cfRule type="cellIs" dxfId="280" priority="438" operator="equal">
      <formula>"Yes"</formula>
    </cfRule>
  </conditionalFormatting>
  <conditionalFormatting sqref="A18:A19">
    <cfRule type="cellIs" dxfId="279" priority="435" operator="equal">
      <formula>"No"</formula>
    </cfRule>
    <cfRule type="cellIs" dxfId="278" priority="436" operator="equal">
      <formula>"Yes"</formula>
    </cfRule>
  </conditionalFormatting>
  <conditionalFormatting sqref="A5">
    <cfRule type="cellIs" dxfId="277" priority="403" operator="equal">
      <formula>"No"</formula>
    </cfRule>
    <cfRule type="cellIs" dxfId="276" priority="404" operator="equal">
      <formula>"Yes"</formula>
    </cfRule>
  </conditionalFormatting>
  <conditionalFormatting sqref="A6:A7">
    <cfRule type="cellIs" dxfId="275" priority="401" operator="equal">
      <formula>"No"</formula>
    </cfRule>
    <cfRule type="cellIs" dxfId="274" priority="402" operator="equal">
      <formula>"Yes"</formula>
    </cfRule>
  </conditionalFormatting>
  <conditionalFormatting sqref="A5">
    <cfRule type="cellIs" dxfId="273" priority="415" operator="equal">
      <formula>"No"</formula>
    </cfRule>
    <cfRule type="cellIs" dxfId="272" priority="416" operator="equal">
      <formula>"Yes"</formula>
    </cfRule>
  </conditionalFormatting>
  <conditionalFormatting sqref="A6:A7">
    <cfRule type="cellIs" dxfId="271" priority="413" operator="equal">
      <formula>"No"</formula>
    </cfRule>
    <cfRule type="cellIs" dxfId="270" priority="414" operator="equal">
      <formula>"Yes"</formula>
    </cfRule>
  </conditionalFormatting>
  <conditionalFormatting sqref="A5">
    <cfRule type="cellIs" dxfId="269" priority="411" operator="equal">
      <formula>"No"</formula>
    </cfRule>
    <cfRule type="cellIs" dxfId="268" priority="412" operator="equal">
      <formula>"Yes"</formula>
    </cfRule>
  </conditionalFormatting>
  <conditionalFormatting sqref="A6:A7">
    <cfRule type="cellIs" dxfId="267" priority="409" operator="equal">
      <formula>"No"</formula>
    </cfRule>
    <cfRule type="cellIs" dxfId="266" priority="410" operator="equal">
      <formula>"Yes"</formula>
    </cfRule>
  </conditionalFormatting>
  <conditionalFormatting sqref="A5">
    <cfRule type="cellIs" dxfId="265" priority="407" operator="equal">
      <formula>"No"</formula>
    </cfRule>
    <cfRule type="cellIs" dxfId="264" priority="408" operator="equal">
      <formula>"Yes"</formula>
    </cfRule>
  </conditionalFormatting>
  <conditionalFormatting sqref="A6:A7">
    <cfRule type="cellIs" dxfId="263" priority="405" operator="equal">
      <formula>"No"</formula>
    </cfRule>
    <cfRule type="cellIs" dxfId="262" priority="406" operator="equal">
      <formula>"Yes"</formula>
    </cfRule>
  </conditionalFormatting>
  <conditionalFormatting sqref="A14">
    <cfRule type="cellIs" dxfId="261" priority="393" operator="equal">
      <formula>"No"</formula>
    </cfRule>
    <cfRule type="cellIs" dxfId="260" priority="394" operator="equal">
      <formula>"Yes"</formula>
    </cfRule>
  </conditionalFormatting>
  <conditionalFormatting sqref="A14">
    <cfRule type="cellIs" dxfId="259" priority="399" operator="equal">
      <formula>"No"</formula>
    </cfRule>
    <cfRule type="cellIs" dxfId="258" priority="400" operator="equal">
      <formula>"Yes"</formula>
    </cfRule>
  </conditionalFormatting>
  <conditionalFormatting sqref="A14">
    <cfRule type="cellIs" dxfId="257" priority="397" operator="equal">
      <formula>"No"</formula>
    </cfRule>
    <cfRule type="cellIs" dxfId="256" priority="398" operator="equal">
      <formula>"Yes"</formula>
    </cfRule>
  </conditionalFormatting>
  <conditionalFormatting sqref="A14">
    <cfRule type="cellIs" dxfId="255" priority="395" operator="equal">
      <formula>"No"</formula>
    </cfRule>
    <cfRule type="cellIs" dxfId="254" priority="396" operator="equal">
      <formula>"Yes"</formula>
    </cfRule>
  </conditionalFormatting>
  <conditionalFormatting sqref="A15">
    <cfRule type="cellIs" dxfId="253" priority="385" operator="equal">
      <formula>"No"</formula>
    </cfRule>
    <cfRule type="cellIs" dxfId="252" priority="386" operator="equal">
      <formula>"Yes"</formula>
    </cfRule>
  </conditionalFormatting>
  <conditionalFormatting sqref="A15">
    <cfRule type="cellIs" dxfId="251" priority="391" operator="equal">
      <formula>"No"</formula>
    </cfRule>
    <cfRule type="cellIs" dxfId="250" priority="392" operator="equal">
      <formula>"Yes"</formula>
    </cfRule>
  </conditionalFormatting>
  <conditionalFormatting sqref="A15">
    <cfRule type="cellIs" dxfId="249" priority="389" operator="equal">
      <formula>"No"</formula>
    </cfRule>
    <cfRule type="cellIs" dxfId="248" priority="390" operator="equal">
      <formula>"Yes"</formula>
    </cfRule>
  </conditionalFormatting>
  <conditionalFormatting sqref="A15">
    <cfRule type="cellIs" dxfId="247" priority="387" operator="equal">
      <formula>"No"</formula>
    </cfRule>
    <cfRule type="cellIs" dxfId="246" priority="388" operator="equal">
      <formula>"Yes"</formula>
    </cfRule>
  </conditionalFormatting>
  <conditionalFormatting sqref="A14">
    <cfRule type="cellIs" dxfId="245" priority="377" operator="equal">
      <formula>"No"</formula>
    </cfRule>
    <cfRule type="cellIs" dxfId="244" priority="378" operator="equal">
      <formula>"Yes"</formula>
    </cfRule>
  </conditionalFormatting>
  <conditionalFormatting sqref="A14">
    <cfRule type="cellIs" dxfId="243" priority="383" operator="equal">
      <formula>"No"</formula>
    </cfRule>
    <cfRule type="cellIs" dxfId="242" priority="384" operator="equal">
      <formula>"Yes"</formula>
    </cfRule>
  </conditionalFormatting>
  <conditionalFormatting sqref="A14">
    <cfRule type="cellIs" dxfId="241" priority="381" operator="equal">
      <formula>"No"</formula>
    </cfRule>
    <cfRule type="cellIs" dxfId="240" priority="382" operator="equal">
      <formula>"Yes"</formula>
    </cfRule>
  </conditionalFormatting>
  <conditionalFormatting sqref="A14">
    <cfRule type="cellIs" dxfId="239" priority="379" operator="equal">
      <formula>"No"</formula>
    </cfRule>
    <cfRule type="cellIs" dxfId="238" priority="380" operator="equal">
      <formula>"Yes"</formula>
    </cfRule>
  </conditionalFormatting>
  <conditionalFormatting sqref="A15">
    <cfRule type="cellIs" dxfId="237" priority="369" operator="equal">
      <formula>"No"</formula>
    </cfRule>
    <cfRule type="cellIs" dxfId="236" priority="370" operator="equal">
      <formula>"Yes"</formula>
    </cfRule>
  </conditionalFormatting>
  <conditionalFormatting sqref="A15">
    <cfRule type="cellIs" dxfId="235" priority="375" operator="equal">
      <formula>"No"</formula>
    </cfRule>
    <cfRule type="cellIs" dxfId="234" priority="376" operator="equal">
      <formula>"Yes"</formula>
    </cfRule>
  </conditionalFormatting>
  <conditionalFormatting sqref="A15">
    <cfRule type="cellIs" dxfId="233" priority="373" operator="equal">
      <formula>"No"</formula>
    </cfRule>
    <cfRule type="cellIs" dxfId="232" priority="374" operator="equal">
      <formula>"Yes"</formula>
    </cfRule>
  </conditionalFormatting>
  <conditionalFormatting sqref="A15">
    <cfRule type="cellIs" dxfId="231" priority="371" operator="equal">
      <formula>"No"</formula>
    </cfRule>
    <cfRule type="cellIs" dxfId="230" priority="372" operator="equal">
      <formula>"Yes"</formula>
    </cfRule>
  </conditionalFormatting>
  <conditionalFormatting sqref="A14">
    <cfRule type="cellIs" dxfId="229" priority="361" operator="equal">
      <formula>"No"</formula>
    </cfRule>
    <cfRule type="cellIs" dxfId="228" priority="362" operator="equal">
      <formula>"Yes"</formula>
    </cfRule>
  </conditionalFormatting>
  <conditionalFormatting sqref="A14">
    <cfRule type="cellIs" dxfId="227" priority="367" operator="equal">
      <formula>"No"</formula>
    </cfRule>
    <cfRule type="cellIs" dxfId="226" priority="368" operator="equal">
      <formula>"Yes"</formula>
    </cfRule>
  </conditionalFormatting>
  <conditionalFormatting sqref="A14">
    <cfRule type="cellIs" dxfId="225" priority="365" operator="equal">
      <formula>"No"</formula>
    </cfRule>
    <cfRule type="cellIs" dxfId="224" priority="366" operator="equal">
      <formula>"Yes"</formula>
    </cfRule>
  </conditionalFormatting>
  <conditionalFormatting sqref="A14">
    <cfRule type="cellIs" dxfId="223" priority="363" operator="equal">
      <formula>"No"</formula>
    </cfRule>
    <cfRule type="cellIs" dxfId="222" priority="364" operator="equal">
      <formula>"Yes"</formula>
    </cfRule>
  </conditionalFormatting>
  <conditionalFormatting sqref="A15:A16">
    <cfRule type="cellIs" dxfId="221" priority="353" operator="equal">
      <formula>"No"</formula>
    </cfRule>
    <cfRule type="cellIs" dxfId="220" priority="354" operator="equal">
      <formula>"Yes"</formula>
    </cfRule>
  </conditionalFormatting>
  <conditionalFormatting sqref="A15:A16">
    <cfRule type="cellIs" dxfId="219" priority="359" operator="equal">
      <formula>"No"</formula>
    </cfRule>
    <cfRule type="cellIs" dxfId="218" priority="360" operator="equal">
      <formula>"Yes"</formula>
    </cfRule>
  </conditionalFormatting>
  <conditionalFormatting sqref="A15:A16">
    <cfRule type="cellIs" dxfId="217" priority="357" operator="equal">
      <formula>"No"</formula>
    </cfRule>
    <cfRule type="cellIs" dxfId="216" priority="358" operator="equal">
      <formula>"Yes"</formula>
    </cfRule>
  </conditionalFormatting>
  <conditionalFormatting sqref="A15:A16">
    <cfRule type="cellIs" dxfId="215" priority="355" operator="equal">
      <formula>"No"</formula>
    </cfRule>
    <cfRule type="cellIs" dxfId="214" priority="356" operator="equal">
      <formula>"Yes"</formula>
    </cfRule>
  </conditionalFormatting>
  <conditionalFormatting sqref="A17">
    <cfRule type="cellIs" dxfId="213" priority="345" operator="equal">
      <formula>"No"</formula>
    </cfRule>
    <cfRule type="cellIs" dxfId="212" priority="346" operator="equal">
      <formula>"Yes"</formula>
    </cfRule>
  </conditionalFormatting>
  <conditionalFormatting sqref="A17">
    <cfRule type="cellIs" dxfId="211" priority="351" operator="equal">
      <formula>"No"</formula>
    </cfRule>
    <cfRule type="cellIs" dxfId="210" priority="352" operator="equal">
      <formula>"Yes"</formula>
    </cfRule>
  </conditionalFormatting>
  <conditionalFormatting sqref="A17">
    <cfRule type="cellIs" dxfId="209" priority="349" operator="equal">
      <formula>"No"</formula>
    </cfRule>
    <cfRule type="cellIs" dxfId="208" priority="350" operator="equal">
      <formula>"Yes"</formula>
    </cfRule>
  </conditionalFormatting>
  <conditionalFormatting sqref="A17">
    <cfRule type="cellIs" dxfId="207" priority="347" operator="equal">
      <formula>"No"</formula>
    </cfRule>
    <cfRule type="cellIs" dxfId="206" priority="348" operator="equal">
      <formula>"Yes"</formula>
    </cfRule>
  </conditionalFormatting>
  <conditionalFormatting sqref="A18">
    <cfRule type="cellIs" dxfId="205" priority="337" operator="equal">
      <formula>"No"</formula>
    </cfRule>
    <cfRule type="cellIs" dxfId="204" priority="338" operator="equal">
      <formula>"Yes"</formula>
    </cfRule>
  </conditionalFormatting>
  <conditionalFormatting sqref="A18">
    <cfRule type="cellIs" dxfId="203" priority="343" operator="equal">
      <formula>"No"</formula>
    </cfRule>
    <cfRule type="cellIs" dxfId="202" priority="344" operator="equal">
      <formula>"Yes"</formula>
    </cfRule>
  </conditionalFormatting>
  <conditionalFormatting sqref="A18">
    <cfRule type="cellIs" dxfId="201" priority="341" operator="equal">
      <formula>"No"</formula>
    </cfRule>
    <cfRule type="cellIs" dxfId="200" priority="342" operator="equal">
      <formula>"Yes"</formula>
    </cfRule>
  </conditionalFormatting>
  <conditionalFormatting sqref="A18">
    <cfRule type="cellIs" dxfId="199" priority="339" operator="equal">
      <formula>"No"</formula>
    </cfRule>
    <cfRule type="cellIs" dxfId="198" priority="340" operator="equal">
      <formula>"Yes"</formula>
    </cfRule>
  </conditionalFormatting>
  <conditionalFormatting sqref="A14">
    <cfRule type="cellIs" dxfId="197" priority="323" operator="equal">
      <formula>"No"</formula>
    </cfRule>
    <cfRule type="cellIs" dxfId="196" priority="324" operator="equal">
      <formula>"Yes"</formula>
    </cfRule>
  </conditionalFormatting>
  <conditionalFormatting sqref="A15:A16">
    <cfRule type="cellIs" dxfId="195" priority="321" operator="equal">
      <formula>"No"</formula>
    </cfRule>
    <cfRule type="cellIs" dxfId="194" priority="322" operator="equal">
      <formula>"Yes"</formula>
    </cfRule>
  </conditionalFormatting>
  <conditionalFormatting sqref="A14">
    <cfRule type="cellIs" dxfId="193" priority="335" operator="equal">
      <formula>"No"</formula>
    </cfRule>
    <cfRule type="cellIs" dxfId="192" priority="336" operator="equal">
      <formula>"Yes"</formula>
    </cfRule>
  </conditionalFormatting>
  <conditionalFormatting sqref="A15:A16">
    <cfRule type="cellIs" dxfId="191" priority="333" operator="equal">
      <formula>"No"</formula>
    </cfRule>
    <cfRule type="cellIs" dxfId="190" priority="334" operator="equal">
      <formula>"Yes"</formula>
    </cfRule>
  </conditionalFormatting>
  <conditionalFormatting sqref="A14">
    <cfRule type="cellIs" dxfId="189" priority="331" operator="equal">
      <formula>"No"</formula>
    </cfRule>
    <cfRule type="cellIs" dxfId="188" priority="332" operator="equal">
      <formula>"Yes"</formula>
    </cfRule>
  </conditionalFormatting>
  <conditionalFormatting sqref="A15:A16">
    <cfRule type="cellIs" dxfId="187" priority="329" operator="equal">
      <formula>"No"</formula>
    </cfRule>
    <cfRule type="cellIs" dxfId="186" priority="330" operator="equal">
      <formula>"Yes"</formula>
    </cfRule>
  </conditionalFormatting>
  <conditionalFormatting sqref="A14">
    <cfRule type="cellIs" dxfId="185" priority="327" operator="equal">
      <formula>"No"</formula>
    </cfRule>
    <cfRule type="cellIs" dxfId="184" priority="328" operator="equal">
      <formula>"Yes"</formula>
    </cfRule>
  </conditionalFormatting>
  <conditionalFormatting sqref="A15:A16">
    <cfRule type="cellIs" dxfId="183" priority="325" operator="equal">
      <formula>"No"</formula>
    </cfRule>
    <cfRule type="cellIs" dxfId="182" priority="326" operator="equal">
      <formula>"Yes"</formula>
    </cfRule>
  </conditionalFormatting>
  <conditionalFormatting sqref="A17">
    <cfRule type="cellIs" dxfId="181" priority="313" operator="equal">
      <formula>"No"</formula>
    </cfRule>
    <cfRule type="cellIs" dxfId="180" priority="314" operator="equal">
      <formula>"Yes"</formula>
    </cfRule>
  </conditionalFormatting>
  <conditionalFormatting sqref="A17">
    <cfRule type="cellIs" dxfId="179" priority="319" operator="equal">
      <formula>"No"</formula>
    </cfRule>
    <cfRule type="cellIs" dxfId="178" priority="320" operator="equal">
      <formula>"Yes"</formula>
    </cfRule>
  </conditionalFormatting>
  <conditionalFormatting sqref="A17">
    <cfRule type="cellIs" dxfId="177" priority="317" operator="equal">
      <formula>"No"</formula>
    </cfRule>
    <cfRule type="cellIs" dxfId="176" priority="318" operator="equal">
      <formula>"Yes"</formula>
    </cfRule>
  </conditionalFormatting>
  <conditionalFormatting sqref="A17">
    <cfRule type="cellIs" dxfId="175" priority="315" operator="equal">
      <formula>"No"</formula>
    </cfRule>
    <cfRule type="cellIs" dxfId="174" priority="316" operator="equal">
      <formula>"Yes"</formula>
    </cfRule>
  </conditionalFormatting>
  <conditionalFormatting sqref="A18">
    <cfRule type="cellIs" dxfId="173" priority="305" operator="equal">
      <formula>"No"</formula>
    </cfRule>
    <cfRule type="cellIs" dxfId="172" priority="306" operator="equal">
      <formula>"Yes"</formula>
    </cfRule>
  </conditionalFormatting>
  <conditionalFormatting sqref="A18">
    <cfRule type="cellIs" dxfId="171" priority="311" operator="equal">
      <formula>"No"</formula>
    </cfRule>
    <cfRule type="cellIs" dxfId="170" priority="312" operator="equal">
      <formula>"Yes"</formula>
    </cfRule>
  </conditionalFormatting>
  <conditionalFormatting sqref="A18">
    <cfRule type="cellIs" dxfId="169" priority="309" operator="equal">
      <formula>"No"</formula>
    </cfRule>
    <cfRule type="cellIs" dxfId="168" priority="310" operator="equal">
      <formula>"Yes"</formula>
    </cfRule>
  </conditionalFormatting>
  <conditionalFormatting sqref="A18">
    <cfRule type="cellIs" dxfId="167" priority="307" operator="equal">
      <formula>"No"</formula>
    </cfRule>
    <cfRule type="cellIs" dxfId="166" priority="308" operator="equal">
      <formula>"Yes"</formula>
    </cfRule>
  </conditionalFormatting>
  <conditionalFormatting sqref="A17">
    <cfRule type="cellIs" dxfId="165" priority="297" operator="equal">
      <formula>"No"</formula>
    </cfRule>
    <cfRule type="cellIs" dxfId="164" priority="298" operator="equal">
      <formula>"Yes"</formula>
    </cfRule>
  </conditionalFormatting>
  <conditionalFormatting sqref="A17">
    <cfRule type="cellIs" dxfId="163" priority="303" operator="equal">
      <formula>"No"</formula>
    </cfRule>
    <cfRule type="cellIs" dxfId="162" priority="304" operator="equal">
      <formula>"Yes"</formula>
    </cfRule>
  </conditionalFormatting>
  <conditionalFormatting sqref="A17">
    <cfRule type="cellIs" dxfId="161" priority="301" operator="equal">
      <formula>"No"</formula>
    </cfRule>
    <cfRule type="cellIs" dxfId="160" priority="302" operator="equal">
      <formula>"Yes"</formula>
    </cfRule>
  </conditionalFormatting>
  <conditionalFormatting sqref="A17">
    <cfRule type="cellIs" dxfId="159" priority="299" operator="equal">
      <formula>"No"</formula>
    </cfRule>
    <cfRule type="cellIs" dxfId="158" priority="300" operator="equal">
      <formula>"Yes"</formula>
    </cfRule>
  </conditionalFormatting>
  <conditionalFormatting sqref="A18">
    <cfRule type="cellIs" dxfId="157" priority="289" operator="equal">
      <formula>"No"</formula>
    </cfRule>
    <cfRule type="cellIs" dxfId="156" priority="290" operator="equal">
      <formula>"Yes"</formula>
    </cfRule>
  </conditionalFormatting>
  <conditionalFormatting sqref="A18">
    <cfRule type="cellIs" dxfId="155" priority="295" operator="equal">
      <formula>"No"</formula>
    </cfRule>
    <cfRule type="cellIs" dxfId="154" priority="296" operator="equal">
      <formula>"Yes"</formula>
    </cfRule>
  </conditionalFormatting>
  <conditionalFormatting sqref="A18">
    <cfRule type="cellIs" dxfId="153" priority="293" operator="equal">
      <formula>"No"</formula>
    </cfRule>
    <cfRule type="cellIs" dxfId="152" priority="294" operator="equal">
      <formula>"Yes"</formula>
    </cfRule>
  </conditionalFormatting>
  <conditionalFormatting sqref="A18">
    <cfRule type="cellIs" dxfId="151" priority="291" operator="equal">
      <formula>"No"</formula>
    </cfRule>
    <cfRule type="cellIs" dxfId="150" priority="292" operator="equal">
      <formula>"Yes"</formula>
    </cfRule>
  </conditionalFormatting>
  <conditionalFormatting sqref="A17">
    <cfRule type="cellIs" dxfId="149" priority="281" operator="equal">
      <formula>"No"</formula>
    </cfRule>
    <cfRule type="cellIs" dxfId="148" priority="282" operator="equal">
      <formula>"Yes"</formula>
    </cfRule>
  </conditionalFormatting>
  <conditionalFormatting sqref="A17">
    <cfRule type="cellIs" dxfId="147" priority="287" operator="equal">
      <formula>"No"</formula>
    </cfRule>
    <cfRule type="cellIs" dxfId="146" priority="288" operator="equal">
      <formula>"Yes"</formula>
    </cfRule>
  </conditionalFormatting>
  <conditionalFormatting sqref="A17">
    <cfRule type="cellIs" dxfId="145" priority="285" operator="equal">
      <formula>"No"</formula>
    </cfRule>
    <cfRule type="cellIs" dxfId="144" priority="286" operator="equal">
      <formula>"Yes"</formula>
    </cfRule>
  </conditionalFormatting>
  <conditionalFormatting sqref="A17">
    <cfRule type="cellIs" dxfId="143" priority="283" operator="equal">
      <formula>"No"</formula>
    </cfRule>
    <cfRule type="cellIs" dxfId="142" priority="284" operator="equal">
      <formula>"Yes"</formula>
    </cfRule>
  </conditionalFormatting>
  <conditionalFormatting sqref="A17">
    <cfRule type="cellIs" dxfId="141" priority="265" operator="equal">
      <formula>"No"</formula>
    </cfRule>
    <cfRule type="cellIs" dxfId="140" priority="266" operator="equal">
      <formula>"Yes"</formula>
    </cfRule>
  </conditionalFormatting>
  <conditionalFormatting sqref="A17">
    <cfRule type="cellIs" dxfId="139" priority="271" operator="equal">
      <formula>"No"</formula>
    </cfRule>
    <cfRule type="cellIs" dxfId="138" priority="272" operator="equal">
      <formula>"Yes"</formula>
    </cfRule>
  </conditionalFormatting>
  <conditionalFormatting sqref="A17">
    <cfRule type="cellIs" dxfId="137" priority="269" operator="equal">
      <formula>"No"</formula>
    </cfRule>
    <cfRule type="cellIs" dxfId="136" priority="270" operator="equal">
      <formula>"Yes"</formula>
    </cfRule>
  </conditionalFormatting>
  <conditionalFormatting sqref="A17">
    <cfRule type="cellIs" dxfId="135" priority="267" operator="equal">
      <formula>"No"</formula>
    </cfRule>
    <cfRule type="cellIs" dxfId="134" priority="268" operator="equal">
      <formula>"Yes"</formula>
    </cfRule>
  </conditionalFormatting>
  <conditionalFormatting sqref="A18">
    <cfRule type="cellIs" dxfId="133" priority="257" operator="equal">
      <formula>"No"</formula>
    </cfRule>
    <cfRule type="cellIs" dxfId="132" priority="258" operator="equal">
      <formula>"Yes"</formula>
    </cfRule>
  </conditionalFormatting>
  <conditionalFormatting sqref="A18">
    <cfRule type="cellIs" dxfId="131" priority="263" operator="equal">
      <formula>"No"</formula>
    </cfRule>
    <cfRule type="cellIs" dxfId="130" priority="264" operator="equal">
      <formula>"Yes"</formula>
    </cfRule>
  </conditionalFormatting>
  <conditionalFormatting sqref="A18">
    <cfRule type="cellIs" dxfId="129" priority="261" operator="equal">
      <formula>"No"</formula>
    </cfRule>
    <cfRule type="cellIs" dxfId="128" priority="262" operator="equal">
      <formula>"Yes"</formula>
    </cfRule>
  </conditionalFormatting>
  <conditionalFormatting sqref="A18">
    <cfRule type="cellIs" dxfId="127" priority="259" operator="equal">
      <formula>"No"</formula>
    </cfRule>
    <cfRule type="cellIs" dxfId="126" priority="260" operator="equal">
      <formula>"Yes"</formula>
    </cfRule>
  </conditionalFormatting>
  <conditionalFormatting sqref="A17">
    <cfRule type="cellIs" dxfId="125" priority="249" operator="equal">
      <formula>"No"</formula>
    </cfRule>
    <cfRule type="cellIs" dxfId="124" priority="250" operator="equal">
      <formula>"Yes"</formula>
    </cfRule>
  </conditionalFormatting>
  <conditionalFormatting sqref="A17">
    <cfRule type="cellIs" dxfId="123" priority="255" operator="equal">
      <formula>"No"</formula>
    </cfRule>
    <cfRule type="cellIs" dxfId="122" priority="256" operator="equal">
      <formula>"Yes"</formula>
    </cfRule>
  </conditionalFormatting>
  <conditionalFormatting sqref="A17">
    <cfRule type="cellIs" dxfId="121" priority="253" operator="equal">
      <formula>"No"</formula>
    </cfRule>
    <cfRule type="cellIs" dxfId="120" priority="254" operator="equal">
      <formula>"Yes"</formula>
    </cfRule>
  </conditionalFormatting>
  <conditionalFormatting sqref="A17">
    <cfRule type="cellIs" dxfId="119" priority="251" operator="equal">
      <formula>"No"</formula>
    </cfRule>
    <cfRule type="cellIs" dxfId="118" priority="252" operator="equal">
      <formula>"Yes"</formula>
    </cfRule>
  </conditionalFormatting>
  <conditionalFormatting sqref="A18">
    <cfRule type="cellIs" dxfId="117" priority="241" operator="equal">
      <formula>"No"</formula>
    </cfRule>
    <cfRule type="cellIs" dxfId="116" priority="242" operator="equal">
      <formula>"Yes"</formula>
    </cfRule>
  </conditionalFormatting>
  <conditionalFormatting sqref="A18">
    <cfRule type="cellIs" dxfId="115" priority="247" operator="equal">
      <formula>"No"</formula>
    </cfRule>
    <cfRule type="cellIs" dxfId="114" priority="248" operator="equal">
      <formula>"Yes"</formula>
    </cfRule>
  </conditionalFormatting>
  <conditionalFormatting sqref="A18">
    <cfRule type="cellIs" dxfId="113" priority="245" operator="equal">
      <formula>"No"</formula>
    </cfRule>
    <cfRule type="cellIs" dxfId="112" priority="246" operator="equal">
      <formula>"Yes"</formula>
    </cfRule>
  </conditionalFormatting>
  <conditionalFormatting sqref="A18">
    <cfRule type="cellIs" dxfId="111" priority="243" operator="equal">
      <formula>"No"</formula>
    </cfRule>
    <cfRule type="cellIs" dxfId="110" priority="244" operator="equal">
      <formula>"Yes"</formula>
    </cfRule>
  </conditionalFormatting>
  <conditionalFormatting sqref="A17">
    <cfRule type="cellIs" dxfId="109" priority="233" operator="equal">
      <formula>"No"</formula>
    </cfRule>
    <cfRule type="cellIs" dxfId="108" priority="234" operator="equal">
      <formula>"Yes"</formula>
    </cfRule>
  </conditionalFormatting>
  <conditionalFormatting sqref="A17">
    <cfRule type="cellIs" dxfId="107" priority="239" operator="equal">
      <formula>"No"</formula>
    </cfRule>
    <cfRule type="cellIs" dxfId="106" priority="240" operator="equal">
      <formula>"Yes"</formula>
    </cfRule>
  </conditionalFormatting>
  <conditionalFormatting sqref="A17">
    <cfRule type="cellIs" dxfId="105" priority="237" operator="equal">
      <formula>"No"</formula>
    </cfRule>
    <cfRule type="cellIs" dxfId="104" priority="238" operator="equal">
      <formula>"Yes"</formula>
    </cfRule>
  </conditionalFormatting>
  <conditionalFormatting sqref="A17">
    <cfRule type="cellIs" dxfId="103" priority="235" operator="equal">
      <formula>"No"</formula>
    </cfRule>
    <cfRule type="cellIs" dxfId="102" priority="236" operator="equal">
      <formula>"Yes"</formula>
    </cfRule>
  </conditionalFormatting>
  <conditionalFormatting sqref="A18:A19">
    <cfRule type="cellIs" dxfId="101" priority="225" operator="equal">
      <formula>"No"</formula>
    </cfRule>
    <cfRule type="cellIs" dxfId="100" priority="226" operator="equal">
      <formula>"Yes"</formula>
    </cfRule>
  </conditionalFormatting>
  <conditionalFormatting sqref="A18:A19">
    <cfRule type="cellIs" dxfId="99" priority="231" operator="equal">
      <formula>"No"</formula>
    </cfRule>
    <cfRule type="cellIs" dxfId="98" priority="232" operator="equal">
      <formula>"Yes"</formula>
    </cfRule>
  </conditionalFormatting>
  <conditionalFormatting sqref="A18:A19">
    <cfRule type="cellIs" dxfId="97" priority="229" operator="equal">
      <formula>"No"</formula>
    </cfRule>
    <cfRule type="cellIs" dxfId="96" priority="230" operator="equal">
      <formula>"Yes"</formula>
    </cfRule>
  </conditionalFormatting>
  <conditionalFormatting sqref="A18:A19">
    <cfRule type="cellIs" dxfId="95" priority="227" operator="equal">
      <formula>"No"</formula>
    </cfRule>
    <cfRule type="cellIs" dxfId="94" priority="228" operator="equal">
      <formula>"Yes"</formula>
    </cfRule>
  </conditionalFormatting>
  <conditionalFormatting sqref="A17">
    <cfRule type="cellIs" dxfId="93" priority="223" operator="equal">
      <formula>"No"</formula>
    </cfRule>
    <cfRule type="cellIs" dxfId="92" priority="224" operator="equal">
      <formula>"Yes"</formula>
    </cfRule>
  </conditionalFormatting>
  <conditionalFormatting sqref="A18:A19">
    <cfRule type="cellIs" dxfId="91" priority="221" operator="equal">
      <formula>"No"</formula>
    </cfRule>
    <cfRule type="cellIs" dxfId="90" priority="222" operator="equal">
      <formula>"Yes"</formula>
    </cfRule>
  </conditionalFormatting>
  <conditionalFormatting sqref="A17">
    <cfRule type="cellIs" dxfId="89" priority="219" operator="equal">
      <formula>"No"</formula>
    </cfRule>
    <cfRule type="cellIs" dxfId="88" priority="220" operator="equal">
      <formula>"Yes"</formula>
    </cfRule>
  </conditionalFormatting>
  <conditionalFormatting sqref="A18:A19">
    <cfRule type="cellIs" dxfId="87" priority="217" operator="equal">
      <formula>"No"</formula>
    </cfRule>
    <cfRule type="cellIs" dxfId="86" priority="218" operator="equal">
      <formula>"Yes"</formula>
    </cfRule>
  </conditionalFormatting>
  <conditionalFormatting sqref="G7">
    <cfRule type="cellIs" dxfId="85" priority="113" operator="equal">
      <formula>"No"</formula>
    </cfRule>
    <cfRule type="cellIs" dxfId="84" priority="114" operator="equal">
      <formula>"Yes"</formula>
    </cfRule>
  </conditionalFormatting>
  <conditionalFormatting sqref="G7">
    <cfRule type="cellIs" dxfId="83" priority="119" operator="equal">
      <formula>"No"</formula>
    </cfRule>
    <cfRule type="cellIs" dxfId="82" priority="120" operator="equal">
      <formula>"Yes"</formula>
    </cfRule>
  </conditionalFormatting>
  <conditionalFormatting sqref="G7">
    <cfRule type="cellIs" dxfId="81" priority="117" operator="equal">
      <formula>"No"</formula>
    </cfRule>
    <cfRule type="cellIs" dxfId="80" priority="118" operator="equal">
      <formula>"Yes"</formula>
    </cfRule>
  </conditionalFormatting>
  <conditionalFormatting sqref="G7">
    <cfRule type="cellIs" dxfId="79" priority="115" operator="equal">
      <formula>"No"</formula>
    </cfRule>
    <cfRule type="cellIs" dxfId="78" priority="116" operator="equal">
      <formula>"Yes"</formula>
    </cfRule>
  </conditionalFormatting>
  <conditionalFormatting sqref="G8">
    <cfRule type="cellIs" dxfId="77" priority="105" operator="equal">
      <formula>"No"</formula>
    </cfRule>
    <cfRule type="cellIs" dxfId="76" priority="106" operator="equal">
      <formula>"Yes"</formula>
    </cfRule>
  </conditionalFormatting>
  <conditionalFormatting sqref="G8">
    <cfRule type="cellIs" dxfId="75" priority="111" operator="equal">
      <formula>"No"</formula>
    </cfRule>
    <cfRule type="cellIs" dxfId="74" priority="112" operator="equal">
      <formula>"Yes"</formula>
    </cfRule>
  </conditionalFormatting>
  <conditionalFormatting sqref="G8">
    <cfRule type="cellIs" dxfId="73" priority="109" operator="equal">
      <formula>"No"</formula>
    </cfRule>
    <cfRule type="cellIs" dxfId="72" priority="110" operator="equal">
      <formula>"Yes"</formula>
    </cfRule>
  </conditionalFormatting>
  <conditionalFormatting sqref="G8">
    <cfRule type="cellIs" dxfId="71" priority="107" operator="equal">
      <formula>"No"</formula>
    </cfRule>
    <cfRule type="cellIs" dxfId="70" priority="108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zoomScaleNormal="100" workbookViewId="0"/>
  </sheetViews>
  <sheetFormatPr defaultColWidth="3.8984375" defaultRowHeight="15.6" x14ac:dyDescent="0.3"/>
  <cols>
    <col min="1" max="1" width="17.69921875" style="21" bestFit="1" customWidth="1"/>
    <col min="2" max="2" width="12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7.69921875" style="21" bestFit="1" customWidth="1"/>
    <col min="8" max="8" width="11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2" width="3.8984375" style="21"/>
    <col min="13" max="13" width="17.69921875" style="21" bestFit="1" customWidth="1"/>
    <col min="14" max="14" width="11.69921875" style="21" bestFit="1" customWidth="1"/>
    <col min="15" max="15" width="6.19921875" style="21" bestFit="1" customWidth="1"/>
    <col min="16" max="16" width="4.296875" style="21" bestFit="1" customWidth="1"/>
    <col min="17" max="17" width="5" style="21" bestFit="1" customWidth="1"/>
    <col min="18" max="16384" width="3.8984375" style="21"/>
  </cols>
  <sheetData>
    <row r="1" spans="1:27" s="24" customFormat="1" x14ac:dyDescent="0.3">
      <c r="A1" s="123" t="s">
        <v>0</v>
      </c>
      <c r="B1" s="123" t="s">
        <v>69</v>
      </c>
      <c r="C1" s="123" t="s">
        <v>43</v>
      </c>
      <c r="D1" s="122" t="s">
        <v>3</v>
      </c>
      <c r="E1" s="123" t="s">
        <v>44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130" t="s">
        <v>162</v>
      </c>
      <c r="B2" s="131" t="s">
        <v>45</v>
      </c>
      <c r="C2" s="72">
        <f>4+2</f>
        <v>6</v>
      </c>
      <c r="D2" s="120">
        <f t="shared" ref="D2:D19" ca="1" si="0">RANDBETWEEN(1,20)</f>
        <v>3</v>
      </c>
      <c r="E2" s="72">
        <f t="shared" ref="E2:E19" ca="1" si="1">D2+C2</f>
        <v>9</v>
      </c>
    </row>
    <row r="3" spans="1:27" x14ac:dyDescent="0.3">
      <c r="A3" s="75" t="s">
        <v>162</v>
      </c>
      <c r="B3" s="131" t="s">
        <v>46</v>
      </c>
      <c r="C3" s="74">
        <f>4+5</f>
        <v>9</v>
      </c>
      <c r="D3" s="119">
        <f t="shared" ca="1" si="0"/>
        <v>20</v>
      </c>
      <c r="E3" s="74">
        <f t="shared" ca="1" si="1"/>
        <v>29</v>
      </c>
    </row>
    <row r="4" spans="1:27" x14ac:dyDescent="0.3">
      <c r="A4" s="128" t="s">
        <v>162</v>
      </c>
      <c r="B4" s="132" t="s">
        <v>47</v>
      </c>
      <c r="C4" s="77">
        <f>4+5</f>
        <v>9</v>
      </c>
      <c r="D4" s="121">
        <f t="shared" ca="1" si="0"/>
        <v>12</v>
      </c>
      <c r="E4" s="77">
        <f t="shared" ca="1" si="1"/>
        <v>21</v>
      </c>
    </row>
    <row r="5" spans="1:27" x14ac:dyDescent="0.3">
      <c r="A5" s="130" t="s">
        <v>163</v>
      </c>
      <c r="B5" s="131" t="s">
        <v>45</v>
      </c>
      <c r="C5" s="72">
        <f>5+1</f>
        <v>6</v>
      </c>
      <c r="D5" s="120">
        <f t="shared" ca="1" si="0"/>
        <v>20</v>
      </c>
      <c r="E5" s="72">
        <f t="shared" ca="1" si="1"/>
        <v>26</v>
      </c>
    </row>
    <row r="6" spans="1:27" x14ac:dyDescent="0.3">
      <c r="A6" s="75" t="s">
        <v>163</v>
      </c>
      <c r="B6" s="131" t="s">
        <v>46</v>
      </c>
      <c r="C6" s="74">
        <f>2+4</f>
        <v>6</v>
      </c>
      <c r="D6" s="119">
        <f t="shared" ca="1" si="0"/>
        <v>4</v>
      </c>
      <c r="E6" s="74">
        <f t="shared" ca="1" si="1"/>
        <v>10</v>
      </c>
    </row>
    <row r="7" spans="1:27" x14ac:dyDescent="0.3">
      <c r="A7" s="128" t="s">
        <v>163</v>
      </c>
      <c r="B7" s="132" t="s">
        <v>47</v>
      </c>
      <c r="C7" s="77">
        <f>5+4</f>
        <v>9</v>
      </c>
      <c r="D7" s="121">
        <f t="shared" ca="1" si="0"/>
        <v>14</v>
      </c>
      <c r="E7" s="77">
        <f t="shared" ca="1" si="1"/>
        <v>23</v>
      </c>
    </row>
    <row r="8" spans="1:27" x14ac:dyDescent="0.3">
      <c r="A8" s="240" t="s">
        <v>164</v>
      </c>
      <c r="B8" s="72" t="s">
        <v>45</v>
      </c>
      <c r="C8" s="72">
        <f>5+1</f>
        <v>6</v>
      </c>
      <c r="D8" s="120">
        <f t="shared" ca="1" si="0"/>
        <v>3</v>
      </c>
      <c r="E8" s="72">
        <f t="shared" ca="1" si="1"/>
        <v>9</v>
      </c>
    </row>
    <row r="9" spans="1:27" x14ac:dyDescent="0.3">
      <c r="A9" s="241" t="s">
        <v>164</v>
      </c>
      <c r="B9" s="74" t="s">
        <v>46</v>
      </c>
      <c r="C9" s="74">
        <f>2+4</f>
        <v>6</v>
      </c>
      <c r="D9" s="119">
        <f t="shared" ca="1" si="0"/>
        <v>13</v>
      </c>
      <c r="E9" s="74">
        <f t="shared" ca="1" si="1"/>
        <v>19</v>
      </c>
    </row>
    <row r="10" spans="1:27" x14ac:dyDescent="0.3">
      <c r="A10" s="242" t="s">
        <v>164</v>
      </c>
      <c r="B10" s="77" t="s">
        <v>47</v>
      </c>
      <c r="C10" s="77">
        <f>5+4</f>
        <v>9</v>
      </c>
      <c r="D10" s="121">
        <f t="shared" ca="1" si="0"/>
        <v>14</v>
      </c>
      <c r="E10" s="77">
        <f t="shared" ca="1" si="1"/>
        <v>23</v>
      </c>
    </row>
    <row r="11" spans="1:27" x14ac:dyDescent="0.3">
      <c r="A11" s="130" t="s">
        <v>165</v>
      </c>
      <c r="B11" s="131" t="s">
        <v>45</v>
      </c>
      <c r="C11" s="72">
        <f>1+1</f>
        <v>2</v>
      </c>
      <c r="D11" s="120">
        <f t="shared" ca="1" si="0"/>
        <v>13</v>
      </c>
      <c r="E11" s="72">
        <f t="shared" ca="1" si="1"/>
        <v>15</v>
      </c>
    </row>
    <row r="12" spans="1:27" x14ac:dyDescent="0.3">
      <c r="A12" s="75" t="s">
        <v>165</v>
      </c>
      <c r="B12" s="131" t="s">
        <v>46</v>
      </c>
      <c r="C12" s="74">
        <f>4+4</f>
        <v>8</v>
      </c>
      <c r="D12" s="119">
        <f t="shared" ca="1" si="0"/>
        <v>3</v>
      </c>
      <c r="E12" s="74">
        <f t="shared" ca="1" si="1"/>
        <v>11</v>
      </c>
    </row>
    <row r="13" spans="1:27" x14ac:dyDescent="0.3">
      <c r="A13" s="128" t="s">
        <v>165</v>
      </c>
      <c r="B13" s="132" t="s">
        <v>47</v>
      </c>
      <c r="C13" s="77">
        <f>1+1</f>
        <v>2</v>
      </c>
      <c r="D13" s="121">
        <f t="shared" ca="1" si="0"/>
        <v>3</v>
      </c>
      <c r="E13" s="77">
        <f t="shared" ca="1" si="1"/>
        <v>5</v>
      </c>
    </row>
    <row r="14" spans="1:27" x14ac:dyDescent="0.3">
      <c r="A14" s="240" t="s">
        <v>166</v>
      </c>
      <c r="B14" s="131" t="s">
        <v>45</v>
      </c>
      <c r="C14" s="72">
        <f>5+2</f>
        <v>7</v>
      </c>
      <c r="D14" s="120">
        <f t="shared" ca="1" si="0"/>
        <v>17</v>
      </c>
      <c r="E14" s="72">
        <f t="shared" ca="1" si="1"/>
        <v>24</v>
      </c>
    </row>
    <row r="15" spans="1:27" x14ac:dyDescent="0.3">
      <c r="A15" s="241" t="s">
        <v>166</v>
      </c>
      <c r="B15" s="131" t="s">
        <v>46</v>
      </c>
      <c r="C15" s="74">
        <f>5+0</f>
        <v>5</v>
      </c>
      <c r="D15" s="119">
        <f t="shared" ca="1" si="0"/>
        <v>6</v>
      </c>
      <c r="E15" s="74">
        <f t="shared" ca="1" si="1"/>
        <v>11</v>
      </c>
    </row>
    <row r="16" spans="1:27" x14ac:dyDescent="0.3">
      <c r="A16" s="242" t="s">
        <v>166</v>
      </c>
      <c r="B16" s="132" t="s">
        <v>47</v>
      </c>
      <c r="C16" s="77">
        <f>2+0</f>
        <v>2</v>
      </c>
      <c r="D16" s="121">
        <f t="shared" ca="1" si="0"/>
        <v>20</v>
      </c>
      <c r="E16" s="77">
        <f t="shared" ca="1" si="1"/>
        <v>22</v>
      </c>
    </row>
    <row r="17" spans="1:7" x14ac:dyDescent="0.3">
      <c r="A17" s="240" t="s">
        <v>167</v>
      </c>
      <c r="B17" s="72" t="s">
        <v>45</v>
      </c>
      <c r="C17" s="72">
        <f>1+1</f>
        <v>2</v>
      </c>
      <c r="D17" s="120">
        <f t="shared" ca="1" si="0"/>
        <v>9</v>
      </c>
      <c r="E17" s="72">
        <f t="shared" ca="1" si="1"/>
        <v>11</v>
      </c>
    </row>
    <row r="18" spans="1:7" x14ac:dyDescent="0.3">
      <c r="A18" s="241" t="s">
        <v>167</v>
      </c>
      <c r="B18" s="74" t="s">
        <v>46</v>
      </c>
      <c r="C18" s="74">
        <f>4+4</f>
        <v>8</v>
      </c>
      <c r="D18" s="119">
        <f t="shared" ca="1" si="0"/>
        <v>17</v>
      </c>
      <c r="E18" s="74">
        <f t="shared" ca="1" si="1"/>
        <v>25</v>
      </c>
    </row>
    <row r="19" spans="1:7" x14ac:dyDescent="0.3">
      <c r="A19" s="242" t="s">
        <v>167</v>
      </c>
      <c r="B19" s="77" t="s">
        <v>47</v>
      </c>
      <c r="C19" s="77">
        <f>4+1</f>
        <v>5</v>
      </c>
      <c r="D19" s="121">
        <f t="shared" ca="1" si="0"/>
        <v>12</v>
      </c>
      <c r="E19" s="77">
        <f t="shared" ca="1" si="1"/>
        <v>17</v>
      </c>
    </row>
    <row r="20" spans="1:7" x14ac:dyDescent="0.3">
      <c r="A20" s="128"/>
      <c r="B20" s="132" t="s">
        <v>72</v>
      </c>
      <c r="C20" s="129"/>
      <c r="D20" s="121">
        <f t="shared" ref="D20:D23" ca="1" si="2">RANDBETWEEN(1,20)</f>
        <v>16</v>
      </c>
      <c r="E20" s="77">
        <f t="shared" ref="E20:E23" ca="1" si="3">D20+C20</f>
        <v>16</v>
      </c>
    </row>
    <row r="21" spans="1:7" x14ac:dyDescent="0.3">
      <c r="A21" s="128"/>
      <c r="B21" s="132" t="s">
        <v>124</v>
      </c>
      <c r="C21" s="129">
        <v>8</v>
      </c>
      <c r="D21" s="121">
        <f t="shared" ca="1" si="2"/>
        <v>8</v>
      </c>
      <c r="E21" s="77">
        <f t="shared" ca="1" si="3"/>
        <v>16</v>
      </c>
    </row>
    <row r="22" spans="1:7" x14ac:dyDescent="0.3">
      <c r="A22" s="128"/>
      <c r="B22" s="132" t="s">
        <v>73</v>
      </c>
      <c r="C22" s="129">
        <v>8</v>
      </c>
      <c r="D22" s="121">
        <f t="shared" ca="1" si="2"/>
        <v>16</v>
      </c>
      <c r="E22" s="77">
        <f t="shared" ca="1" si="3"/>
        <v>24</v>
      </c>
    </row>
    <row r="23" spans="1:7" x14ac:dyDescent="0.3">
      <c r="A23" s="128"/>
      <c r="B23" s="132" t="s">
        <v>86</v>
      </c>
      <c r="C23" s="129">
        <v>9</v>
      </c>
      <c r="D23" s="121">
        <f t="shared" ca="1" si="2"/>
        <v>1</v>
      </c>
      <c r="E23" s="77">
        <f t="shared" ca="1" si="3"/>
        <v>10</v>
      </c>
      <c r="G23" s="219"/>
    </row>
  </sheetData>
  <conditionalFormatting sqref="A23 A20">
    <cfRule type="cellIs" dxfId="69" priority="567" operator="equal">
      <formula>"No"</formula>
    </cfRule>
    <cfRule type="cellIs" dxfId="68" priority="568" operator="equal">
      <formula>"Yes"</formula>
    </cfRule>
  </conditionalFormatting>
  <conditionalFormatting sqref="A23">
    <cfRule type="cellIs" dxfId="67" priority="565" operator="equal">
      <formula>"No"</formula>
    </cfRule>
    <cfRule type="cellIs" dxfId="66" priority="566" operator="equal">
      <formula>"Yes"</formula>
    </cfRule>
  </conditionalFormatting>
  <conditionalFormatting sqref="A23">
    <cfRule type="cellIs" dxfId="65" priority="563" operator="equal">
      <formula>"No"</formula>
    </cfRule>
    <cfRule type="cellIs" dxfId="64" priority="564" operator="equal">
      <formula>"Yes"</formula>
    </cfRule>
  </conditionalFormatting>
  <conditionalFormatting sqref="A23">
    <cfRule type="cellIs" dxfId="63" priority="561" operator="equal">
      <formula>"No"</formula>
    </cfRule>
    <cfRule type="cellIs" dxfId="62" priority="562" operator="equal">
      <formula>"Yes"</formula>
    </cfRule>
  </conditionalFormatting>
  <conditionalFormatting sqref="A23">
    <cfRule type="cellIs" dxfId="61" priority="601" operator="equal">
      <formula>"No"</formula>
    </cfRule>
    <cfRule type="cellIs" dxfId="60" priority="602" operator="equal">
      <formula>"Yes"</formula>
    </cfRule>
  </conditionalFormatting>
  <conditionalFormatting sqref="A23">
    <cfRule type="cellIs" dxfId="59" priority="607" operator="equal">
      <formula>"No"</formula>
    </cfRule>
    <cfRule type="cellIs" dxfId="58" priority="608" operator="equal">
      <formula>"Yes"</formula>
    </cfRule>
  </conditionalFormatting>
  <conditionalFormatting sqref="A23">
    <cfRule type="cellIs" dxfId="57" priority="605" operator="equal">
      <formula>"No"</formula>
    </cfRule>
    <cfRule type="cellIs" dxfId="56" priority="606" operator="equal">
      <formula>"Yes"</formula>
    </cfRule>
  </conditionalFormatting>
  <conditionalFormatting sqref="A23">
    <cfRule type="cellIs" dxfId="55" priority="603" operator="equal">
      <formula>"No"</formula>
    </cfRule>
    <cfRule type="cellIs" dxfId="54" priority="604" operator="equal">
      <formula>"Yes"</formula>
    </cfRule>
  </conditionalFormatting>
  <conditionalFormatting sqref="A23">
    <cfRule type="cellIs" dxfId="53" priority="593" operator="equal">
      <formula>"No"</formula>
    </cfRule>
    <cfRule type="cellIs" dxfId="52" priority="594" operator="equal">
      <formula>"Yes"</formula>
    </cfRule>
  </conditionalFormatting>
  <conditionalFormatting sqref="A23">
    <cfRule type="cellIs" dxfId="51" priority="599" operator="equal">
      <formula>"No"</formula>
    </cfRule>
    <cfRule type="cellIs" dxfId="50" priority="600" operator="equal">
      <formula>"Yes"</formula>
    </cfRule>
  </conditionalFormatting>
  <conditionalFormatting sqref="A23">
    <cfRule type="cellIs" dxfId="49" priority="597" operator="equal">
      <formula>"No"</formula>
    </cfRule>
    <cfRule type="cellIs" dxfId="48" priority="598" operator="equal">
      <formula>"Yes"</formula>
    </cfRule>
  </conditionalFormatting>
  <conditionalFormatting sqref="A23">
    <cfRule type="cellIs" dxfId="47" priority="595" operator="equal">
      <formula>"No"</formula>
    </cfRule>
    <cfRule type="cellIs" dxfId="46" priority="596" operator="equal">
      <formula>"Yes"</formula>
    </cfRule>
  </conditionalFormatting>
  <conditionalFormatting sqref="A23">
    <cfRule type="cellIs" dxfId="45" priority="585" operator="equal">
      <formula>"No"</formula>
    </cfRule>
    <cfRule type="cellIs" dxfId="44" priority="586" operator="equal">
      <formula>"Yes"</formula>
    </cfRule>
  </conditionalFormatting>
  <conditionalFormatting sqref="A23">
    <cfRule type="cellIs" dxfId="43" priority="591" operator="equal">
      <formula>"No"</formula>
    </cfRule>
    <cfRule type="cellIs" dxfId="42" priority="592" operator="equal">
      <formula>"Yes"</formula>
    </cfRule>
  </conditionalFormatting>
  <conditionalFormatting sqref="A23">
    <cfRule type="cellIs" dxfId="41" priority="589" operator="equal">
      <formula>"No"</formula>
    </cfRule>
    <cfRule type="cellIs" dxfId="40" priority="590" operator="equal">
      <formula>"Yes"</formula>
    </cfRule>
  </conditionalFormatting>
  <conditionalFormatting sqref="A23">
    <cfRule type="cellIs" dxfId="39" priority="587" operator="equal">
      <formula>"No"</formula>
    </cfRule>
    <cfRule type="cellIs" dxfId="38" priority="588" operator="equal">
      <formula>"Yes"</formula>
    </cfRule>
  </conditionalFormatting>
  <conditionalFormatting sqref="A23">
    <cfRule type="cellIs" dxfId="37" priority="577" operator="equal">
      <formula>"No"</formula>
    </cfRule>
    <cfRule type="cellIs" dxfId="36" priority="578" operator="equal">
      <formula>"Yes"</formula>
    </cfRule>
  </conditionalFormatting>
  <conditionalFormatting sqref="A23">
    <cfRule type="cellIs" dxfId="35" priority="583" operator="equal">
      <formula>"No"</formula>
    </cfRule>
    <cfRule type="cellIs" dxfId="34" priority="584" operator="equal">
      <formula>"Yes"</formula>
    </cfRule>
  </conditionalFormatting>
  <conditionalFormatting sqref="A23">
    <cfRule type="cellIs" dxfId="33" priority="581" operator="equal">
      <formula>"No"</formula>
    </cfRule>
    <cfRule type="cellIs" dxfId="32" priority="582" operator="equal">
      <formula>"Yes"</formula>
    </cfRule>
  </conditionalFormatting>
  <conditionalFormatting sqref="A23">
    <cfRule type="cellIs" dxfId="31" priority="579" operator="equal">
      <formula>"No"</formula>
    </cfRule>
    <cfRule type="cellIs" dxfId="30" priority="580" operator="equal">
      <formula>"Yes"</formula>
    </cfRule>
  </conditionalFormatting>
  <conditionalFormatting sqref="A23">
    <cfRule type="cellIs" dxfId="29" priority="569" operator="equal">
      <formula>"No"</formula>
    </cfRule>
    <cfRule type="cellIs" dxfId="28" priority="570" operator="equal">
      <formula>"Yes"</formula>
    </cfRule>
  </conditionalFormatting>
  <conditionalFormatting sqref="A23">
    <cfRule type="cellIs" dxfId="27" priority="575" operator="equal">
      <formula>"No"</formula>
    </cfRule>
    <cfRule type="cellIs" dxfId="26" priority="576" operator="equal">
      <formula>"Yes"</formula>
    </cfRule>
  </conditionalFormatting>
  <conditionalFormatting sqref="A23">
    <cfRule type="cellIs" dxfId="25" priority="573" operator="equal">
      <formula>"No"</formula>
    </cfRule>
    <cfRule type="cellIs" dxfId="24" priority="574" operator="equal">
      <formula>"Yes"</formula>
    </cfRule>
  </conditionalFormatting>
  <conditionalFormatting sqref="A23">
    <cfRule type="cellIs" dxfId="23" priority="571" operator="equal">
      <formula>"No"</formula>
    </cfRule>
    <cfRule type="cellIs" dxfId="22" priority="572" operator="equal">
      <formula>"Yes"</formula>
    </cfRule>
  </conditionalFormatting>
  <conditionalFormatting sqref="A21">
    <cfRule type="cellIs" dxfId="21" priority="9" operator="equal">
      <formula>"No"</formula>
    </cfRule>
    <cfRule type="cellIs" dxfId="20" priority="10" operator="equal">
      <formula>"Yes"</formula>
    </cfRule>
  </conditionalFormatting>
  <conditionalFormatting sqref="A21">
    <cfRule type="cellIs" dxfId="19" priority="15" operator="equal">
      <formula>"No"</formula>
    </cfRule>
    <cfRule type="cellIs" dxfId="18" priority="16" operator="equal">
      <formula>"Yes"</formula>
    </cfRule>
  </conditionalFormatting>
  <conditionalFormatting sqref="A21">
    <cfRule type="cellIs" dxfId="17" priority="13" operator="equal">
      <formula>"No"</formula>
    </cfRule>
    <cfRule type="cellIs" dxfId="16" priority="14" operator="equal">
      <formula>"Yes"</formula>
    </cfRule>
  </conditionalFormatting>
  <conditionalFormatting sqref="A21">
    <cfRule type="cellIs" dxfId="15" priority="11" operator="equal">
      <formula>"No"</formula>
    </cfRule>
    <cfRule type="cellIs" dxfId="14" priority="12" operator="equal">
      <formula>"Yes"</formula>
    </cfRule>
  </conditionalFormatting>
  <conditionalFormatting sqref="A22">
    <cfRule type="cellIs" dxfId="13" priority="1" operator="equal">
      <formula>"No"</formula>
    </cfRule>
    <cfRule type="cellIs" dxfId="12" priority="2" operator="equal">
      <formula>"Yes"</formula>
    </cfRule>
  </conditionalFormatting>
  <conditionalFormatting sqref="A22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A22">
    <cfRule type="cellIs" dxfId="9" priority="5" operator="equal">
      <formula>"No"</formula>
    </cfRule>
    <cfRule type="cellIs" dxfId="8" priority="6" operator="equal">
      <formula>"Yes"</formula>
    </cfRule>
  </conditionalFormatting>
  <conditionalFormatting sqref="A22">
    <cfRule type="cellIs" dxfId="7" priority="3" operator="equal">
      <formula>"No"</formula>
    </cfRule>
    <cfRule type="cellIs" dxfId="6" priority="4" operator="equal">
      <formula>"Yes"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69921875" defaultRowHeight="15.6" x14ac:dyDescent="0.3"/>
  <cols>
    <col min="1" max="1" width="21.898437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3.5" style="21" bestFit="1" customWidth="1"/>
    <col min="7" max="7" width="3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5.69921875" style="21" bestFit="1" customWidth="1"/>
    <col min="16" max="17" width="6.09765625" style="21" bestFit="1" customWidth="1"/>
    <col min="18" max="18" width="4.59765625" style="21" bestFit="1" customWidth="1"/>
    <col min="19" max="19" width="5.796875" style="21" bestFit="1" customWidth="1"/>
    <col min="20" max="20" width="7.296875" style="2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5.69921875" style="21" bestFit="1" customWidth="1"/>
    <col min="25" max="25" width="7.3984375" style="21" bestFit="1" customWidth="1"/>
    <col min="26" max="26" width="4.3984375" style="21" bestFit="1" customWidth="1"/>
    <col min="27" max="27" width="6.69921875" style="21" hidden="1" customWidth="1"/>
    <col min="28" max="28" width="7.59765625" style="21" bestFit="1" customWidth="1"/>
    <col min="29" max="29" width="1.5" style="21" customWidth="1"/>
    <col min="30" max="30" width="9.09765625" style="21" bestFit="1" customWidth="1"/>
    <col min="31" max="16384" width="9.69921875" style="21"/>
  </cols>
  <sheetData>
    <row r="1" spans="1:30" s="17" customFormat="1" ht="32.4" thickTop="1" thickBot="1" x14ac:dyDescent="0.35">
      <c r="A1" s="55" t="s">
        <v>0</v>
      </c>
      <c r="B1" s="154" t="s">
        <v>49</v>
      </c>
      <c r="C1" s="155" t="s">
        <v>48</v>
      </c>
      <c r="D1" s="156" t="s">
        <v>50</v>
      </c>
      <c r="E1" s="125" t="s">
        <v>71</v>
      </c>
      <c r="F1" s="102" t="s">
        <v>51</v>
      </c>
      <c r="G1" s="103"/>
      <c r="H1" s="52" t="s">
        <v>52</v>
      </c>
      <c r="I1" s="16" t="s">
        <v>53</v>
      </c>
      <c r="J1" s="18" t="s">
        <v>54</v>
      </c>
      <c r="K1" s="25" t="s">
        <v>55</v>
      </c>
      <c r="L1" s="28" t="s">
        <v>56</v>
      </c>
      <c r="M1" s="31" t="s">
        <v>57</v>
      </c>
      <c r="N1" s="37" t="s">
        <v>58</v>
      </c>
      <c r="O1" s="40" t="s">
        <v>193</v>
      </c>
      <c r="P1" s="182" t="s">
        <v>148</v>
      </c>
      <c r="Q1" s="43" t="s">
        <v>59</v>
      </c>
      <c r="R1" s="46" t="s">
        <v>60</v>
      </c>
      <c r="S1" s="49" t="s">
        <v>149</v>
      </c>
      <c r="T1" s="34" t="s">
        <v>195</v>
      </c>
      <c r="U1" s="56" t="s">
        <v>61</v>
      </c>
      <c r="V1" s="59" t="s">
        <v>62</v>
      </c>
      <c r="W1" s="65" t="s">
        <v>63</v>
      </c>
      <c r="X1" s="187" t="s">
        <v>150</v>
      </c>
      <c r="Y1" s="68" t="s">
        <v>64</v>
      </c>
      <c r="Z1" s="63" t="s">
        <v>65</v>
      </c>
      <c r="AA1" s="59" t="s">
        <v>66</v>
      </c>
      <c r="AB1" s="62" t="s">
        <v>67</v>
      </c>
      <c r="AD1" s="183" t="s">
        <v>133</v>
      </c>
    </row>
    <row r="2" spans="1:30" ht="16.2" thickTop="1" x14ac:dyDescent="0.3">
      <c r="A2" s="206" t="s">
        <v>126</v>
      </c>
      <c r="B2" s="175">
        <f>13+2</f>
        <v>15</v>
      </c>
      <c r="C2" s="171">
        <f>18+4</f>
        <v>22</v>
      </c>
      <c r="D2" s="170">
        <f>21+4+2</f>
        <v>27</v>
      </c>
      <c r="E2" s="126">
        <v>0</v>
      </c>
      <c r="F2" s="104" t="s">
        <v>68</v>
      </c>
      <c r="G2" s="105">
        <v>0</v>
      </c>
      <c r="H2" s="53"/>
      <c r="I2" s="19"/>
      <c r="J2" s="20">
        <v>5</v>
      </c>
      <c r="K2" s="26"/>
      <c r="L2" s="29"/>
      <c r="M2" s="32"/>
      <c r="N2" s="38"/>
      <c r="O2" s="41"/>
      <c r="P2" s="172"/>
      <c r="Q2" s="44"/>
      <c r="R2" s="47"/>
      <c r="S2" s="50"/>
      <c r="T2" s="35"/>
      <c r="U2" s="57"/>
      <c r="V2" s="60">
        <f t="shared" ref="V2:V7" si="0">SUM(H2:U2)</f>
        <v>5</v>
      </c>
      <c r="W2" s="66"/>
      <c r="X2" s="188"/>
      <c r="Y2" s="69">
        <v>5</v>
      </c>
      <c r="Z2" s="64">
        <v>72</v>
      </c>
      <c r="AA2" s="61">
        <f t="shared" ref="AA2:AA17" si="1">SUM(Y2:Z2)-(V2+W2)</f>
        <v>72</v>
      </c>
      <c r="AB2" s="112">
        <f t="shared" ref="AB2:AB17" si="2">SMALL(Z2:AA2,1)+X2</f>
        <v>72</v>
      </c>
      <c r="AD2" s="246" t="s">
        <v>216</v>
      </c>
    </row>
    <row r="3" spans="1:30" x14ac:dyDescent="0.3">
      <c r="A3" s="207" t="s">
        <v>127</v>
      </c>
      <c r="B3" s="175">
        <f>12+2</f>
        <v>14</v>
      </c>
      <c r="C3" s="158">
        <f>17</f>
        <v>17</v>
      </c>
      <c r="D3" s="170">
        <f>19+2</f>
        <v>21</v>
      </c>
      <c r="E3" s="127">
        <v>0</v>
      </c>
      <c r="F3" s="106" t="s">
        <v>68</v>
      </c>
      <c r="G3" s="107">
        <v>0</v>
      </c>
      <c r="H3" s="54"/>
      <c r="I3" s="22"/>
      <c r="J3" s="23">
        <v>6</v>
      </c>
      <c r="K3" s="27"/>
      <c r="L3" s="30"/>
      <c r="M3" s="33"/>
      <c r="N3" s="39"/>
      <c r="O3" s="42"/>
      <c r="P3" s="174"/>
      <c r="Q3" s="213" t="s">
        <v>194</v>
      </c>
      <c r="R3" s="48"/>
      <c r="S3" s="51"/>
      <c r="T3" s="36"/>
      <c r="U3" s="57"/>
      <c r="V3" s="60">
        <f t="shared" si="0"/>
        <v>6</v>
      </c>
      <c r="W3" s="67"/>
      <c r="X3" s="189"/>
      <c r="Y3" s="70">
        <v>6</v>
      </c>
      <c r="Z3" s="64">
        <v>54</v>
      </c>
      <c r="AA3" s="61">
        <f t="shared" si="1"/>
        <v>54</v>
      </c>
      <c r="AB3" s="112">
        <f t="shared" si="2"/>
        <v>54</v>
      </c>
      <c r="AD3" s="246" t="s">
        <v>217</v>
      </c>
    </row>
    <row r="4" spans="1:30" x14ac:dyDescent="0.3">
      <c r="A4" s="207" t="s">
        <v>128</v>
      </c>
      <c r="B4" s="175">
        <f>10</f>
        <v>10</v>
      </c>
      <c r="C4" s="171">
        <f>21+4</f>
        <v>25</v>
      </c>
      <c r="D4" s="170">
        <f>21+4</f>
        <v>25</v>
      </c>
      <c r="E4" s="127">
        <v>0</v>
      </c>
      <c r="F4" s="106" t="s">
        <v>68</v>
      </c>
      <c r="G4" s="107">
        <v>0</v>
      </c>
      <c r="H4" s="54"/>
      <c r="I4" s="22">
        <v>2</v>
      </c>
      <c r="J4" s="176">
        <v>2</v>
      </c>
      <c r="K4" s="27"/>
      <c r="L4" s="30"/>
      <c r="M4" s="33"/>
      <c r="N4" s="39"/>
      <c r="O4" s="42"/>
      <c r="P4" s="174"/>
      <c r="Q4" s="213" t="s">
        <v>194</v>
      </c>
      <c r="R4" s="48"/>
      <c r="S4" s="51"/>
      <c r="T4" s="36"/>
      <c r="U4" s="57"/>
      <c r="V4" s="60">
        <f t="shared" si="0"/>
        <v>4</v>
      </c>
      <c r="W4" s="67"/>
      <c r="X4" s="189"/>
      <c r="Y4" s="70">
        <v>4</v>
      </c>
      <c r="Z4" s="64">
        <f>114</f>
        <v>114</v>
      </c>
      <c r="AA4" s="61">
        <f t="shared" si="1"/>
        <v>114</v>
      </c>
      <c r="AB4" s="112">
        <f t="shared" si="2"/>
        <v>114</v>
      </c>
      <c r="AD4" s="246" t="s">
        <v>219</v>
      </c>
    </row>
    <row r="5" spans="1:30" x14ac:dyDescent="0.3">
      <c r="A5" s="207" t="s">
        <v>129</v>
      </c>
      <c r="B5" s="177">
        <v>10</v>
      </c>
      <c r="C5" s="178">
        <f>21</f>
        <v>21</v>
      </c>
      <c r="D5" s="179">
        <f>21</f>
        <v>21</v>
      </c>
      <c r="E5" s="127">
        <v>0</v>
      </c>
      <c r="F5" s="106" t="s">
        <v>68</v>
      </c>
      <c r="G5" s="107">
        <v>0</v>
      </c>
      <c r="H5" s="54"/>
      <c r="I5" s="22">
        <v>2</v>
      </c>
      <c r="J5" s="23">
        <v>12</v>
      </c>
      <c r="K5" s="180"/>
      <c r="L5" s="30"/>
      <c r="M5" s="33"/>
      <c r="N5" s="39"/>
      <c r="O5" s="42"/>
      <c r="P5" s="174"/>
      <c r="Q5" s="45"/>
      <c r="R5" s="214" t="s">
        <v>194</v>
      </c>
      <c r="S5" s="51"/>
      <c r="T5" s="36"/>
      <c r="U5" s="57"/>
      <c r="V5" s="60">
        <f t="shared" si="0"/>
        <v>14</v>
      </c>
      <c r="W5" s="67"/>
      <c r="X5" s="189"/>
      <c r="Y5" s="70">
        <v>14</v>
      </c>
      <c r="Z5" s="64">
        <v>59</v>
      </c>
      <c r="AA5" s="61">
        <f t="shared" si="1"/>
        <v>59</v>
      </c>
      <c r="AB5" s="112">
        <f t="shared" si="2"/>
        <v>59</v>
      </c>
      <c r="AD5" s="246" t="s">
        <v>219</v>
      </c>
    </row>
    <row r="6" spans="1:30" x14ac:dyDescent="0.3">
      <c r="A6" s="206" t="s">
        <v>130</v>
      </c>
      <c r="B6" s="160">
        <f>14</f>
        <v>14</v>
      </c>
      <c r="C6" s="181">
        <f>15</f>
        <v>15</v>
      </c>
      <c r="D6" s="159">
        <f>19</f>
        <v>19</v>
      </c>
      <c r="E6" s="127">
        <v>0</v>
      </c>
      <c r="F6" s="106" t="s">
        <v>68</v>
      </c>
      <c r="G6" s="107">
        <v>0</v>
      </c>
      <c r="H6" s="54"/>
      <c r="I6" s="22">
        <v>23</v>
      </c>
      <c r="J6" s="23">
        <v>32</v>
      </c>
      <c r="K6" s="27"/>
      <c r="L6" s="30"/>
      <c r="M6" s="33"/>
      <c r="N6" s="39"/>
      <c r="O6" s="42"/>
      <c r="P6" s="174"/>
      <c r="Q6" s="213" t="s">
        <v>194</v>
      </c>
      <c r="R6" s="48"/>
      <c r="S6" s="51"/>
      <c r="T6" s="36"/>
      <c r="U6" s="57"/>
      <c r="V6" s="60">
        <f t="shared" si="0"/>
        <v>55</v>
      </c>
      <c r="W6" s="67"/>
      <c r="X6" s="189"/>
      <c r="Y6" s="70">
        <v>48</v>
      </c>
      <c r="Z6" s="64">
        <v>66</v>
      </c>
      <c r="AA6" s="61">
        <f t="shared" si="1"/>
        <v>59</v>
      </c>
      <c r="AB6" s="112">
        <f t="shared" si="2"/>
        <v>59</v>
      </c>
      <c r="AD6" s="246" t="s">
        <v>219</v>
      </c>
    </row>
    <row r="7" spans="1:30" x14ac:dyDescent="0.3">
      <c r="A7" s="207" t="s">
        <v>131</v>
      </c>
      <c r="B7" s="160">
        <f>12</f>
        <v>12</v>
      </c>
      <c r="C7" s="161">
        <f>18</f>
        <v>18</v>
      </c>
      <c r="D7" s="159">
        <f>20</f>
        <v>20</v>
      </c>
      <c r="E7" s="127">
        <v>0</v>
      </c>
      <c r="F7" s="106" t="s">
        <v>68</v>
      </c>
      <c r="G7" s="107">
        <v>0</v>
      </c>
      <c r="H7" s="54"/>
      <c r="I7" s="22">
        <v>20</v>
      </c>
      <c r="J7" s="23">
        <v>29</v>
      </c>
      <c r="K7" s="27"/>
      <c r="L7" s="30"/>
      <c r="M7" s="33"/>
      <c r="N7" s="39"/>
      <c r="O7" s="42"/>
      <c r="P7" s="174"/>
      <c r="Q7" s="45"/>
      <c r="R7" s="48"/>
      <c r="S7" s="51"/>
      <c r="T7" s="36"/>
      <c r="U7" s="57"/>
      <c r="V7" s="60">
        <f t="shared" si="0"/>
        <v>49</v>
      </c>
      <c r="W7" s="67"/>
      <c r="X7" s="189"/>
      <c r="Y7" s="70">
        <v>45</v>
      </c>
      <c r="Z7" s="64">
        <v>55</v>
      </c>
      <c r="AA7" s="61">
        <f t="shared" si="1"/>
        <v>51</v>
      </c>
      <c r="AB7" s="112">
        <f t="shared" si="2"/>
        <v>51</v>
      </c>
      <c r="AD7" s="246" t="s">
        <v>219</v>
      </c>
    </row>
    <row r="8" spans="1:30" x14ac:dyDescent="0.3">
      <c r="A8" s="207" t="s">
        <v>132</v>
      </c>
      <c r="B8" s="160">
        <v>10</v>
      </c>
      <c r="C8" s="161">
        <v>22</v>
      </c>
      <c r="D8" s="159">
        <v>22</v>
      </c>
      <c r="E8" s="127">
        <v>0</v>
      </c>
      <c r="F8" s="106" t="s">
        <v>68</v>
      </c>
      <c r="G8" s="107">
        <v>0</v>
      </c>
      <c r="H8" s="54"/>
      <c r="I8" s="22"/>
      <c r="J8" s="23"/>
      <c r="K8" s="27"/>
      <c r="L8" s="30"/>
      <c r="M8" s="33"/>
      <c r="N8" s="39"/>
      <c r="O8" s="42"/>
      <c r="P8" s="212" t="s">
        <v>194</v>
      </c>
      <c r="Q8" s="45"/>
      <c r="R8" s="48"/>
      <c r="S8" s="51"/>
      <c r="T8" s="36"/>
      <c r="U8" s="57"/>
      <c r="V8" s="60">
        <f t="shared" ref="V8" si="3">SUM(H8:U8)</f>
        <v>0</v>
      </c>
      <c r="W8" s="67"/>
      <c r="X8" s="189"/>
      <c r="Y8" s="70"/>
      <c r="Z8" s="64">
        <f>72</f>
        <v>72</v>
      </c>
      <c r="AA8" s="61">
        <f t="shared" si="1"/>
        <v>72</v>
      </c>
      <c r="AB8" s="112">
        <f t="shared" si="2"/>
        <v>72</v>
      </c>
      <c r="AD8" s="246" t="s">
        <v>218</v>
      </c>
    </row>
    <row r="9" spans="1:30" x14ac:dyDescent="0.3">
      <c r="A9" s="207" t="s">
        <v>134</v>
      </c>
      <c r="B9" s="175">
        <f>10+3</f>
        <v>13</v>
      </c>
      <c r="C9" s="171">
        <f>14+3</f>
        <v>17</v>
      </c>
      <c r="D9" s="170">
        <f>15+3</f>
        <v>18</v>
      </c>
      <c r="E9" s="127">
        <v>0</v>
      </c>
      <c r="F9" s="106" t="s">
        <v>68</v>
      </c>
      <c r="G9" s="107">
        <v>0</v>
      </c>
      <c r="H9" s="54"/>
      <c r="I9" s="22"/>
      <c r="J9" s="23"/>
      <c r="K9" s="27"/>
      <c r="L9" s="30"/>
      <c r="M9" s="33"/>
      <c r="N9" s="39"/>
      <c r="O9" s="42"/>
      <c r="P9" s="212" t="s">
        <v>194</v>
      </c>
      <c r="Q9" s="45"/>
      <c r="R9" s="48"/>
      <c r="S9" s="51"/>
      <c r="T9" s="36"/>
      <c r="U9" s="58"/>
      <c r="V9" s="60">
        <f t="shared" ref="V9" si="4">SUM(H9:U9)</f>
        <v>0</v>
      </c>
      <c r="W9" s="67"/>
      <c r="X9" s="189"/>
      <c r="Y9" s="70"/>
      <c r="Z9" s="64">
        <v>45</v>
      </c>
      <c r="AA9" s="61">
        <f t="shared" si="1"/>
        <v>45</v>
      </c>
      <c r="AB9" s="112">
        <f t="shared" si="2"/>
        <v>45</v>
      </c>
      <c r="AD9" s="246" t="s">
        <v>218</v>
      </c>
    </row>
    <row r="10" spans="1:30" x14ac:dyDescent="0.3">
      <c r="A10" s="205" t="s">
        <v>77</v>
      </c>
      <c r="B10" s="157">
        <v>22</v>
      </c>
      <c r="C10" s="171">
        <f>24+4</f>
        <v>28</v>
      </c>
      <c r="D10" s="170">
        <f>28+4</f>
        <v>32</v>
      </c>
      <c r="E10" s="126">
        <v>25</v>
      </c>
      <c r="F10" s="104" t="s">
        <v>146</v>
      </c>
      <c r="G10" s="105">
        <v>5</v>
      </c>
      <c r="H10" s="53"/>
      <c r="I10" s="19">
        <v>33</v>
      </c>
      <c r="J10" s="20">
        <v>27</v>
      </c>
      <c r="K10" s="26"/>
      <c r="L10" s="29"/>
      <c r="M10" s="32"/>
      <c r="N10" s="38"/>
      <c r="O10" s="211" t="s">
        <v>194</v>
      </c>
      <c r="P10" s="172"/>
      <c r="Q10" s="213" t="s">
        <v>194</v>
      </c>
      <c r="R10" s="47"/>
      <c r="S10" s="50"/>
      <c r="T10" s="35"/>
      <c r="U10" s="57"/>
      <c r="V10" s="60">
        <f t="shared" ref="V10:V17" si="5">SUM(H10:U10)</f>
        <v>60</v>
      </c>
      <c r="W10" s="66"/>
      <c r="X10" s="189"/>
      <c r="Y10" s="69">
        <v>60</v>
      </c>
      <c r="Z10" s="215">
        <f>84+36</f>
        <v>120</v>
      </c>
      <c r="AA10" s="61">
        <f t="shared" si="1"/>
        <v>120</v>
      </c>
      <c r="AB10" s="112">
        <f t="shared" si="2"/>
        <v>120</v>
      </c>
      <c r="AD10" s="246" t="s">
        <v>220</v>
      </c>
    </row>
    <row r="11" spans="1:30" x14ac:dyDescent="0.3">
      <c r="A11" s="205" t="s">
        <v>78</v>
      </c>
      <c r="B11" s="175">
        <f>20+2+4</f>
        <v>26</v>
      </c>
      <c r="C11" s="171">
        <f>20+2+4</f>
        <v>26</v>
      </c>
      <c r="D11" s="170">
        <f>23+2+4</f>
        <v>29</v>
      </c>
      <c r="E11" s="127">
        <v>0</v>
      </c>
      <c r="F11" s="104" t="s">
        <v>147</v>
      </c>
      <c r="G11" s="105">
        <v>5</v>
      </c>
      <c r="H11" s="54"/>
      <c r="I11" s="22">
        <v>16</v>
      </c>
      <c r="J11" s="176">
        <v>6</v>
      </c>
      <c r="K11" s="27"/>
      <c r="L11" s="30"/>
      <c r="M11" s="33"/>
      <c r="N11" s="39"/>
      <c r="O11" s="211" t="s">
        <v>194</v>
      </c>
      <c r="P11" s="174"/>
      <c r="Q11" s="45"/>
      <c r="R11" s="48"/>
      <c r="S11" s="51"/>
      <c r="T11" s="36"/>
      <c r="U11" s="57"/>
      <c r="V11" s="60">
        <f t="shared" si="5"/>
        <v>22</v>
      </c>
      <c r="W11" s="67"/>
      <c r="X11" s="189"/>
      <c r="Y11" s="69">
        <v>22</v>
      </c>
      <c r="Z11" s="215">
        <f>Z10*0.5</f>
        <v>60</v>
      </c>
      <c r="AA11" s="61">
        <f t="shared" si="1"/>
        <v>60</v>
      </c>
      <c r="AB11" s="112">
        <f t="shared" si="2"/>
        <v>60</v>
      </c>
      <c r="AD11" s="246" t="s">
        <v>220</v>
      </c>
    </row>
    <row r="12" spans="1:30" x14ac:dyDescent="0.3">
      <c r="A12" s="205" t="s">
        <v>206</v>
      </c>
      <c r="B12" s="225">
        <f>10-1</f>
        <v>9</v>
      </c>
      <c r="C12" s="226">
        <f>23+3</f>
        <v>26</v>
      </c>
      <c r="D12" s="227">
        <f>23+3</f>
        <v>26</v>
      </c>
      <c r="E12" s="127">
        <v>0</v>
      </c>
      <c r="F12" s="106" t="s">
        <v>68</v>
      </c>
      <c r="G12" s="107">
        <v>0</v>
      </c>
      <c r="H12" s="54"/>
      <c r="I12" s="22">
        <v>31</v>
      </c>
      <c r="J12" s="23">
        <v>31</v>
      </c>
      <c r="K12" s="27"/>
      <c r="L12" s="30"/>
      <c r="M12" s="33"/>
      <c r="N12" s="39"/>
      <c r="O12" s="211" t="s">
        <v>194</v>
      </c>
      <c r="P12" s="174"/>
      <c r="Q12" s="45"/>
      <c r="R12" s="214" t="s">
        <v>194</v>
      </c>
      <c r="S12" s="51"/>
      <c r="T12" s="36"/>
      <c r="U12" s="57"/>
      <c r="V12" s="60">
        <f t="shared" si="5"/>
        <v>62</v>
      </c>
      <c r="W12" s="67"/>
      <c r="X12" s="189"/>
      <c r="Y12" s="70">
        <v>62</v>
      </c>
      <c r="Z12" s="229">
        <f>156+26+26</f>
        <v>208</v>
      </c>
      <c r="AA12" s="61">
        <f t="shared" si="1"/>
        <v>208</v>
      </c>
      <c r="AB12" s="112">
        <f t="shared" si="2"/>
        <v>208</v>
      </c>
      <c r="AD12" s="246" t="s">
        <v>220</v>
      </c>
    </row>
    <row r="13" spans="1:30" x14ac:dyDescent="0.3">
      <c r="A13" s="205" t="s">
        <v>80</v>
      </c>
      <c r="B13" s="157">
        <v>13</v>
      </c>
      <c r="C13" s="171">
        <f>14+4</f>
        <v>18</v>
      </c>
      <c r="D13" s="170">
        <f>17+4</f>
        <v>21</v>
      </c>
      <c r="E13" s="127">
        <v>0</v>
      </c>
      <c r="F13" s="106" t="s">
        <v>68</v>
      </c>
      <c r="G13" s="107">
        <v>0</v>
      </c>
      <c r="H13" s="54"/>
      <c r="I13" s="22"/>
      <c r="J13" s="23"/>
      <c r="K13" s="27"/>
      <c r="L13" s="30"/>
      <c r="M13" s="33"/>
      <c r="N13" s="39"/>
      <c r="O13" s="211" t="s">
        <v>194</v>
      </c>
      <c r="P13" s="174"/>
      <c r="Q13" s="45"/>
      <c r="R13" s="48"/>
      <c r="S13" s="51"/>
      <c r="T13" s="36"/>
      <c r="U13" s="57"/>
      <c r="V13" s="60">
        <f t="shared" si="5"/>
        <v>0</v>
      </c>
      <c r="W13" s="67"/>
      <c r="X13" s="189"/>
      <c r="Y13" s="70"/>
      <c r="Z13" s="215">
        <f>36+24</f>
        <v>60</v>
      </c>
      <c r="AA13" s="61">
        <f t="shared" si="1"/>
        <v>60</v>
      </c>
      <c r="AB13" s="112">
        <f t="shared" si="2"/>
        <v>60</v>
      </c>
      <c r="AD13" s="246" t="s">
        <v>220</v>
      </c>
    </row>
    <row r="14" spans="1:30" x14ac:dyDescent="0.3">
      <c r="A14" s="205" t="s">
        <v>81</v>
      </c>
      <c r="B14" s="175">
        <f>13</f>
        <v>13</v>
      </c>
      <c r="C14" s="171">
        <f>17+3</f>
        <v>20</v>
      </c>
      <c r="D14" s="170">
        <f>21</f>
        <v>21</v>
      </c>
      <c r="E14" s="127">
        <v>0</v>
      </c>
      <c r="F14" s="106" t="s">
        <v>68</v>
      </c>
      <c r="G14" s="107">
        <v>0</v>
      </c>
      <c r="H14" s="54"/>
      <c r="I14" s="22">
        <v>9</v>
      </c>
      <c r="J14" s="23">
        <v>9</v>
      </c>
      <c r="K14" s="133"/>
      <c r="L14" s="134"/>
      <c r="M14" s="33"/>
      <c r="N14" s="39"/>
      <c r="O14" s="211" t="s">
        <v>194</v>
      </c>
      <c r="P14" s="174"/>
      <c r="Q14" s="213" t="s">
        <v>194</v>
      </c>
      <c r="R14" s="48"/>
      <c r="S14" s="51"/>
      <c r="T14" s="36"/>
      <c r="U14" s="57"/>
      <c r="V14" s="60">
        <f t="shared" si="5"/>
        <v>18</v>
      </c>
      <c r="W14" s="67"/>
      <c r="X14" s="189"/>
      <c r="Y14" s="70">
        <v>18</v>
      </c>
      <c r="Z14" s="215">
        <f>66+22</f>
        <v>88</v>
      </c>
      <c r="AA14" s="61">
        <f t="shared" si="1"/>
        <v>88</v>
      </c>
      <c r="AB14" s="112">
        <f t="shared" si="2"/>
        <v>88</v>
      </c>
      <c r="AD14" s="246" t="s">
        <v>220</v>
      </c>
    </row>
    <row r="15" spans="1:30" x14ac:dyDescent="0.3">
      <c r="A15" s="205" t="s">
        <v>205</v>
      </c>
      <c r="B15" s="175">
        <f>13</f>
        <v>13</v>
      </c>
      <c r="C15" s="171">
        <f>13+3</f>
        <v>16</v>
      </c>
      <c r="D15" s="170">
        <f>16+3</f>
        <v>19</v>
      </c>
      <c r="E15" s="127">
        <v>0</v>
      </c>
      <c r="F15" s="106" t="s">
        <v>68</v>
      </c>
      <c r="G15" s="107">
        <v>0</v>
      </c>
      <c r="H15" s="54"/>
      <c r="I15" s="22">
        <v>15</v>
      </c>
      <c r="J15" s="23">
        <v>15</v>
      </c>
      <c r="K15" s="133"/>
      <c r="L15" s="134"/>
      <c r="M15" s="33"/>
      <c r="N15" s="39"/>
      <c r="O15" s="211" t="s">
        <v>194</v>
      </c>
      <c r="P15" s="174"/>
      <c r="Q15" s="45"/>
      <c r="R15" s="214" t="s">
        <v>194</v>
      </c>
      <c r="S15" s="51"/>
      <c r="T15" s="36"/>
      <c r="U15" s="57"/>
      <c r="V15" s="60">
        <f t="shared" si="5"/>
        <v>30</v>
      </c>
      <c r="W15" s="67"/>
      <c r="X15" s="189"/>
      <c r="Y15" s="70">
        <v>30</v>
      </c>
      <c r="Z15" s="64">
        <v>95</v>
      </c>
      <c r="AA15" s="61">
        <f t="shared" si="1"/>
        <v>95</v>
      </c>
      <c r="AB15" s="112">
        <f t="shared" si="2"/>
        <v>95</v>
      </c>
      <c r="AD15" s="246" t="s">
        <v>220</v>
      </c>
    </row>
    <row r="16" spans="1:30" x14ac:dyDescent="0.3">
      <c r="A16" s="205" t="s">
        <v>82</v>
      </c>
      <c r="B16" s="223">
        <v>24</v>
      </c>
      <c r="C16" s="224">
        <v>22</v>
      </c>
      <c r="D16" s="222">
        <v>27</v>
      </c>
      <c r="E16" s="127">
        <v>0</v>
      </c>
      <c r="F16" s="106" t="s">
        <v>68</v>
      </c>
      <c r="G16" s="107">
        <v>0</v>
      </c>
      <c r="H16" s="54"/>
      <c r="I16" s="22">
        <v>32</v>
      </c>
      <c r="J16" s="23">
        <v>31</v>
      </c>
      <c r="K16" s="133"/>
      <c r="L16" s="134"/>
      <c r="M16" s="33"/>
      <c r="N16" s="39"/>
      <c r="O16" s="211" t="s">
        <v>194</v>
      </c>
      <c r="P16" s="174"/>
      <c r="Q16" s="213" t="s">
        <v>194</v>
      </c>
      <c r="R16" s="48"/>
      <c r="S16" s="51"/>
      <c r="T16" s="36"/>
      <c r="U16" s="57"/>
      <c r="V16" s="60">
        <f t="shared" si="5"/>
        <v>63</v>
      </c>
      <c r="W16" s="67"/>
      <c r="X16" s="189"/>
      <c r="Y16" s="70"/>
      <c r="Z16" s="64">
        <v>61</v>
      </c>
      <c r="AA16" s="61">
        <f t="shared" si="1"/>
        <v>-2</v>
      </c>
      <c r="AB16" s="112">
        <f t="shared" si="2"/>
        <v>-2</v>
      </c>
      <c r="AD16" s="173"/>
    </row>
    <row r="17" spans="1:30" x14ac:dyDescent="0.3">
      <c r="A17" s="205" t="s">
        <v>84</v>
      </c>
      <c r="B17" s="160">
        <v>14</v>
      </c>
      <c r="C17" s="171">
        <f>9+4+1</f>
        <v>14</v>
      </c>
      <c r="D17" s="170">
        <f>14+4</f>
        <v>18</v>
      </c>
      <c r="E17" s="127">
        <v>0</v>
      </c>
      <c r="F17" s="106" t="s">
        <v>68</v>
      </c>
      <c r="G17" s="107">
        <v>0</v>
      </c>
      <c r="H17" s="54"/>
      <c r="I17" s="22">
        <v>14</v>
      </c>
      <c r="J17" s="23">
        <v>13</v>
      </c>
      <c r="K17" s="133"/>
      <c r="L17" s="134"/>
      <c r="M17" s="33"/>
      <c r="N17" s="39"/>
      <c r="O17" s="211" t="s">
        <v>194</v>
      </c>
      <c r="P17" s="174"/>
      <c r="Q17" s="45"/>
      <c r="R17" s="48"/>
      <c r="S17" s="51"/>
      <c r="T17" s="36"/>
      <c r="U17" s="57"/>
      <c r="V17" s="60">
        <f t="shared" si="5"/>
        <v>27</v>
      </c>
      <c r="W17" s="67"/>
      <c r="X17" s="189"/>
      <c r="Y17" s="70"/>
      <c r="Z17" s="64">
        <v>26</v>
      </c>
      <c r="AA17" s="61">
        <f t="shared" si="1"/>
        <v>-1</v>
      </c>
      <c r="AB17" s="112">
        <f t="shared" si="2"/>
        <v>-1</v>
      </c>
      <c r="AD17" s="173"/>
    </row>
    <row r="18" spans="1:30" x14ac:dyDescent="0.3">
      <c r="A18" s="208" t="s">
        <v>162</v>
      </c>
      <c r="B18" s="160">
        <f>10+0</f>
        <v>10</v>
      </c>
      <c r="C18" s="161">
        <f>10+4+3</f>
        <v>17</v>
      </c>
      <c r="D18" s="159">
        <f>C18+0</f>
        <v>17</v>
      </c>
      <c r="E18" s="127">
        <v>0</v>
      </c>
      <c r="F18" s="106" t="s">
        <v>68</v>
      </c>
      <c r="G18" s="107">
        <v>0</v>
      </c>
      <c r="H18" s="54"/>
      <c r="I18" s="22"/>
      <c r="J18" s="176"/>
      <c r="K18" s="133"/>
      <c r="L18" s="134"/>
      <c r="M18" s="33"/>
      <c r="N18" s="39"/>
      <c r="O18" s="211" t="s">
        <v>194</v>
      </c>
      <c r="P18" s="174"/>
      <c r="Q18" s="45"/>
      <c r="R18" s="214" t="s">
        <v>194</v>
      </c>
      <c r="S18" s="51"/>
      <c r="T18" s="36"/>
      <c r="U18" s="58"/>
      <c r="V18" s="60">
        <f t="shared" ref="V18:V19" si="6">SUM(H18:U18)</f>
        <v>0</v>
      </c>
      <c r="W18" s="67"/>
      <c r="X18" s="189"/>
      <c r="Y18" s="70"/>
      <c r="Z18" s="64">
        <v>70</v>
      </c>
      <c r="AA18" s="61">
        <f t="shared" ref="AA18:AA19" si="7">SUM(Y18:Z18)-(V18+W18)</f>
        <v>70</v>
      </c>
      <c r="AB18" s="112">
        <f t="shared" ref="AB18:AB19" si="8">SMALL(Z18:AA18,1)+X18</f>
        <v>70</v>
      </c>
      <c r="AD18" s="173"/>
    </row>
    <row r="19" spans="1:30" x14ac:dyDescent="0.3">
      <c r="A19" s="208" t="s">
        <v>163</v>
      </c>
      <c r="B19" s="160">
        <f>10+1</f>
        <v>11</v>
      </c>
      <c r="C19" s="161">
        <f>10+5+3</f>
        <v>18</v>
      </c>
      <c r="D19" s="159">
        <f>C19+1</f>
        <v>19</v>
      </c>
      <c r="E19" s="127">
        <v>0</v>
      </c>
      <c r="F19" s="106" t="s">
        <v>68</v>
      </c>
      <c r="G19" s="107">
        <v>0</v>
      </c>
      <c r="H19" s="54"/>
      <c r="I19" s="22"/>
      <c r="J19" s="23"/>
      <c r="K19" s="133"/>
      <c r="L19" s="134"/>
      <c r="M19" s="33"/>
      <c r="N19" s="39"/>
      <c r="O19" s="211" t="s">
        <v>194</v>
      </c>
      <c r="P19" s="174"/>
      <c r="Q19" s="45"/>
      <c r="R19" s="214" t="s">
        <v>194</v>
      </c>
      <c r="S19" s="51"/>
      <c r="T19" s="36"/>
      <c r="U19" s="58"/>
      <c r="V19" s="60">
        <f t="shared" si="6"/>
        <v>0</v>
      </c>
      <c r="W19" s="67"/>
      <c r="X19" s="189"/>
      <c r="Y19" s="70"/>
      <c r="Z19" s="64">
        <v>60</v>
      </c>
      <c r="AA19" s="61">
        <f t="shared" si="7"/>
        <v>60</v>
      </c>
      <c r="AB19" s="112">
        <f t="shared" si="8"/>
        <v>60</v>
      </c>
      <c r="AD19" s="173"/>
    </row>
    <row r="20" spans="1:30" x14ac:dyDescent="0.3">
      <c r="A20" s="237" t="s">
        <v>164</v>
      </c>
      <c r="B20" s="160">
        <f>10+0</f>
        <v>10</v>
      </c>
      <c r="C20" s="161">
        <f>10+4+2</f>
        <v>16</v>
      </c>
      <c r="D20" s="159">
        <f>C20+0</f>
        <v>16</v>
      </c>
      <c r="E20" s="127">
        <v>0</v>
      </c>
      <c r="F20" s="106" t="s">
        <v>68</v>
      </c>
      <c r="G20" s="107">
        <v>0</v>
      </c>
      <c r="H20" s="54"/>
      <c r="I20" s="22">
        <v>28</v>
      </c>
      <c r="J20" s="23">
        <v>27</v>
      </c>
      <c r="K20" s="133"/>
      <c r="L20" s="134"/>
      <c r="M20" s="33"/>
      <c r="N20" s="39"/>
      <c r="O20" s="211" t="s">
        <v>194</v>
      </c>
      <c r="P20" s="174"/>
      <c r="Q20" s="45"/>
      <c r="R20" s="214" t="s">
        <v>194</v>
      </c>
      <c r="S20" s="51"/>
      <c r="T20" s="36"/>
      <c r="U20" s="57"/>
      <c r="V20" s="60">
        <f t="shared" ref="V20:V23" si="9">SUM(H20:U20)</f>
        <v>55</v>
      </c>
      <c r="W20" s="67"/>
      <c r="X20" s="189"/>
      <c r="Y20" s="70"/>
      <c r="Z20" s="64">
        <v>50</v>
      </c>
      <c r="AA20" s="61">
        <f t="shared" ref="AA20:AA23" si="10">SUM(Y20:Z20)-(V20+W20)</f>
        <v>-5</v>
      </c>
      <c r="AB20" s="112">
        <f t="shared" ref="AB20:AB23" si="11">SMALL(Z20:AA20,1)+X20</f>
        <v>-5</v>
      </c>
      <c r="AD20" s="173"/>
    </row>
    <row r="21" spans="1:30" x14ac:dyDescent="0.3">
      <c r="A21" s="208" t="s">
        <v>165</v>
      </c>
      <c r="B21" s="160">
        <f>10+3</f>
        <v>13</v>
      </c>
      <c r="C21" s="181">
        <f>10+3+2</f>
        <v>15</v>
      </c>
      <c r="D21" s="159">
        <f>C21+3</f>
        <v>18</v>
      </c>
      <c r="E21" s="127">
        <v>0</v>
      </c>
      <c r="F21" s="106" t="s">
        <v>68</v>
      </c>
      <c r="G21" s="107">
        <v>0</v>
      </c>
      <c r="H21" s="54"/>
      <c r="I21" s="22"/>
      <c r="J21" s="23"/>
      <c r="K21" s="133"/>
      <c r="L21" s="134"/>
      <c r="M21" s="33"/>
      <c r="N21" s="39"/>
      <c r="O21" s="211" t="s">
        <v>194</v>
      </c>
      <c r="P21" s="174"/>
      <c r="Q21" s="45"/>
      <c r="R21" s="214" t="s">
        <v>194</v>
      </c>
      <c r="S21" s="51"/>
      <c r="T21" s="36"/>
      <c r="U21" s="58"/>
      <c r="V21" s="60">
        <f t="shared" si="9"/>
        <v>0</v>
      </c>
      <c r="W21" s="67"/>
      <c r="X21" s="189"/>
      <c r="Y21" s="70"/>
      <c r="Z21" s="64">
        <v>45</v>
      </c>
      <c r="AA21" s="61">
        <f t="shared" si="10"/>
        <v>45</v>
      </c>
      <c r="AB21" s="112">
        <f t="shared" si="11"/>
        <v>45</v>
      </c>
      <c r="AD21" s="173"/>
    </row>
    <row r="22" spans="1:30" x14ac:dyDescent="0.3">
      <c r="A22" s="237" t="s">
        <v>166</v>
      </c>
      <c r="B22" s="160">
        <f>10+2</f>
        <v>12</v>
      </c>
      <c r="C22" s="161">
        <f>10+4+1</f>
        <v>15</v>
      </c>
      <c r="D22" s="159">
        <f>C22+2</f>
        <v>17</v>
      </c>
      <c r="E22" s="127">
        <v>0</v>
      </c>
      <c r="F22" s="106" t="s">
        <v>68</v>
      </c>
      <c r="G22" s="107">
        <v>0</v>
      </c>
      <c r="H22" s="54"/>
      <c r="I22" s="22">
        <v>27</v>
      </c>
      <c r="J22" s="23">
        <v>26</v>
      </c>
      <c r="K22" s="133"/>
      <c r="L22" s="134"/>
      <c r="M22" s="33"/>
      <c r="N22" s="39"/>
      <c r="O22" s="211" t="s">
        <v>194</v>
      </c>
      <c r="P22" s="174"/>
      <c r="Q22" s="45"/>
      <c r="R22" s="214" t="s">
        <v>194</v>
      </c>
      <c r="S22" s="51"/>
      <c r="T22" s="36"/>
      <c r="U22" s="57"/>
      <c r="V22" s="60">
        <f t="shared" si="9"/>
        <v>53</v>
      </c>
      <c r="W22" s="67"/>
      <c r="X22" s="189"/>
      <c r="Y22" s="70"/>
      <c r="Z22" s="64">
        <v>40</v>
      </c>
      <c r="AA22" s="61">
        <f t="shared" si="10"/>
        <v>-13</v>
      </c>
      <c r="AB22" s="112">
        <f t="shared" si="11"/>
        <v>-13</v>
      </c>
      <c r="AD22" s="173"/>
    </row>
    <row r="23" spans="1:30" x14ac:dyDescent="0.3">
      <c r="A23" s="237" t="s">
        <v>167</v>
      </c>
      <c r="B23" s="160">
        <f>10+2</f>
        <v>12</v>
      </c>
      <c r="C23" s="161">
        <f>10+3+1</f>
        <v>14</v>
      </c>
      <c r="D23" s="159">
        <f>C23+2</f>
        <v>16</v>
      </c>
      <c r="E23" s="127">
        <v>0</v>
      </c>
      <c r="F23" s="106" t="s">
        <v>68</v>
      </c>
      <c r="G23" s="107">
        <v>0</v>
      </c>
      <c r="H23" s="54"/>
      <c r="I23" s="22">
        <v>31</v>
      </c>
      <c r="J23" s="23">
        <v>30</v>
      </c>
      <c r="K23" s="133"/>
      <c r="L23" s="134"/>
      <c r="M23" s="33"/>
      <c r="N23" s="39"/>
      <c r="O23" s="211" t="s">
        <v>194</v>
      </c>
      <c r="P23" s="174"/>
      <c r="Q23" s="45"/>
      <c r="R23" s="214" t="s">
        <v>194</v>
      </c>
      <c r="S23" s="51"/>
      <c r="T23" s="36"/>
      <c r="U23" s="57"/>
      <c r="V23" s="60">
        <f t="shared" si="9"/>
        <v>61</v>
      </c>
      <c r="W23" s="67"/>
      <c r="X23" s="189"/>
      <c r="Y23" s="70"/>
      <c r="Z23" s="64">
        <v>35</v>
      </c>
      <c r="AA23" s="61">
        <f t="shared" si="10"/>
        <v>-26</v>
      </c>
      <c r="AB23" s="112">
        <f t="shared" si="11"/>
        <v>-26</v>
      </c>
      <c r="AD23" s="173"/>
    </row>
  </sheetData>
  <sortState ref="A12:A19">
    <sortCondition ref="A12:A19"/>
  </sortState>
  <conditionalFormatting sqref="AB2:AB17">
    <cfRule type="cellIs" dxfId="5" priority="9" stopIfTrue="1" operator="lessThan">
      <formula>0.5</formula>
    </cfRule>
    <cfRule type="cellIs" dxfId="4" priority="10" operator="lessThan">
      <formula>0.5*Z2</formula>
    </cfRule>
  </conditionalFormatting>
  <conditionalFormatting sqref="AB18:AB23">
    <cfRule type="cellIs" dxfId="3" priority="5" stopIfTrue="1" operator="lessThan">
      <formula>0.5</formula>
    </cfRule>
    <cfRule type="cellIs" dxfId="2" priority="6" operator="lessThan">
      <formula>0.5*Z18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5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12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11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7</v>
      </c>
      <c r="E5" s="10">
        <f ca="1">RANDBETWEEN(1,8)+RANDBETWEEN(1,8)+RANDBETWEEN(1,8)</f>
        <v>18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24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7</v>
      </c>
      <c r="E6" s="10">
        <f ca="1">RANDBETWEEN(1,10)+RANDBETWEEN(1,10)+RANDBETWEEN(1,10)</f>
        <v>21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31</v>
      </c>
      <c r="H6" s="11">
        <f ca="1">RANDBETWEEN(1,10)+RANDBETWEEN(1,10)+RANDBETWEEN(1,10)+RANDBETWEEN(1,10)+RANDBETWEEN(1,10)+RANDBETWEEN(1,10)</f>
        <v>22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9</v>
      </c>
      <c r="E7" s="10">
        <f ca="1">RANDBETWEEN(1,12)+RANDBETWEEN(1,12)+RANDBETWEEN(1,12)</f>
        <v>18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27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16</v>
      </c>
      <c r="D8" s="10">
        <f ca="1">RANDBETWEEN(1,20)+RANDBETWEEN(1,20)</f>
        <v>29</v>
      </c>
      <c r="E8" s="10">
        <f ca="1">RANDBETWEEN(1,20)+RANDBETWEEN(1,20)+RANDBETWEEN(1,20)</f>
        <v>50</v>
      </c>
      <c r="F8" s="10">
        <f ca="1">RANDBETWEEN(1,20)+RANDBETWEEN(1,20)+RANDBETWEEN(1,20)+RANDBETWEEN(1,20)</f>
        <v>67</v>
      </c>
      <c r="G8" s="10">
        <f ca="1">RANDBETWEEN(1,20)+RANDBETWEEN(1,20)+RANDBETWEEN(1,20)+RANDBETWEEN(1,20)+RANDBETWEEN(1,20)</f>
        <v>42</v>
      </c>
      <c r="H8" s="11">
        <f ca="1">RANDBETWEEN(1,20)+RANDBETWEEN(1,20)+RANDBETWEEN(1,20)+RANDBETWEEN(1,20)+RANDBETWEEN(1,20)+RANDBETWEEN(1,20)</f>
        <v>45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50</v>
      </c>
      <c r="D9" s="13">
        <f ca="1">RANDBETWEEN(1,100)+RANDBETWEEN(1,100)</f>
        <v>162</v>
      </c>
      <c r="E9" s="13">
        <f ca="1">RANDBETWEEN(1,100)+RANDBETWEEN(1,100)+RANDBETWEEN(1,100)</f>
        <v>86</v>
      </c>
      <c r="F9" s="13">
        <f ca="1">RANDBETWEEN(1,100)+RANDBETWEEN(1,100)+RANDBETWEEN(1,100)+RANDBETWEEN(1,100)</f>
        <v>293</v>
      </c>
      <c r="G9" s="13">
        <f ca="1">RANDBETWEEN(1,100)+RANDBETWEEN(1,100)+RANDBETWEEN(1,100)+RANDBETWEEN(1,100)+RANDBETWEEN(1,100)</f>
        <v>346</v>
      </c>
      <c r="H9" s="14">
        <f ca="1">RANDBETWEEN(1,100)+RANDBETWEEN(1,100)+RANDBETWEEN(1,100)+RANDBETWEEN(1,100)+RANDBETWEEN(1,100)+RANDBETWEEN(1,100)</f>
        <v>229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</row>
    <row r="28" spans="1:22" x14ac:dyDescent="0.3">
      <c r="A28" s="1"/>
      <c r="C28" s="1"/>
      <c r="D28" s="1"/>
      <c r="E28" s="1"/>
      <c r="F28" s="1"/>
    </row>
    <row r="29" spans="1:22" x14ac:dyDescent="0.3">
      <c r="A29" s="1"/>
      <c r="C29" s="1"/>
      <c r="D29" s="1"/>
      <c r="E29" s="1"/>
      <c r="F29" s="1"/>
      <c r="Q29" s="247"/>
      <c r="R29" s="247"/>
      <c r="S29" s="247"/>
      <c r="T29" s="247"/>
      <c r="U29" s="247"/>
      <c r="V29" s="247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Initiative</vt:lpstr>
      <vt:lpstr>Attacks (allies)</vt:lpstr>
      <vt:lpstr>Attacks (foes)</vt:lpstr>
      <vt:lpstr>Saves (allies)</vt:lpstr>
      <vt:lpstr>Saves (foes)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2018-01-01T21:16:45Z</cp:lastPrinted>
  <dcterms:created xsi:type="dcterms:W3CDTF">2014-01-30T16:13:23Z</dcterms:created>
  <dcterms:modified xsi:type="dcterms:W3CDTF">2018-02-26T18:47:31Z</dcterms:modified>
</cp:coreProperties>
</file>