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10224"/>
  </bookViews>
  <sheets>
    <sheet name="Initiative" sheetId="1" r:id="rId1"/>
    <sheet name="Attacks (allies)" sheetId="2" r:id="rId2"/>
    <sheet name="Attacks (foes)" sheetId="6" r:id="rId3"/>
    <sheet name="Saves (allies)" sheetId="3" r:id="rId4"/>
    <sheet name="Saves (foes)" sheetId="7" r:id="rId5"/>
    <sheet name="hps" sheetId="5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U45" i="5" l="1"/>
  <c r="V44" i="5" l="1"/>
  <c r="C45" i="5" l="1"/>
  <c r="D45" i="5" s="1"/>
  <c r="B45" i="5"/>
  <c r="D46" i="5"/>
  <c r="C46" i="5"/>
  <c r="B46" i="5"/>
  <c r="C44" i="5"/>
  <c r="D44" i="5" s="1"/>
  <c r="B44" i="5"/>
  <c r="C43" i="5" l="1"/>
  <c r="D43" i="5" s="1"/>
  <c r="B43" i="5"/>
  <c r="B4" i="5"/>
  <c r="D8" i="2" l="1"/>
  <c r="E8" i="2"/>
  <c r="H8" i="2"/>
  <c r="I8" i="2" s="1"/>
  <c r="D31" i="7" l="1"/>
  <c r="E31" i="7" s="1"/>
  <c r="H33" i="2"/>
  <c r="I33" i="2" s="1"/>
  <c r="C17" i="3" l="1"/>
  <c r="D19" i="3"/>
  <c r="E19" i="3" s="1"/>
  <c r="D18" i="3"/>
  <c r="E18" i="3" s="1"/>
  <c r="D17" i="3"/>
  <c r="E17" i="3" s="1"/>
  <c r="B18" i="5" l="1"/>
  <c r="B17" i="5"/>
  <c r="V18" i="5"/>
  <c r="AA18" i="5" s="1"/>
  <c r="AB18" i="5" s="1"/>
  <c r="V17" i="5"/>
  <c r="AA17" i="5" s="1"/>
  <c r="AB17" i="5" s="1"/>
  <c r="D21" i="6" l="1"/>
  <c r="D20" i="6"/>
  <c r="D19" i="6"/>
  <c r="D18" i="6"/>
  <c r="D17" i="6"/>
  <c r="D16" i="6"/>
  <c r="D15" i="6"/>
  <c r="C19" i="7"/>
  <c r="C18" i="7"/>
  <c r="C17" i="7"/>
  <c r="C16" i="7"/>
  <c r="C15" i="7"/>
  <c r="C14" i="7"/>
  <c r="C13" i="7"/>
  <c r="C12" i="7"/>
  <c r="C11" i="7"/>
  <c r="Z46" i="5"/>
  <c r="Z44" i="5"/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2" i="7" l="1"/>
  <c r="D2" i="7"/>
  <c r="E2" i="7" s="1"/>
  <c r="C3" i="7"/>
  <c r="D3" i="7"/>
  <c r="E3" i="7" s="1"/>
  <c r="C4" i="7"/>
  <c r="D4" i="7"/>
  <c r="E4" i="7" s="1"/>
  <c r="D5" i="7"/>
  <c r="E5" i="7" s="1"/>
  <c r="V45" i="5" l="1"/>
  <c r="AA45" i="5" s="1"/>
  <c r="AB45" i="5" s="1"/>
  <c r="AA44" i="5"/>
  <c r="AB44" i="5" s="1"/>
  <c r="V43" i="5"/>
  <c r="AA43" i="5" s="1"/>
  <c r="AB43" i="5" s="1"/>
  <c r="V48" i="5"/>
  <c r="AA48" i="5" s="1"/>
  <c r="AB48" i="5" s="1"/>
  <c r="Z47" i="5"/>
  <c r="V47" i="5"/>
  <c r="D19" i="7"/>
  <c r="D18" i="7"/>
  <c r="E18" i="7" s="1"/>
  <c r="D17" i="7"/>
  <c r="H21" i="6"/>
  <c r="I21" i="6" s="1"/>
  <c r="H20" i="6"/>
  <c r="I20" i="6" s="1"/>
  <c r="E10" i="1"/>
  <c r="AA47" i="5" l="1"/>
  <c r="AB47" i="5" s="1"/>
  <c r="E17" i="7"/>
  <c r="E19" i="7"/>
  <c r="J14" i="3" l="1"/>
  <c r="K14" i="3" s="1"/>
  <c r="H26" i="2" l="1"/>
  <c r="I26" i="2" s="1"/>
  <c r="H24" i="2"/>
  <c r="I24" i="2" s="1"/>
  <c r="E26" i="2"/>
  <c r="E24" i="2"/>
  <c r="D2" i="2" l="1"/>
  <c r="E2" i="2"/>
  <c r="H2" i="2"/>
  <c r="D3" i="2"/>
  <c r="E3" i="2"/>
  <c r="H3" i="2"/>
  <c r="I3" i="2" s="1"/>
  <c r="D4" i="2"/>
  <c r="E4" i="2"/>
  <c r="H4" i="2"/>
  <c r="I4" i="2" s="1"/>
  <c r="D5" i="2"/>
  <c r="E5" i="2"/>
  <c r="H5" i="2"/>
  <c r="I5" i="2" s="1"/>
  <c r="D6" i="2"/>
  <c r="E6" i="2"/>
  <c r="H6" i="2"/>
  <c r="I6" i="2" s="1"/>
  <c r="D7" i="2"/>
  <c r="E7" i="2"/>
  <c r="H7" i="2"/>
  <c r="I7" i="2" s="1"/>
  <c r="D9" i="2"/>
  <c r="E9" i="2"/>
  <c r="H9" i="2"/>
  <c r="I9" i="2" s="1"/>
  <c r="D10" i="2"/>
  <c r="E10" i="2"/>
  <c r="H10" i="2"/>
  <c r="I10" i="2" s="1"/>
  <c r="V31" i="5"/>
  <c r="AA31" i="5" s="1"/>
  <c r="AB31" i="5" s="1"/>
  <c r="I2" i="2" l="1"/>
  <c r="J13" i="3"/>
  <c r="K13" i="3" s="1"/>
  <c r="D38" i="7" l="1"/>
  <c r="E38" i="7" s="1"/>
  <c r="D37" i="7"/>
  <c r="E37" i="7" s="1"/>
  <c r="D36" i="7"/>
  <c r="E36" i="7" s="1"/>
  <c r="H23" i="6"/>
  <c r="I23" i="6" s="1"/>
  <c r="V30" i="5"/>
  <c r="AA30" i="5" s="1"/>
  <c r="AB30" i="5" s="1"/>
  <c r="V29" i="5"/>
  <c r="AA29" i="5" s="1"/>
  <c r="AB29" i="5" s="1"/>
  <c r="V28" i="5"/>
  <c r="AA28" i="5" s="1"/>
  <c r="AB28" i="5" s="1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H24" i="6"/>
  <c r="I24" i="6" s="1"/>
  <c r="H22" i="6"/>
  <c r="I22" i="6" s="1"/>
  <c r="V42" i="5" l="1"/>
  <c r="AA42" i="5" s="1"/>
  <c r="AB42" i="5" s="1"/>
  <c r="V41" i="5"/>
  <c r="AA41" i="5" s="1"/>
  <c r="AB41" i="5" s="1"/>
  <c r="V40" i="5"/>
  <c r="AA40" i="5" s="1"/>
  <c r="AB40" i="5" s="1"/>
  <c r="V39" i="5"/>
  <c r="AA39" i="5" s="1"/>
  <c r="AB39" i="5" s="1"/>
  <c r="D26" i="1" l="1"/>
  <c r="E25" i="1"/>
  <c r="H8" i="6" l="1"/>
  <c r="I8" i="6" s="1"/>
  <c r="V37" i="5" l="1"/>
  <c r="AA37" i="5" s="1"/>
  <c r="AB37" i="5" s="1"/>
  <c r="V36" i="5"/>
  <c r="AA36" i="5" s="1"/>
  <c r="AB36" i="5" s="1"/>
  <c r="E21" i="1" l="1"/>
  <c r="M11" i="1" l="1"/>
  <c r="M10" i="1"/>
  <c r="M9" i="1"/>
  <c r="M17" i="1" s="1"/>
  <c r="D2" i="6" l="1"/>
  <c r="D3" i="6"/>
  <c r="J12" i="3" l="1"/>
  <c r="K12" i="3" s="1"/>
  <c r="J11" i="3"/>
  <c r="K11" i="3" s="1"/>
  <c r="J10" i="3"/>
  <c r="K10" i="3" s="1"/>
  <c r="J9" i="3"/>
  <c r="K9" i="3" s="1"/>
  <c r="H12" i="6" l="1"/>
  <c r="I12" i="6" s="1"/>
  <c r="H7" i="6"/>
  <c r="I7" i="6" s="1"/>
  <c r="H5" i="6"/>
  <c r="I5" i="6" s="1"/>
  <c r="H6" i="6"/>
  <c r="I6" i="6" s="1"/>
  <c r="H10" i="6"/>
  <c r="I10" i="6" s="1"/>
  <c r="H9" i="6" l="1"/>
  <c r="I9" i="6" s="1"/>
  <c r="H11" i="6"/>
  <c r="I11" i="6" s="1"/>
  <c r="D35" i="7"/>
  <c r="E35" i="7" s="1"/>
  <c r="D34" i="7"/>
  <c r="E34" i="7" s="1"/>
  <c r="D33" i="7"/>
  <c r="E33" i="7" s="1"/>
  <c r="D32" i="7"/>
  <c r="E32" i="7" s="1"/>
  <c r="D30" i="7"/>
  <c r="E30" i="7" s="1"/>
  <c r="E19" i="1" l="1"/>
  <c r="E26" i="1"/>
  <c r="V35" i="5"/>
  <c r="AA35" i="5" s="1"/>
  <c r="AB35" i="5" s="1"/>
  <c r="V34" i="5"/>
  <c r="AA34" i="5" s="1"/>
  <c r="AB34" i="5" s="1"/>
  <c r="V33" i="5"/>
  <c r="AA33" i="5" s="1"/>
  <c r="AB33" i="5" s="1"/>
  <c r="V38" i="5"/>
  <c r="AA38" i="5" s="1"/>
  <c r="AB38" i="5" s="1"/>
  <c r="V32" i="5"/>
  <c r="AA32" i="5" s="1"/>
  <c r="AB32" i="5" s="1"/>
  <c r="D29" i="7"/>
  <c r="D28" i="7"/>
  <c r="E28" i="7" s="1"/>
  <c r="D27" i="7"/>
  <c r="E27" i="7" s="1"/>
  <c r="H4" i="6"/>
  <c r="I4" i="6" s="1"/>
  <c r="E29" i="7" l="1"/>
  <c r="D24" i="7"/>
  <c r="E24" i="7" s="1"/>
  <c r="D25" i="7"/>
  <c r="E25" i="7" s="1"/>
  <c r="D26" i="7"/>
  <c r="E26" i="7" s="1"/>
  <c r="H26" i="6"/>
  <c r="I26" i="6" s="1"/>
  <c r="H25" i="6"/>
  <c r="I25" i="6" s="1"/>
  <c r="C4" i="3" l="1"/>
  <c r="C3" i="3"/>
  <c r="C2" i="3"/>
  <c r="C13" i="3"/>
  <c r="C12" i="3"/>
  <c r="C11" i="3"/>
  <c r="C10" i="3"/>
  <c r="C9" i="3"/>
  <c r="C8" i="3"/>
  <c r="C7" i="3"/>
  <c r="C6" i="3"/>
  <c r="C5" i="3"/>
  <c r="H6" i="4" l="1"/>
  <c r="H3" i="6" l="1"/>
  <c r="D22" i="7" l="1"/>
  <c r="E22" i="7" s="1"/>
  <c r="D21" i="7"/>
  <c r="E21" i="7" s="1"/>
  <c r="D20" i="7"/>
  <c r="E20" i="7" s="1"/>
  <c r="Z12" i="5" l="1"/>
  <c r="Z13" i="5"/>
  <c r="Z14" i="5"/>
  <c r="D3" i="5" l="1"/>
  <c r="B3" i="5"/>
  <c r="D2" i="5" l="1"/>
  <c r="B2" i="5"/>
  <c r="B6" i="5" l="1"/>
  <c r="D6" i="5"/>
  <c r="C6" i="5"/>
  <c r="D11" i="5" l="1"/>
  <c r="C11" i="5"/>
  <c r="B11" i="5"/>
  <c r="E12" i="2" l="1"/>
  <c r="D10" i="5" l="1"/>
  <c r="C10" i="5"/>
  <c r="D12" i="5" l="1"/>
  <c r="C12" i="5"/>
  <c r="D15" i="5" l="1"/>
  <c r="C15" i="5"/>
  <c r="B15" i="5"/>
  <c r="B14" i="5"/>
  <c r="D14" i="5"/>
  <c r="C14" i="5"/>
  <c r="D13" i="5"/>
  <c r="B12" i="5"/>
  <c r="Z8" i="5" l="1"/>
  <c r="D7" i="7" l="1"/>
  <c r="E7" i="7" s="1"/>
  <c r="D6" i="7"/>
  <c r="E6" i="7" s="1"/>
  <c r="E5" i="1" l="1"/>
  <c r="D16" i="7" l="1"/>
  <c r="D15" i="7"/>
  <c r="D14" i="7"/>
  <c r="D13" i="7"/>
  <c r="D12" i="7"/>
  <c r="D11" i="7"/>
  <c r="D10" i="7"/>
  <c r="C10" i="7"/>
  <c r="D9" i="7"/>
  <c r="C9" i="7"/>
  <c r="D8" i="7"/>
  <c r="C8" i="7"/>
  <c r="I3" i="6"/>
  <c r="H2" i="6"/>
  <c r="I2" i="6" s="1"/>
  <c r="H19" i="6"/>
  <c r="H18" i="6"/>
  <c r="H17" i="6"/>
  <c r="H16" i="6"/>
  <c r="H15" i="6"/>
  <c r="H14" i="6"/>
  <c r="D14" i="6"/>
  <c r="H13" i="6"/>
  <c r="D13" i="6"/>
  <c r="E8" i="7" l="1"/>
  <c r="E9" i="7"/>
  <c r="E10" i="7"/>
  <c r="E11" i="7"/>
  <c r="E12" i="7"/>
  <c r="E15" i="7"/>
  <c r="E16" i="7"/>
  <c r="E13" i="7"/>
  <c r="E14" i="7"/>
  <c r="I16" i="6"/>
  <c r="I18" i="6"/>
  <c r="I13" i="6"/>
  <c r="I15" i="6"/>
  <c r="I17" i="6"/>
  <c r="I19" i="6"/>
  <c r="I14" i="6"/>
  <c r="C13" i="5" l="1"/>
  <c r="Z10" i="5"/>
  <c r="C20" i="5" l="1"/>
  <c r="B20" i="5"/>
  <c r="E24" i="1" l="1"/>
  <c r="V20" i="5" l="1"/>
  <c r="AA20" i="5" s="1"/>
  <c r="AB20" i="5" s="1"/>
  <c r="D23" i="1" l="1"/>
  <c r="E23" i="1" s="1"/>
  <c r="E11" i="1"/>
  <c r="Z4" i="5" l="1"/>
  <c r="V46" i="5"/>
  <c r="AA46" i="5" s="1"/>
  <c r="AB46" i="5" s="1"/>
  <c r="E14" i="1" l="1"/>
  <c r="E8" i="1" l="1"/>
  <c r="E13" i="1"/>
  <c r="I27" i="1"/>
  <c r="I26" i="1"/>
  <c r="I28" i="1" s="1"/>
  <c r="I29" i="1" s="1"/>
  <c r="I25" i="1"/>
  <c r="D4" i="5" l="1"/>
  <c r="C4" i="5"/>
  <c r="H32" i="2" l="1"/>
  <c r="I32" i="2" s="1"/>
  <c r="H31" i="2"/>
  <c r="I31" i="2" s="1"/>
  <c r="H30" i="2"/>
  <c r="I30" i="2" s="1"/>
  <c r="H29" i="2"/>
  <c r="I29" i="2" s="1"/>
  <c r="J4" i="3" l="1"/>
  <c r="K4" i="3" s="1"/>
  <c r="D4" i="4" l="1"/>
  <c r="E25" i="2" l="1"/>
  <c r="E23" i="2"/>
  <c r="E28" i="2"/>
  <c r="E27" i="2"/>
  <c r="D9" i="5" l="1"/>
  <c r="C9" i="5"/>
  <c r="B9" i="5"/>
  <c r="E16" i="1" l="1"/>
  <c r="V9" i="5"/>
  <c r="AA9" i="5" s="1"/>
  <c r="AB9" i="5" s="1"/>
  <c r="J6" i="3" l="1"/>
  <c r="K6" i="3" s="1"/>
  <c r="J3" i="3"/>
  <c r="K3" i="3" s="1"/>
  <c r="J8" i="3"/>
  <c r="K8" i="3" s="1"/>
  <c r="D4" i="3"/>
  <c r="E4" i="3" s="1"/>
  <c r="D3" i="3"/>
  <c r="E3" i="3" s="1"/>
  <c r="D2" i="3"/>
  <c r="E2" i="3" s="1"/>
  <c r="D16" i="3"/>
  <c r="C16" i="3"/>
  <c r="D15" i="3"/>
  <c r="C15" i="3"/>
  <c r="D14" i="3"/>
  <c r="C14" i="3"/>
  <c r="E16" i="3" l="1"/>
  <c r="E14" i="3"/>
  <c r="E15" i="3"/>
  <c r="E2" i="1" l="1"/>
  <c r="E20" i="1"/>
  <c r="E3" i="1"/>
  <c r="E9" i="1"/>
  <c r="E18" i="1"/>
  <c r="E22" i="1"/>
  <c r="E17" i="1"/>
  <c r="H12" i="2"/>
  <c r="D12" i="2"/>
  <c r="H11" i="2"/>
  <c r="D11" i="2"/>
  <c r="V8" i="5"/>
  <c r="AA8" i="5" s="1"/>
  <c r="AB8" i="5" s="1"/>
  <c r="V7" i="5"/>
  <c r="AA7" i="5" s="1"/>
  <c r="AB7" i="5" s="1"/>
  <c r="D7" i="5"/>
  <c r="C7" i="5"/>
  <c r="B7" i="5"/>
  <c r="V6" i="5"/>
  <c r="AA6" i="5" s="1"/>
  <c r="AB6" i="5" s="1"/>
  <c r="V5" i="5"/>
  <c r="AA5" i="5" s="1"/>
  <c r="AB5" i="5" s="1"/>
  <c r="D5" i="5"/>
  <c r="C5" i="5"/>
  <c r="V4" i="5"/>
  <c r="AA4" i="5" s="1"/>
  <c r="AB4" i="5" s="1"/>
  <c r="V3" i="5"/>
  <c r="AA3" i="5" s="1"/>
  <c r="AB3" i="5" s="1"/>
  <c r="C3" i="5"/>
  <c r="V2" i="5"/>
  <c r="AA2" i="5" s="1"/>
  <c r="AB2" i="5" s="1"/>
  <c r="C2" i="5"/>
  <c r="I12" i="2" l="1"/>
  <c r="I11" i="2"/>
  <c r="E12" i="1" l="1"/>
  <c r="J7" i="3" l="1"/>
  <c r="K7" i="3" s="1"/>
  <c r="J2" i="3"/>
  <c r="K2" i="3" s="1"/>
  <c r="D13" i="3"/>
  <c r="E13" i="3" s="1"/>
  <c r="D12" i="3"/>
  <c r="E12" i="3" s="1"/>
  <c r="D11" i="3"/>
  <c r="E11" i="3" s="1"/>
  <c r="D10" i="3"/>
  <c r="D9" i="3"/>
  <c r="D8" i="3"/>
  <c r="D7" i="3"/>
  <c r="E7" i="3" s="1"/>
  <c r="D6" i="3"/>
  <c r="E6" i="3" s="1"/>
  <c r="D5" i="3"/>
  <c r="E5" i="3" s="1"/>
  <c r="H28" i="2"/>
  <c r="H27" i="2"/>
  <c r="H25" i="2"/>
  <c r="H23" i="2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E9" i="3" l="1"/>
  <c r="E8" i="3"/>
  <c r="E10" i="3"/>
  <c r="I27" i="2"/>
  <c r="I25" i="2"/>
  <c r="I28" i="2"/>
  <c r="I23" i="2"/>
  <c r="Z11" i="5" l="1"/>
  <c r="E15" i="1" l="1"/>
  <c r="J5" i="3" l="1"/>
  <c r="K5" i="3" s="1"/>
  <c r="V15" i="5" l="1"/>
  <c r="AA15" i="5" s="1"/>
  <c r="AB15" i="5" s="1"/>
  <c r="V14" i="5"/>
  <c r="AA14" i="5" s="1"/>
  <c r="AB14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13" i="5"/>
  <c r="AA13" i="5" s="1"/>
  <c r="AB13" i="5" s="1"/>
  <c r="V11" i="5"/>
  <c r="AA11" i="5" s="1"/>
  <c r="AB11" i="5" s="1"/>
  <c r="V12" i="5"/>
  <c r="AA12" i="5" s="1"/>
  <c r="AB12" i="5" s="1"/>
  <c r="V10" i="5"/>
  <c r="AA10" i="5" s="1"/>
  <c r="AB10" i="5" s="1"/>
  <c r="I14" i="1"/>
  <c r="I13" i="1"/>
  <c r="I15" i="1" s="1"/>
  <c r="I12" i="1"/>
  <c r="E6" i="1"/>
  <c r="E4" i="1"/>
  <c r="E7" i="1"/>
  <c r="I16" i="1" l="1"/>
  <c r="M14" i="1" s="1"/>
  <c r="M13" i="1"/>
  <c r="M15" i="1"/>
</calcChain>
</file>

<file path=xl/comments1.xml><?xml version="1.0" encoding="utf-8"?>
<comments xmlns="http://schemas.openxmlformats.org/spreadsheetml/2006/main">
  <authors>
    <author>Alexis Álvarez</author>
  </authors>
  <commentList>
    <comment ref="F15" authorId="0">
      <text>
        <r>
          <rPr>
            <i/>
            <sz val="12"/>
            <color indexed="81"/>
            <rFont val="Times New Roman"/>
            <family val="1"/>
          </rPr>
          <t>ki-frenzy +10’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4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5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6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7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8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9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3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E24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5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6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7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8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G3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D16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G16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D17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D18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D19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D20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D21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C14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A11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A12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A13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A14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A15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A16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A17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C17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A18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C18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A19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C19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</commentList>
</comments>
</file>

<file path=xl/comments6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Y1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3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J23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3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3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6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6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6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8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8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8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9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29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9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30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30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30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3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3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3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32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B43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3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3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3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4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Z44" authorId="0">
      <text>
        <r>
          <rPr>
            <i/>
            <sz val="12"/>
            <color theme="1"/>
            <rFont val="Times New Roman"/>
            <family val="1"/>
          </rPr>
          <t>2 negative levels</t>
        </r>
      </text>
    </comment>
    <comment ref="B4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5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D4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Z45" authorId="0">
      <text>
        <r>
          <rPr>
            <i/>
            <sz val="12"/>
            <color theme="1"/>
            <rFont val="Times New Roman"/>
            <family val="1"/>
          </rPr>
          <t>4 negative levels</t>
        </r>
      </text>
    </comment>
    <comment ref="B46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6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6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Z46" authorId="0">
      <text>
        <r>
          <rPr>
            <i/>
            <sz val="12"/>
            <color theme="1"/>
            <rFont val="Times New Roman"/>
            <family val="1"/>
          </rPr>
          <t>1 negative level</t>
        </r>
      </text>
    </comment>
    <comment ref="J4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4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4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M47" authorId="0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J4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4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4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M4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</commentList>
</comments>
</file>

<file path=xl/sharedStrings.xml><?xml version="1.0" encoding="utf-8"?>
<sst xmlns="http://schemas.openxmlformats.org/spreadsheetml/2006/main" count="749" uniqueCount="248">
  <si>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</si>
  <si>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</si>
  <si>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</si>
  <si>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</si>
  <si>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</si>
  <si>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</si>
  <si>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</si>
  <si>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</si>
  <si>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</si>
  <si>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</si>
  <si>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</si>
  <si>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</si>
  <si>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</si>
  <si>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</si>
  <si>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</si>
  <si>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</si>
  <si>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</si>
  <si>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</si>
  <si>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</si>
  <si>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</si>
  <si>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</si>
  <si>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</si>
  <si>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</si>
  <si>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</si>
  <si>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</si>
  <si>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</si>
  <si>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</si>
  <si>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</si>
  <si>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</si>
  <si>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</si>
  <si>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</si>
  <si>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</si>
  <si>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</si>
  <si>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</si>
  <si>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</si>
  <si>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</si>
  <si>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</si>
  <si>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</si>
  <si>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</si>
  <si>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</si>
  <si>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</si>
  <si>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</si>
  <si>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</si>
  <si>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</si>
  <si>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</si>
  <si>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</si>
  <si>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</si>
  <si>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</si>
  <si>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</si>
  <si>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</si>
  <si>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</si>
  <si>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</si>
  <si>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</si>
  <si>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</si>
  <si>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</si>
  <si>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</si>
  <si>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</si>
  <si>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</si>
  <si>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</si>
  <si>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</si>
  <si>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</si>
  <si>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</si>
  <si>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</si>
  <si>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</si>
  <si>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</si>
  <si>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</si>
  <si>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</si>
  <si>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</si>
  <si>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</si>
  <si>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</si>
  <si>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</si>
  <si>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</si>
  <si>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</si>
  <si>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</si>
  <si>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</si>
  <si>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</si>
  <si>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20’</t>
  </si>
  <si>
    <t>Whisper</t>
  </si>
  <si>
    <t>Typhoid</t>
  </si>
  <si>
    <t>Lady Asunder</t>
  </si>
  <si>
    <t>Myrtle Eyes</t>
  </si>
  <si>
    <t>Grim Gerome</t>
  </si>
  <si>
    <t>Ill-at-Ease</t>
  </si>
  <si>
    <t>Shade Battle Sorcerer</t>
  </si>
  <si>
    <t>Move Silently</t>
  </si>
  <si>
    <t>Quarterstaff +2</t>
  </si>
  <si>
    <t>QR Hand Crossbow +1</t>
  </si>
  <si>
    <t>Blackthorn Shillelagh +2</t>
  </si>
  <si>
    <t>Dispelling Dagger</t>
  </si>
  <si>
    <t>Domineering Morningstar</t>
  </si>
  <si>
    <t>Spiked Shield +1</t>
  </si>
  <si>
    <t>Grapple</t>
  </si>
  <si>
    <t>Claw 1</t>
  </si>
  <si>
    <t>1d8+1+6+poison</t>
  </si>
  <si>
    <t>Claw 2</t>
  </si>
  <si>
    <t>Bite</t>
  </si>
  <si>
    <t>1d4+1</t>
  </si>
  <si>
    <t>Deliver Touch Attack</t>
  </si>
  <si>
    <t>varies</t>
  </si>
  <si>
    <r>
      <t>1d8[2d6]+7</t>
    </r>
    <r>
      <rPr>
        <b/>
        <sz val="12"/>
        <color theme="1"/>
        <rFont val="Times New Roman"/>
        <family val="1"/>
      </rPr>
      <t>+1</t>
    </r>
  </si>
  <si>
    <t>2nd Attack</t>
  </si>
  <si>
    <r>
      <t>1d4[1d6]+1+7</t>
    </r>
    <r>
      <rPr>
        <b/>
        <sz val="12"/>
        <color theme="1"/>
        <rFont val="Times New Roman"/>
        <family val="1"/>
      </rPr>
      <t>+1</t>
    </r>
  </si>
  <si>
    <t>Ranged Touch Attack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</si>
  <si>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</si>
  <si>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</si>
  <si>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Bypass Spell Resistance</t>
  </si>
  <si>
    <t>1d4+2</t>
  </si>
  <si>
    <t>1d3</t>
  </si>
  <si>
    <t>call lightning</t>
  </si>
  <si>
    <t>3d6 electric</t>
  </si>
  <si>
    <t>Doom Burst Naginata, 10’</t>
  </si>
  <si>
    <t>1d10+4</t>
  </si>
  <si>
    <t>QR Hand Crossbow</t>
  </si>
  <si>
    <t>1d4</t>
  </si>
  <si>
    <t>Notes</t>
  </si>
  <si>
    <t>[invisible]</t>
  </si>
  <si>
    <t>Listen</t>
  </si>
  <si>
    <t>Water Genasi Sohei</t>
  </si>
  <si>
    <t>Allisa</t>
  </si>
  <si>
    <t>Maiko</t>
  </si>
  <si>
    <t>Lauren</t>
  </si>
  <si>
    <t>Rook</t>
  </si>
  <si>
    <t>Fingers</t>
  </si>
  <si>
    <t>Sarge</t>
  </si>
  <si>
    <t>Mellion</t>
  </si>
  <si>
    <t>Stoneskin</t>
  </si>
  <si>
    <t>Valania</t>
  </si>
  <si>
    <t>40’</t>
  </si>
  <si>
    <t>+1 Dmg ki-frenzy</t>
  </si>
  <si>
    <t>30’+10’</t>
  </si>
  <si>
    <t>Druid-Master of Many Forms</t>
  </si>
  <si>
    <t>Rogue-Trapsmith</t>
  </si>
  <si>
    <t>Duskblade</t>
  </si>
  <si>
    <t>Cleric-Rogue-Inquisitor</t>
  </si>
  <si>
    <t>Bard</t>
  </si>
  <si>
    <t>Warmage</t>
  </si>
  <si>
    <t>Wizard-Incantator</t>
  </si>
  <si>
    <t>Cloistered Cleric of Mystra</t>
  </si>
  <si>
    <t>fire, cold, acid</t>
  </si>
  <si>
    <t>cold iron, good</t>
  </si>
  <si>
    <t>Good/
Pos</t>
  </si>
  <si>
    <t>Vamp</t>
  </si>
  <si>
    <t>Temp</t>
  </si>
  <si>
    <t>Greater Dispel Magic</t>
  </si>
  <si>
    <t>3rd Attack</t>
  </si>
  <si>
    <t>1d6+1+ghoul fever+paralysis</t>
  </si>
  <si>
    <t>1d3+paralysis</t>
  </si>
  <si>
    <t>Allied Party Composition</t>
  </si>
  <si>
    <t>Rogue 5 / Assassin 4</t>
  </si>
  <si>
    <t>Cleric 6 / BFZ 5</t>
  </si>
  <si>
    <t>Favored Soul 5 / BFZ 7</t>
  </si>
  <si>
    <t>Black Flame Agent 1</t>
  </si>
  <si>
    <t>Black Flame Agent 2</t>
  </si>
  <si>
    <t>Black Flame Agent 4</t>
  </si>
  <si>
    <t>Armor</t>
  </si>
  <si>
    <t>Studded Leather +1</t>
  </si>
  <si>
    <t>Studded Leather +2</t>
  </si>
  <si>
    <t>Chain Shirt +3</t>
  </si>
  <si>
    <t>Chainmail +3</t>
  </si>
  <si>
    <t>Blurstrike Kukri</t>
  </si>
  <si>
    <t>Kukri +2</t>
  </si>
  <si>
    <t>Disarming Kukri</t>
  </si>
  <si>
    <t>Kukri +1</t>
  </si>
  <si>
    <t>Ghost Strike Kukri</t>
  </si>
  <si>
    <t>Blood in His Magic</t>
  </si>
  <si>
    <t>all</t>
  </si>
  <si>
    <t>Cloistered Cleric 7 / Demonologist 4</t>
  </si>
  <si>
    <t>Madmun Daysgonby</t>
  </si>
  <si>
    <t>Dagger +1</t>
  </si>
  <si>
    <t>Returning Dart +1</t>
  </si>
  <si>
    <t>cold iron</t>
  </si>
  <si>
    <t>bludgeon/magic</t>
  </si>
  <si>
    <t>Dread Necromancer</t>
  </si>
  <si>
    <t>Evil/
Neg</t>
  </si>
  <si>
    <t>Imm</t>
  </si>
  <si>
    <t>Magic/
Force</t>
  </si>
  <si>
    <t>Shade Sorceress</t>
  </si>
  <si>
    <t>Shade Archivist</t>
  </si>
  <si>
    <t>Shade Knight</t>
  </si>
  <si>
    <t>Force Quarterstaff</t>
  </si>
  <si>
    <t>Check</t>
  </si>
  <si>
    <t>Whisper &amp; Typhoid*</t>
  </si>
  <si>
    <t>Grimjack</t>
  </si>
  <si>
    <r>
      <t xml:space="preserve">Ill-at-Ease </t>
    </r>
    <r>
      <rPr>
        <i/>
        <sz val="12"/>
        <rFont val="Times New Roman"/>
        <family val="1"/>
      </rPr>
      <t>[blurred]</t>
    </r>
  </si>
  <si>
    <t>[reduced/enlarged]</t>
  </si>
  <si>
    <t>Immediate Adversarial Party Composition</t>
  </si>
  <si>
    <t>30’/40’ fly</t>
  </si>
  <si>
    <t>20’/50’ fly</t>
  </si>
  <si>
    <t>50’</t>
  </si>
  <si>
    <t>5/120</t>
  </si>
  <si>
    <t>6/120</t>
  </si>
  <si>
    <t>0/120</t>
  </si>
  <si>
    <t>10/120</t>
  </si>
  <si>
    <t>Supreme Defiance Equipment:</t>
  </si>
  <si>
    <t>Dispatcher Equipment:</t>
  </si>
  <si>
    <t>Ring of Silent Spells</t>
  </si>
  <si>
    <t>Grimjack Equipment:</t>
  </si>
  <si>
    <t>Madmun Equipment:</t>
  </si>
  <si>
    <t>War Wizard Cloak, Ring of Dragon Friendship</t>
  </si>
  <si>
    <t>Retributive Amulet</t>
  </si>
  <si>
    <t>Storm Gauntlets, Skull Plaque, Sepulchral Vest, Reliquary Holy Symbol</t>
  </si>
  <si>
    <t>0/80</t>
  </si>
  <si>
    <r>
      <t xml:space="preserve">ghoul </t>
    </r>
    <r>
      <rPr>
        <i/>
        <sz val="12"/>
        <color theme="1"/>
        <rFont val="Times New Roman"/>
        <family val="1"/>
      </rPr>
      <t>[summoned]</t>
    </r>
  </si>
  <si>
    <t>+ improved familiar</t>
  </si>
  <si>
    <t>EXPIRED</t>
  </si>
  <si>
    <t>Whitespawn Hunter</t>
  </si>
  <si>
    <t>Whitespawn Hordeling</t>
  </si>
  <si>
    <t>Whitespawn Berserker</t>
  </si>
  <si>
    <t>Short Sword</t>
  </si>
  <si>
    <t>1d6, x3</t>
  </si>
  <si>
    <t>MW Shortbow</t>
  </si>
  <si>
    <t>Handaxe +1</t>
  </si>
  <si>
    <t>1d6+2+1, x3</t>
  </si>
  <si>
    <t>Ranseur +1</t>
  </si>
  <si>
    <t>2d4+3+1, x3</t>
  </si>
  <si>
    <t>40’/20’ fly</t>
  </si>
  <si>
    <t>1d4+1 v. FFAC, 18-20</t>
  </si>
  <si>
    <t>1d4+2, 18-20</t>
  </si>
  <si>
    <t>1d4+1, 18-20</t>
  </si>
  <si>
    <t>1d6+1 v. FFAC, 18-20</t>
  </si>
  <si>
    <t>Keen Ray, 18-20</t>
  </si>
  <si>
    <t>Vul</t>
  </si>
  <si>
    <t>Samara</t>
  </si>
  <si>
    <t>Medusa-Favored Soul-Divine Agent</t>
  </si>
  <si>
    <t>1d4+2, 19-20</t>
  </si>
  <si>
    <t>Dretch</t>
  </si>
  <si>
    <t>1d6+1</t>
  </si>
  <si>
    <t>Tumble</t>
  </si>
  <si>
    <t>Grimjack*</t>
  </si>
  <si>
    <t>Intimidate</t>
  </si>
  <si>
    <t>Bard 5 / Assassin 4</t>
  </si>
  <si>
    <t>Black Flame Agent 7</t>
  </si>
  <si>
    <t>Studded Leather +1, harmonica**</t>
  </si>
  <si>
    <t>** Blood in His Magic seeks to haunt harmonica</t>
  </si>
  <si>
    <t>* NPC has dedicated file</t>
  </si>
  <si>
    <t>Harmonizing Kukri</t>
  </si>
  <si>
    <t>1d4+1, 18-20/x2</t>
  </si>
  <si>
    <t>MW Kukri</t>
  </si>
  <si>
    <t>1d4, 18-20/x2</t>
  </si>
  <si>
    <t>Osiris</t>
  </si>
  <si>
    <t>Prushkadin</t>
  </si>
  <si>
    <t>Riding Dog</t>
  </si>
  <si>
    <t>1d6+3</t>
  </si>
  <si>
    <t>Deadly Precision Hand Crossbow</t>
  </si>
  <si>
    <t>1d4+1+5d6 Sneak Attack</t>
  </si>
  <si>
    <t>Whitespawn minions not included</t>
  </si>
  <si>
    <r>
      <t>Lady Asunder</t>
    </r>
    <r>
      <rPr>
        <b/>
        <vertAlign val="superscript"/>
        <sz val="12"/>
        <rFont val="Times New Roman"/>
        <family val="1"/>
      </rPr>
      <t>T3</t>
    </r>
  </si>
  <si>
    <t>10/80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</si>
</sst>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color theme="0" tint="-0.499984740745262"/>
      <name val="Times New Roman"/>
      <family val="2"/>
    </font>
    <font>
      <b/>
      <sz val="12"/>
      <color rgb="FFFFC000"/>
      <name val="Times New Roman"/>
      <family val="1"/>
    </font>
    <font>
      <b/>
      <sz val="12"/>
      <color rgb="FFFFFF00"/>
      <name val="Times New Roman"/>
      <family val="1"/>
    </font>
    <font>
      <i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b/>
      <vertAlign val="superscript"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8000"/>
        <bgColor indexed="64"/>
      </patternFill>
    </fill>
    <fill>
      <patternFill patternType="lightUp">
        <fgColor rgb="FF008000"/>
        <bgColor rgb="FFFF99FF"/>
      </patternFill>
    </fill>
    <fill>
      <patternFill patternType="lightUp">
        <fgColor rgb="FF008000"/>
        <bgColor rgb="FFFFC000"/>
      </patternFill>
    </fill>
    <fill>
      <patternFill patternType="lightUp">
        <fgColor rgb="FF008000"/>
        <bgColor rgb="FF0000F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00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7" fillId="0" borderId="0"/>
    <xf numFmtId="9" fontId="3" fillId="0" borderId="0" applyFont="0" applyFill="0" applyBorder="0" applyAlignment="0" applyProtection="0"/>
    <xf numFmtId="0" fontId="28" fillId="0" borderId="0"/>
    <xf numFmtId="0" fontId="29" fillId="0" borderId="0"/>
  </cellStyleXfs>
  <cellXfs count="2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4" fillId="16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3" borderId="21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4" fillId="23" borderId="25" xfId="0" applyFont="1" applyFill="1" applyBorder="1" applyAlignment="1">
      <alignment horizontal="center"/>
    </xf>
    <xf numFmtId="0" fontId="14" fillId="21" borderId="8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0" fillId="0" borderId="35" xfId="0" quotePrefix="1" applyBorder="1" applyAlignment="1">
      <alignment horizontal="center" vertical="center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3" xfId="0" quotePrefix="1" applyFill="1" applyBorder="1" applyAlignment="1">
      <alignment horizontal="center"/>
    </xf>
    <xf numFmtId="0" fontId="2" fillId="7" borderId="49" xfId="0" applyFont="1" applyFill="1" applyBorder="1" applyAlignment="1">
      <alignment horizontal="right"/>
    </xf>
    <xf numFmtId="164" fontId="0" fillId="7" borderId="50" xfId="0" applyNumberFormat="1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2" fillId="7" borderId="42" xfId="0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2" fillId="7" borderId="44" xfId="0" applyFont="1" applyFill="1" applyBorder="1" applyAlignment="1">
      <alignment horizontal="right"/>
    </xf>
    <xf numFmtId="164" fontId="0" fillId="7" borderId="45" xfId="0" applyNumberForma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25" borderId="8" xfId="0" applyFont="1" applyFill="1" applyBorder="1" applyAlignment="1">
      <alignment horizontal="center"/>
    </xf>
    <xf numFmtId="0" fontId="14" fillId="26" borderId="57" xfId="0" applyFont="1" applyFill="1" applyBorder="1" applyAlignment="1">
      <alignment horizontal="center"/>
    </xf>
    <xf numFmtId="0" fontId="18" fillId="22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19" fillId="16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0" xfId="0" applyFont="1" applyAlignment="1"/>
    <xf numFmtId="0" fontId="0" fillId="18" borderId="35" xfId="0" applyFill="1" applyBorder="1" applyAlignment="1">
      <alignment horizontal="center"/>
    </xf>
    <xf numFmtId="0" fontId="20" fillId="18" borderId="29" xfId="0" applyFont="1" applyFill="1" applyBorder="1" applyAlignment="1">
      <alignment horizontal="center"/>
    </xf>
    <xf numFmtId="0" fontId="2" fillId="27" borderId="21" xfId="0" applyFont="1" applyFill="1" applyBorder="1" applyAlignment="1">
      <alignment horizontal="center"/>
    </xf>
    <xf numFmtId="0" fontId="2" fillId="28" borderId="8" xfId="0" applyFont="1" applyFill="1" applyBorder="1" applyAlignment="1">
      <alignment horizontal="center"/>
    </xf>
    <xf numFmtId="0" fontId="6" fillId="29" borderId="25" xfId="0" applyFont="1" applyFill="1" applyBorder="1" applyAlignment="1">
      <alignment horizontal="center"/>
    </xf>
    <xf numFmtId="0" fontId="22" fillId="6" borderId="29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18" borderId="36" xfId="0" applyFont="1" applyFill="1" applyBorder="1" applyAlignment="1">
      <alignment horizontal="center"/>
    </xf>
    <xf numFmtId="0" fontId="23" fillId="18" borderId="35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14" fillId="30" borderId="58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31" borderId="55" xfId="0" applyFont="1" applyFill="1" applyBorder="1" applyAlignment="1">
      <alignment horizontal="center"/>
    </xf>
    <xf numFmtId="0" fontId="5" fillId="31" borderId="56" xfId="0" applyFont="1" applyFill="1" applyBorder="1" applyAlignment="1">
      <alignment horizontal="center"/>
    </xf>
    <xf numFmtId="0" fontId="0" fillId="7" borderId="43" xfId="0" quotePrefix="1" applyFill="1" applyBorder="1" applyAlignment="1"/>
    <xf numFmtId="0" fontId="0" fillId="3" borderId="43" xfId="0" quotePrefix="1" applyFill="1" applyBorder="1" applyAlignment="1"/>
    <xf numFmtId="0" fontId="0" fillId="18" borderId="35" xfId="0" applyFill="1" applyBorder="1" applyAlignment="1">
      <alignment horizontal="center" vertical="center"/>
    </xf>
    <xf numFmtId="0" fontId="0" fillId="18" borderId="37" xfId="0" applyFill="1" applyBorder="1" applyAlignment="1">
      <alignment horizontal="center" vertical="center"/>
    </xf>
    <xf numFmtId="0" fontId="0" fillId="32" borderId="35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13" borderId="35" xfId="0" applyFill="1" applyBorder="1" applyAlignment="1">
      <alignment horizontal="center" vertical="center"/>
    </xf>
    <xf numFmtId="0" fontId="14" fillId="13" borderId="35" xfId="0" applyFont="1" applyFill="1" applyBorder="1" applyAlignment="1">
      <alignment horizontal="center" vertical="center"/>
    </xf>
    <xf numFmtId="0" fontId="12" fillId="13" borderId="35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Continuous"/>
    </xf>
    <xf numFmtId="0" fontId="0" fillId="5" borderId="5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6" fillId="30" borderId="36" xfId="0" applyFont="1" applyFill="1" applyBorder="1" applyAlignment="1">
      <alignment horizontal="center"/>
    </xf>
    <xf numFmtId="0" fontId="6" fillId="30" borderId="35" xfId="0" applyFont="1" applyFill="1" applyBorder="1" applyAlignment="1">
      <alignment horizontal="center"/>
    </xf>
    <xf numFmtId="0" fontId="6" fillId="30" borderId="37" xfId="0" applyFont="1" applyFill="1" applyBorder="1" applyAlignment="1">
      <alignment horizontal="center"/>
    </xf>
    <xf numFmtId="0" fontId="14" fillId="30" borderId="35" xfId="0" applyFont="1" applyFill="1" applyBorder="1" applyAlignment="1">
      <alignment horizontal="center" vertical="center"/>
    </xf>
    <xf numFmtId="0" fontId="14" fillId="30" borderId="37" xfId="0" applyFont="1" applyFill="1" applyBorder="1" applyAlignment="1">
      <alignment horizontal="center" vertical="center"/>
    </xf>
    <xf numFmtId="0" fontId="0" fillId="32" borderId="0" xfId="0" applyFill="1" applyBorder="1" applyAlignment="1">
      <alignment horizontal="center"/>
    </xf>
    <xf numFmtId="0" fontId="24" fillId="12" borderId="8" xfId="0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9" borderId="8" xfId="0" applyFont="1" applyFill="1" applyBorder="1" applyAlignment="1">
      <alignment horizontal="center"/>
    </xf>
    <xf numFmtId="0" fontId="11" fillId="7" borderId="5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2" borderId="37" xfId="0" applyFill="1" applyBorder="1" applyAlignment="1">
      <alignment horizontal="center"/>
    </xf>
    <xf numFmtId="0" fontId="4" fillId="32" borderId="28" xfId="0" applyFont="1" applyFill="1" applyBorder="1" applyAlignment="1">
      <alignment horizontal="center"/>
    </xf>
    <xf numFmtId="0" fontId="0" fillId="32" borderId="35" xfId="0" applyFill="1" applyBorder="1" applyAlignment="1">
      <alignment horizontal="center" vertical="center"/>
    </xf>
    <xf numFmtId="0" fontId="0" fillId="32" borderId="37" xfId="0" applyFill="1" applyBorder="1" applyAlignment="1">
      <alignment horizontal="center" vertical="center"/>
    </xf>
    <xf numFmtId="0" fontId="14" fillId="32" borderId="29" xfId="0" applyFont="1" applyFill="1" applyBorder="1" applyAlignment="1">
      <alignment horizontal="center"/>
    </xf>
    <xf numFmtId="0" fontId="14" fillId="32" borderId="36" xfId="0" applyFont="1" applyFill="1" applyBorder="1" applyAlignment="1">
      <alignment horizontal="center"/>
    </xf>
    <xf numFmtId="0" fontId="14" fillId="32" borderId="35" xfId="0" applyFont="1" applyFill="1" applyBorder="1" applyAlignment="1">
      <alignment horizontal="center"/>
    </xf>
    <xf numFmtId="0" fontId="14" fillId="32" borderId="37" xfId="0" applyFont="1" applyFill="1" applyBorder="1" applyAlignment="1">
      <alignment horizontal="center"/>
    </xf>
    <xf numFmtId="0" fontId="14" fillId="32" borderId="35" xfId="0" applyFont="1" applyFill="1" applyBorder="1" applyAlignment="1">
      <alignment horizontal="center" vertical="center"/>
    </xf>
    <xf numFmtId="0" fontId="14" fillId="32" borderId="37" xfId="0" applyFont="1" applyFill="1" applyBorder="1" applyAlignment="1">
      <alignment horizontal="center" vertical="center"/>
    </xf>
    <xf numFmtId="1" fontId="5" fillId="18" borderId="54" xfId="0" applyNumberFormat="1" applyFont="1" applyFill="1" applyBorder="1" applyAlignment="1">
      <alignment horizontal="center"/>
    </xf>
    <xf numFmtId="1" fontId="0" fillId="15" borderId="16" xfId="0" applyNumberFormat="1" applyFill="1" applyBorder="1" applyAlignment="1">
      <alignment horizontal="center"/>
    </xf>
    <xf numFmtId="0" fontId="14" fillId="30" borderId="58" xfId="0" quotePrefix="1" applyFont="1" applyFill="1" applyBorder="1" applyAlignment="1">
      <alignment horizontal="center"/>
    </xf>
  </cellXfs>
  <cellStyles count="11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 2" xfId="6"/>
    <cellStyle name="Percent 2 2" xfId="8"/>
  </cellStyles>
  <dxfs count="54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FF00FF"/>
      <color rgb="FF99FF99"/>
      <color rgb="FFCC0066"/>
      <color rgb="FF66FF66"/>
      <color rgb="FF008000"/>
      <color rgb="FF00FFFF"/>
      <color rgb="FFCC99FF"/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18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23</c:v>
                </c:pt>
                <c:pt idx="3">
                  <c:v>20</c:v>
                </c:pt>
                <c:pt idx="4">
                  <c:v>35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3</c:v>
                </c:pt>
                <c:pt idx="2">
                  <c:v>22</c:v>
                </c:pt>
                <c:pt idx="3">
                  <c:v>26</c:v>
                </c:pt>
                <c:pt idx="4">
                  <c:v>45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25</c:v>
                </c:pt>
                <c:pt idx="2">
                  <c:v>48</c:v>
                </c:pt>
                <c:pt idx="3">
                  <c:v>45</c:v>
                </c:pt>
                <c:pt idx="4">
                  <c:v>52</c:v>
                </c:pt>
                <c:pt idx="5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0640"/>
        <c:axId val="36094720"/>
        <c:axId val="36075712"/>
      </c:area3DChart>
      <c:catAx>
        <c:axId val="36080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6094720"/>
        <c:crosses val="autoZero"/>
        <c:auto val="1"/>
        <c:lblAlgn val="ctr"/>
        <c:lblOffset val="100"/>
        <c:noMultiLvlLbl val="0"/>
      </c:catAx>
      <c:valAx>
        <c:axId val="3609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6080640"/>
        <c:crosses val="autoZero"/>
        <c:crossBetween val="midCat"/>
      </c:valAx>
      <c:serAx>
        <c:axId val="36075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60947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23</c:v>
                </c:pt>
                <c:pt idx="5">
                  <c:v>22</c:v>
                </c:pt>
                <c:pt idx="6">
                  <c:v>48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18</c:v>
                </c:pt>
                <c:pt idx="4">
                  <c:v>20</c:v>
                </c:pt>
                <c:pt idx="5">
                  <c:v>26</c:v>
                </c:pt>
                <c:pt idx="6">
                  <c:v>45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28</c:v>
                </c:pt>
                <c:pt idx="4">
                  <c:v>35</c:v>
                </c:pt>
                <c:pt idx="5">
                  <c:v>45</c:v>
                </c:pt>
                <c:pt idx="6">
                  <c:v>52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34</c:v>
                </c:pt>
                <c:pt idx="4">
                  <c:v>32</c:v>
                </c:pt>
                <c:pt idx="5">
                  <c:v>48</c:v>
                </c:pt>
                <c:pt idx="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4832"/>
        <c:axId val="36666368"/>
        <c:axId val="36177664"/>
      </c:area3DChart>
      <c:catAx>
        <c:axId val="366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6666368"/>
        <c:crosses val="autoZero"/>
        <c:auto val="1"/>
        <c:lblAlgn val="ctr"/>
        <c:lblOffset val="100"/>
        <c:noMultiLvlLbl val="0"/>
      </c:catAx>
      <c:valAx>
        <c:axId val="3666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6664832"/>
        <c:crosses val="autoZero"/>
        <c:crossBetween val="midCat"/>
      </c:valAx>
      <c:serAx>
        <c:axId val="3617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36666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18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23</c:v>
                </c:pt>
                <c:pt idx="3">
                  <c:v>20</c:v>
                </c:pt>
                <c:pt idx="4">
                  <c:v>35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3</c:v>
                </c:pt>
                <c:pt idx="2">
                  <c:v>22</c:v>
                </c:pt>
                <c:pt idx="3">
                  <c:v>26</c:v>
                </c:pt>
                <c:pt idx="4">
                  <c:v>45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25</c:v>
                </c:pt>
                <c:pt idx="2">
                  <c:v>48</c:v>
                </c:pt>
                <c:pt idx="3">
                  <c:v>45</c:v>
                </c:pt>
                <c:pt idx="4">
                  <c:v>52</c:v>
                </c:pt>
                <c:pt idx="5">
                  <c:v>52</c:v>
                </c:pt>
              </c:numCache>
            </c:numRef>
          </c:val>
        </c:ser>
        <c:bandFmts/>
        <c:axId val="37544704"/>
        <c:axId val="37546240"/>
        <c:axId val="37508864"/>
      </c:surface3DChart>
      <c:catAx>
        <c:axId val="37544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7546240"/>
        <c:crosses val="autoZero"/>
        <c:auto val="1"/>
        <c:lblAlgn val="ctr"/>
        <c:lblOffset val="100"/>
        <c:noMultiLvlLbl val="0"/>
      </c:catAx>
      <c:valAx>
        <c:axId val="3754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7544704"/>
        <c:crosses val="autoZero"/>
        <c:crossBetween val="midCat"/>
      </c:valAx>
      <c:serAx>
        <c:axId val="37508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75462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1</xdr:row>
      <xdr:rowOff>45720</xdr:rowOff>
    </xdr:from>
    <xdr:to>
      <xdr:col>11</xdr:col>
      <xdr:colOff>274320</xdr:colOff>
      <xdr:row>32</xdr:row>
      <xdr:rowOff>0</xdr:rowOff>
    </xdr:to>
    <xdr:sp macro="" textlink="">
      <xdr:nvSpPr>
        <xdr:cNvPr id="2" name="TextBox 1"/>
        <xdr:cNvSpPr txBox="1"/>
      </xdr:nvSpPr>
      <xdr:spPr>
        <a:xfrm>
          <a:off x="9563100" y="251460"/>
          <a:ext cx="899160" cy="7894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marL="0" indent="0" algn="ctr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Inspire Courage +2 to hit and dmg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124695</xdr:colOff>
      <xdr:row>0</xdr:row>
      <xdr:rowOff>6930</xdr:rowOff>
    </xdr:from>
    <xdr:to>
      <xdr:col>12</xdr:col>
      <xdr:colOff>658463</xdr:colOff>
      <xdr:row>5</xdr:row>
      <xdr:rowOff>106084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635" y="6930"/>
          <a:ext cx="4252328" cy="1089754"/>
        </a:xfrm>
        <a:prstGeom prst="rect">
          <a:avLst/>
        </a:prstGeom>
      </xdr:spPr>
    </xdr:pic>
    <xdr:clientData/>
  </xdr:twoCellAnchor>
  <xdr:twoCellAnchor editAs="oneCell">
    <xdr:from>
      <xdr:col>6</xdr:col>
      <xdr:colOff>27710</xdr:colOff>
      <xdr:row>6</xdr:row>
      <xdr:rowOff>175962</xdr:rowOff>
    </xdr:from>
    <xdr:to>
      <xdr:col>12</xdr:col>
      <xdr:colOff>500513</xdr:colOff>
      <xdr:row>11</xdr:row>
      <xdr:rowOff>191288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9650" y="1364682"/>
          <a:ext cx="4191363" cy="1005926"/>
        </a:xfrm>
        <a:prstGeom prst="rect">
          <a:avLst/>
        </a:prstGeom>
      </xdr:spPr>
    </xdr:pic>
    <xdr:clientData/>
  </xdr:twoCellAnchor>
  <xdr:twoCellAnchor editAs="oneCell">
    <xdr:from>
      <xdr:col>5</xdr:col>
      <xdr:colOff>141803</xdr:colOff>
      <xdr:row>14</xdr:row>
      <xdr:rowOff>33250</xdr:rowOff>
    </xdr:from>
    <xdr:to>
      <xdr:col>13</xdr:col>
      <xdr:colOff>701574</xdr:colOff>
      <xdr:row>20</xdr:row>
      <xdr:rowOff>190499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9890" y="2816207"/>
          <a:ext cx="5933527" cy="1349944"/>
        </a:xfrm>
        <a:prstGeom prst="rect">
          <a:avLst/>
        </a:prstGeom>
      </xdr:spPr>
    </xdr:pic>
    <xdr:clientData/>
  </xdr:twoCellAnchor>
  <xdr:twoCellAnchor editAs="oneCell">
    <xdr:from>
      <xdr:col>11</xdr:col>
      <xdr:colOff>172490</xdr:colOff>
      <xdr:row>7</xdr:row>
      <xdr:rowOff>157258</xdr:rowOff>
    </xdr:from>
    <xdr:to>
      <xdr:col>12</xdr:col>
      <xdr:colOff>926961</xdr:colOff>
      <xdr:row>13</xdr:row>
      <xdr:rowOff>164982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85810" y="1544098"/>
          <a:ext cx="1051651" cy="1196444"/>
        </a:xfrm>
        <a:prstGeom prst="rect">
          <a:avLst/>
        </a:prstGeom>
      </xdr:spPr>
    </xdr:pic>
    <xdr:clientData/>
  </xdr:twoCellAnchor>
  <xdr:twoCellAnchor editAs="oneCell">
    <xdr:from>
      <xdr:col>10</xdr:col>
      <xdr:colOff>139935</xdr:colOff>
      <xdr:row>0</xdr:row>
      <xdr:rowOff>193966</xdr:rowOff>
    </xdr:from>
    <xdr:to>
      <xdr:col>12</xdr:col>
      <xdr:colOff>917301</xdr:colOff>
      <xdr:row>6</xdr:row>
      <xdr:rowOff>163486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72255" y="193966"/>
          <a:ext cx="1455546" cy="1158240"/>
        </a:xfrm>
        <a:prstGeom prst="rect">
          <a:avLst/>
        </a:prstGeom>
      </xdr:spPr>
    </xdr:pic>
    <xdr:clientData/>
  </xdr:twoCellAnchor>
  <xdr:twoCellAnchor editAs="oneCell">
    <xdr:from>
      <xdr:col>13</xdr:col>
      <xdr:colOff>56803</xdr:colOff>
      <xdr:row>0</xdr:row>
      <xdr:rowOff>175261</xdr:rowOff>
    </xdr:from>
    <xdr:to>
      <xdr:col>25</xdr:col>
      <xdr:colOff>111462</xdr:colOff>
      <xdr:row>4</xdr:row>
      <xdr:rowOff>177417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73143" y="175261"/>
          <a:ext cx="4504739" cy="794636"/>
        </a:xfrm>
        <a:prstGeom prst="rect">
          <a:avLst/>
        </a:prstGeom>
      </xdr:spPr>
    </xdr:pic>
    <xdr:clientData/>
  </xdr:twoCellAnchor>
  <xdr:twoCellAnchor>
    <xdr:from>
      <xdr:col>6</xdr:col>
      <xdr:colOff>190099</xdr:colOff>
      <xdr:row>7</xdr:row>
      <xdr:rowOff>152401</xdr:rowOff>
    </xdr:from>
    <xdr:to>
      <xdr:col>12</xdr:col>
      <xdr:colOff>1150620</xdr:colOff>
      <xdr:row>12</xdr:row>
      <xdr:rowOff>121118</xdr:rowOff>
    </xdr:to>
    <xdr:sp macro="" textlink="">
      <xdr:nvSpPr>
        <xdr:cNvPr id="14" name="TextBox 13"/>
        <xdr:cNvSpPr txBox="1"/>
      </xdr:nvSpPr>
      <xdr:spPr>
        <a:xfrm>
          <a:off x="4282039" y="1539241"/>
          <a:ext cx="4679081" cy="959317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FAVORED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SOUL/BFZ	</a:t>
          </a:r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CL: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 5 + 3 = 8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8/6/5/4/3: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resistance, create water, detect poison, guidance, light, inflict minor wounds, no light, slash tongue; </a:t>
          </a:r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angry ache, obscuring mist, sacrificial skill, sorrow, sanctuary, tongue tendrils; </a:t>
          </a:r>
          <a:r>
            <a:rPr lang="en-US" sz="800" b="0" i="1">
              <a:latin typeface="Times New Roman" panose="02020603050405020304" pitchFamily="18" charset="0"/>
              <a:cs typeface="Times New Roman" panose="02020603050405020304" pitchFamily="18" charset="0"/>
            </a:rPr>
            <a:t>desecrate</a:t>
          </a:r>
          <a:r>
            <a:rPr lang="en-US" sz="800" b="0" i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="0" i="1">
              <a:latin typeface="Times New Roman" panose="02020603050405020304" pitchFamily="18" charset="0"/>
              <a:cs typeface="Times New Roman" panose="02020603050405020304" pitchFamily="18" charset="0"/>
            </a:rPr>
            <a:t>, fog cloud, lore of the gods, summon undead II, wave of grief; </a:t>
          </a:r>
          <a:r>
            <a:rPr lang="en-US" sz="800" b="1" i="1">
              <a:latin typeface="Times New Roman" panose="02020603050405020304" pitchFamily="18" charset="0"/>
              <a:cs typeface="Times New Roman" panose="02020603050405020304" pitchFamily="18" charset="0"/>
            </a:rPr>
            <a:t>inflict serious wounds, masochism </a:t>
          </a:r>
          <a:r>
            <a:rPr lang="en-US" sz="800" b="1" i="1">
              <a:solidFill>
                <a:srgbClr val="FF0000"/>
              </a:solidFill>
              <a:latin typeface="Wingdings" panose="05000000000000000000" pitchFamily="2" charset="2"/>
              <a:cs typeface="Times New Roman" panose="02020603050405020304" pitchFamily="18" charset="0"/>
            </a:rPr>
            <a:t>ü</a:t>
          </a:r>
          <a:r>
            <a:rPr lang="en-US" sz="800" b="1" i="1">
              <a:latin typeface="Times New Roman" panose="02020603050405020304" pitchFamily="18" charset="0"/>
              <a:cs typeface="Times New Roman" panose="02020603050405020304" pitchFamily="18" charset="0"/>
            </a:rPr>
            <a:t>, protection from energy</a:t>
          </a:r>
          <a:r>
            <a:rPr lang="en-US" sz="800" b="1" i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="1" i="1">
              <a:latin typeface="Times New Roman" panose="02020603050405020304" pitchFamily="18" charset="0"/>
              <a:cs typeface="Times New Roman" panose="02020603050405020304" pitchFamily="18" charset="0"/>
            </a:rPr>
            <a:t>, water breathing; </a:t>
          </a:r>
          <a:r>
            <a:rPr lang="en-US" sz="800" b="0" i="0">
              <a:latin typeface="Times New Roman" panose="02020603050405020304" pitchFamily="18" charset="0"/>
              <a:cs typeface="Times New Roman" panose="02020603050405020304" pitchFamily="18" charset="0"/>
            </a:rPr>
            <a:t>control water, evil glare </a:t>
          </a:r>
          <a:r>
            <a:rPr lang="en-US" sz="800" b="0" i="0">
              <a:solidFill>
                <a:srgbClr val="FF0000"/>
              </a:solidFill>
              <a:latin typeface="Wingdings" panose="05000000000000000000" pitchFamily="2" charset="2"/>
              <a:cs typeface="Times New Roman" panose="02020603050405020304" pitchFamily="18" charset="0"/>
            </a:rPr>
            <a:t>ü</a:t>
          </a:r>
          <a:r>
            <a:rPr lang="en-US" sz="800" b="0" i="0">
              <a:latin typeface="Times New Roman" panose="02020603050405020304" pitchFamily="18" charset="0"/>
              <a:cs typeface="Times New Roman" panose="02020603050405020304" pitchFamily="18" charset="0"/>
            </a:rPr>
            <a:t>, unholy blight </a:t>
          </a:r>
          <a:r>
            <a:rPr lang="en-US" sz="800" b="0" i="0">
              <a:solidFill>
                <a:srgbClr val="FF0000"/>
              </a:solidFill>
              <a:latin typeface="Wingdings" panose="05000000000000000000" pitchFamily="2" charset="2"/>
              <a:cs typeface="Times New Roman" panose="02020603050405020304" pitchFamily="18" charset="0"/>
            </a:rPr>
            <a:t>ü</a:t>
          </a:r>
          <a:r>
            <a:rPr lang="en-US" sz="800" b="0" i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Daily: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6/7/7/6/3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Cast:    </a:t>
          </a:r>
          <a:r>
            <a:rPr lang="en-US" sz="8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0/0/0/1/2</a:t>
          </a:r>
          <a:endParaRPr lang="en-US" sz="800" i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45720</xdr:colOff>
      <xdr:row>0</xdr:row>
      <xdr:rowOff>167640</xdr:rowOff>
    </xdr:from>
    <xdr:to>
      <xdr:col>12</xdr:col>
      <xdr:colOff>1158240</xdr:colOff>
      <xdr:row>6</xdr:row>
      <xdr:rowOff>121920</xdr:rowOff>
    </xdr:to>
    <xdr:sp macro="" textlink="">
      <xdr:nvSpPr>
        <xdr:cNvPr id="16" name="TextBox 15"/>
        <xdr:cNvSpPr txBox="1"/>
      </xdr:nvSpPr>
      <xdr:spPr>
        <a:xfrm>
          <a:off x="3921981" y="167640"/>
          <a:ext cx="4836381" cy="1146976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CLERIC/BFZ	CL: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6 + 2 = 8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all non-good cleric spells 0 - 4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Domains (*prepared):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Water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obscuring mist*, fog cloud, water breathing, control water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), Evil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protection from good, desecrate*,  magic circle vs good*, </a:t>
          </a:r>
          <a:r>
            <a:rPr lang="en-US" sz="800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unholy blight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Prepared Non-Domain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Spells:  </a:t>
          </a:r>
          <a:r>
            <a:rPr lang="en-US" sz="8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etect magic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inflict minor wounds, message, preserve organ, 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resistance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summon holy symbol; 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bane, conjure ice beast I, 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detect good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doom, ice slick; 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hold person, inflict moderate wounds, shatter, wave of grief; 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circle of nausea,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devil’s eye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</a:t>
          </a:r>
          <a:r>
            <a:rPr lang="en-US" sz="800" b="1" i="1" baseline="0">
              <a:solidFill>
                <a:srgbClr val="FFC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shivering touch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unholy storm; </a:t>
          </a:r>
          <a:r>
            <a:rPr lang="en-US" sz="800" b="1" i="1" baseline="0">
              <a:solidFill>
                <a:srgbClr val="FFC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frostburn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mass shield of faith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8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 i="0">
              <a:latin typeface="Times New Roman" panose="02020603050405020304" pitchFamily="18" charset="0"/>
              <a:cs typeface="Times New Roman" panose="02020603050405020304" pitchFamily="18" charset="0"/>
            </a:rPr>
            <a:t>Daily: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 6/6/5/5/3 </a:t>
          </a:r>
          <a:r>
            <a:rPr lang="en-US" sz="800" i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[negative levels took up  2 4th-level slots]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17</xdr:col>
      <xdr:colOff>72887</xdr:colOff>
      <xdr:row>27</xdr:row>
      <xdr:rowOff>45758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76261" y="4373217"/>
          <a:ext cx="7222435" cy="1039671"/>
        </a:xfrm>
        <a:prstGeom prst="rect">
          <a:avLst/>
        </a:prstGeom>
      </xdr:spPr>
    </xdr:pic>
    <xdr:clientData/>
  </xdr:twoCellAnchor>
  <xdr:twoCellAnchor>
    <xdr:from>
      <xdr:col>5</xdr:col>
      <xdr:colOff>275318</xdr:colOff>
      <xdr:row>21</xdr:row>
      <xdr:rowOff>121920</xdr:rowOff>
    </xdr:from>
    <xdr:to>
      <xdr:col>12</xdr:col>
      <xdr:colOff>1092645</xdr:colOff>
      <xdr:row>29</xdr:row>
      <xdr:rowOff>125895</xdr:rowOff>
    </xdr:to>
    <xdr:sp macro="" textlink="">
      <xdr:nvSpPr>
        <xdr:cNvPr id="11" name="TextBox 10"/>
        <xdr:cNvSpPr txBox="1"/>
      </xdr:nvSpPr>
      <xdr:spPr>
        <a:xfrm>
          <a:off x="3853405" y="4296355"/>
          <a:ext cx="4839362" cy="1594236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CLOISTERED CLERIC 7 / DEMONOLOGIST 4	CL: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6 CC / 4 Dmnl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all non-good and non-lawful cleric spells 0 - 4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; all demonologist spells 1 - 4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Domains (*prepared):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Water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obscuring mist*, fog cloud, water breathing, control water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), Evil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protection from good, desecrate,  magic circle vs good, unholy blight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), Knowledge 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(detect secret doors, </a:t>
          </a:r>
          <a:r>
            <a:rPr lang="en-US" sz="800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detect thoughts*, clairaudience/clairvoyance*, divination*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Prepared Non-Domain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Spells:  </a:t>
          </a:r>
          <a:r>
            <a:rPr lang="en-US" sz="8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etect magic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inflict minor wounds, message, preserve organ, 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resistance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summon holy symbol; 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bane, summon monster I [+2], 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detect good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doom, ice slick; 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hold person, sumon monster II [+2], shatter, wave of grief; 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summon monster III [+2], shivering touch, unholy storm; frostburn.</a:t>
          </a:r>
          <a:endParaRPr lang="en-US" sz="8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 i="0">
              <a:latin typeface="Times New Roman" panose="02020603050405020304" pitchFamily="18" charset="0"/>
              <a:cs typeface="Times New Roman" panose="02020603050405020304" pitchFamily="18" charset="0"/>
            </a:rPr>
            <a:t>Daily: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 6/6/5/5/3; 2/2/1/1</a:t>
          </a:r>
          <a:r>
            <a:rPr lang="en-US" sz="8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Charm Demon</a:t>
          </a:r>
          <a:r>
            <a:rPr lang="en-US" sz="8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Quasit Familiar</a:t>
          </a:r>
          <a:r>
            <a:rPr lang="en-US" sz="8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Summoning Mastery</a:t>
          </a:r>
          <a:r>
            <a:rPr lang="en-US" sz="8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+2</a:t>
          </a:r>
        </a:p>
        <a:p>
          <a:pPr algn="just"/>
          <a:r>
            <a:rPr lang="en-US" sz="800" b="1" i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Demonologist Cast:  </a:t>
          </a:r>
          <a:r>
            <a:rPr lang="en-US" sz="800" i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4th (cloud of the achaierai, summon monster IV); 1st (demonflesh); 3rd (summon monster III)</a:t>
          </a:r>
        </a:p>
        <a:p>
          <a:pPr algn="just"/>
          <a:r>
            <a:rPr lang="en-US" sz="8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Resistances:  </a:t>
          </a:r>
          <a:r>
            <a:rPr lang="en-US" sz="800" b="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Acid, Cold &amp; Fire (10), Electricity (20)</a:t>
          </a:r>
        </a:p>
        <a:p>
          <a:pPr algn="just"/>
          <a:endParaRPr lang="en-US" sz="80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</xdr:colOff>
      <xdr:row>30</xdr:row>
      <xdr:rowOff>18130</xdr:rowOff>
    </xdr:from>
    <xdr:to>
      <xdr:col>12</xdr:col>
      <xdr:colOff>1093305</xdr:colOff>
      <xdr:row>45</xdr:row>
      <xdr:rowOff>53009</xdr:rowOff>
    </xdr:to>
    <xdr:grpSp>
      <xdr:nvGrpSpPr>
        <xdr:cNvPr id="12" name="Group 11"/>
        <xdr:cNvGrpSpPr/>
      </xdr:nvGrpSpPr>
      <xdr:grpSpPr>
        <a:xfrm>
          <a:off x="3878582" y="5961730"/>
          <a:ext cx="4811863" cy="3006679"/>
          <a:chOff x="3876262" y="5981607"/>
          <a:chExt cx="5363949" cy="3665515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882887" y="7315200"/>
            <a:ext cx="5357324" cy="2331922"/>
          </a:xfrm>
          <a:prstGeom prst="rect">
            <a:avLst/>
          </a:prstGeom>
        </xdr:spPr>
      </xdr:pic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876262" y="5981607"/>
            <a:ext cx="5360504" cy="133072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20</xdr:row>
      <xdr:rowOff>106680</xdr:rowOff>
    </xdr:from>
    <xdr:to>
      <xdr:col>21</xdr:col>
      <xdr:colOff>525780</xdr:colOff>
      <xdr:row>21</xdr:row>
      <xdr:rowOff>106680</xdr:rowOff>
    </xdr:to>
    <xdr:sp macro="" textlink="">
      <xdr:nvSpPr>
        <xdr:cNvPr id="2" name="TextBox 1"/>
        <xdr:cNvSpPr txBox="1"/>
      </xdr:nvSpPr>
      <xdr:spPr>
        <a:xfrm>
          <a:off x="4480560" y="6667500"/>
          <a:ext cx="7010400" cy="198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Blood in His Magic will sense the harmonica 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BF Agent 7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, and will transfer his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essence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to this superior instrument.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showGridLines="0" tabSelected="1" workbookViewId="0"/>
  </sheetViews>
  <sheetFormatPr defaultRowHeight="15.6" x14ac:dyDescent="0.3"/>
  <cols>
    <col min="1" max="1" width="19.39843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" style="21" bestFit="1" customWidth="1"/>
    <col min="7" max="7" width="1.09765625" customWidth="1"/>
    <col min="8" max="8" width="17.796875" bestFit="1" customWidth="1"/>
    <col min="9" max="9" width="7.19921875" bestFit="1" customWidth="1"/>
    <col min="10" max="10" width="30.19921875" bestFit="1" customWidth="1"/>
    <col min="11" max="11" width="1.3984375" customWidth="1"/>
    <col min="12" max="12" width="19.59765625" bestFit="1" customWidth="1"/>
    <col min="13" max="13" width="5.3984375" bestFit="1" customWidth="1"/>
    <col min="14" max="14" width="27.69921875" bestFit="1" customWidth="1"/>
    <col min="15" max="15" width="30.796875" bestFit="1" customWidth="1"/>
  </cols>
  <sheetData>
    <row r="1" spans="1:15" s="99" customFormat="1" ht="31.8" thickBot="1" x14ac:dyDescent="0.35">
      <c r="A1" s="97" t="s">
        <v>0</v>
      </c>
      <c r="B1" s="97" t="s">
        <v>1</v>
      </c>
      <c r="C1" s="97" t="s">
        <v>2</v>
      </c>
      <c r="D1" s="98" t="s">
        <v>3</v>
      </c>
      <c r="E1" s="97" t="s">
        <v>4</v>
      </c>
      <c r="F1" s="97" t="s">
        <v>5</v>
      </c>
      <c r="H1" s="100" t="s">
        <v>21</v>
      </c>
      <c r="I1" s="100"/>
      <c r="J1" s="100"/>
      <c r="K1" s="100"/>
      <c r="L1" s="100" t="s">
        <v>185</v>
      </c>
      <c r="M1" s="100"/>
      <c r="N1" s="100"/>
      <c r="O1" s="100"/>
    </row>
    <row r="2" spans="1:15" ht="16.8" thickTop="1" thickBot="1" x14ac:dyDescent="0.35">
      <c r="A2" s="85" t="s">
        <v>122</v>
      </c>
      <c r="B2" s="85">
        <v>1</v>
      </c>
      <c r="C2" s="74">
        <v>4</v>
      </c>
      <c r="D2" s="117">
        <f t="shared" ref="D2:D21" ca="1" si="0">RANDBETWEEN(1,20)</f>
        <v>8</v>
      </c>
      <c r="E2" s="74">
        <f t="shared" ref="E2:E21" ca="1" si="1">SUM(C2:D2)</f>
        <v>12</v>
      </c>
      <c r="F2" s="74" t="s">
        <v>6</v>
      </c>
      <c r="H2" s="79" t="s">
        <v>0</v>
      </c>
      <c r="I2" s="80" t="s">
        <v>22</v>
      </c>
      <c r="J2" s="81" t="s">
        <v>23</v>
      </c>
      <c r="L2" s="90" t="s">
        <v>0</v>
      </c>
      <c r="M2" s="91" t="s">
        <v>22</v>
      </c>
      <c r="N2" s="91" t="s">
        <v>154</v>
      </c>
      <c r="O2" s="92" t="s">
        <v>70</v>
      </c>
    </row>
    <row r="3" spans="1:15" x14ac:dyDescent="0.3">
      <c r="A3" s="85" t="s">
        <v>123</v>
      </c>
      <c r="B3" s="85">
        <v>1</v>
      </c>
      <c r="C3" s="74">
        <v>2</v>
      </c>
      <c r="D3" s="117">
        <f t="shared" ca="1" si="0"/>
        <v>19</v>
      </c>
      <c r="E3" s="74">
        <f t="shared" ca="1" si="1"/>
        <v>21</v>
      </c>
      <c r="F3" s="74" t="s">
        <v>6</v>
      </c>
      <c r="H3" s="82" t="s">
        <v>118</v>
      </c>
      <c r="I3" s="83">
        <v>12</v>
      </c>
      <c r="J3" s="84" t="s">
        <v>130</v>
      </c>
      <c r="L3" s="235" t="s">
        <v>151</v>
      </c>
      <c r="M3" s="234">
        <v>12</v>
      </c>
      <c r="N3" s="234" t="s">
        <v>157</v>
      </c>
      <c r="O3" s="236" t="s">
        <v>150</v>
      </c>
    </row>
    <row r="4" spans="1:15" x14ac:dyDescent="0.3">
      <c r="A4" s="73" t="s">
        <v>78</v>
      </c>
      <c r="B4" s="73">
        <v>2</v>
      </c>
      <c r="C4" s="74">
        <v>7</v>
      </c>
      <c r="D4" s="117">
        <f t="shared" ca="1" si="0"/>
        <v>2</v>
      </c>
      <c r="E4" s="74">
        <f t="shared" ca="1" si="1"/>
        <v>9</v>
      </c>
      <c r="F4" s="74" t="s">
        <v>187</v>
      </c>
      <c r="H4" s="82" t="s">
        <v>122</v>
      </c>
      <c r="I4" s="85">
        <v>12</v>
      </c>
      <c r="J4" s="84" t="s">
        <v>131</v>
      </c>
      <c r="L4" s="235" t="s">
        <v>152</v>
      </c>
      <c r="M4" s="234">
        <v>11</v>
      </c>
      <c r="N4" s="234" t="s">
        <v>158</v>
      </c>
      <c r="O4" s="236" t="s">
        <v>149</v>
      </c>
    </row>
    <row r="5" spans="1:15" x14ac:dyDescent="0.3">
      <c r="A5" s="75" t="s">
        <v>182</v>
      </c>
      <c r="B5" s="75">
        <v>4</v>
      </c>
      <c r="C5" s="74">
        <v>3</v>
      </c>
      <c r="D5" s="117">
        <f t="shared" ca="1" si="0"/>
        <v>19</v>
      </c>
      <c r="E5" s="74">
        <f t="shared" ca="1" si="1"/>
        <v>22</v>
      </c>
      <c r="F5" s="74" t="s">
        <v>6</v>
      </c>
      <c r="H5" s="82" t="s">
        <v>120</v>
      </c>
      <c r="I5" s="85">
        <v>12</v>
      </c>
      <c r="J5" s="84" t="s">
        <v>132</v>
      </c>
      <c r="L5" s="93" t="s">
        <v>167</v>
      </c>
      <c r="M5" s="75">
        <v>11</v>
      </c>
      <c r="N5" s="75" t="s">
        <v>155</v>
      </c>
      <c r="O5" s="94" t="s">
        <v>166</v>
      </c>
    </row>
    <row r="6" spans="1:15" x14ac:dyDescent="0.3">
      <c r="A6" s="73" t="s">
        <v>79</v>
      </c>
      <c r="B6" s="73">
        <v>2</v>
      </c>
      <c r="C6" s="74">
        <v>1</v>
      </c>
      <c r="D6" s="117">
        <f t="shared" ca="1" si="0"/>
        <v>10</v>
      </c>
      <c r="E6" s="74">
        <f t="shared" ca="1" si="1"/>
        <v>11</v>
      </c>
      <c r="F6" s="224" t="s">
        <v>188</v>
      </c>
      <c r="H6" s="82" t="s">
        <v>222</v>
      </c>
      <c r="I6" s="85">
        <v>12</v>
      </c>
      <c r="J6" s="84" t="s">
        <v>223</v>
      </c>
      <c r="L6" s="235" t="s">
        <v>153</v>
      </c>
      <c r="M6" s="234">
        <v>9</v>
      </c>
      <c r="N6" s="234" t="s">
        <v>156</v>
      </c>
      <c r="O6" s="236" t="s">
        <v>148</v>
      </c>
    </row>
    <row r="7" spans="1:15" x14ac:dyDescent="0.3">
      <c r="A7" s="73" t="s">
        <v>80</v>
      </c>
      <c r="B7" s="73">
        <v>2</v>
      </c>
      <c r="C7" s="74">
        <v>1</v>
      </c>
      <c r="D7" s="117">
        <f t="shared" ca="1" si="0"/>
        <v>17</v>
      </c>
      <c r="E7" s="74">
        <f t="shared" ca="1" si="1"/>
        <v>18</v>
      </c>
      <c r="F7" s="224" t="s">
        <v>127</v>
      </c>
      <c r="H7" s="82" t="s">
        <v>119</v>
      </c>
      <c r="I7" s="85">
        <v>9</v>
      </c>
      <c r="J7" s="84" t="s">
        <v>134</v>
      </c>
      <c r="L7" s="235" t="s">
        <v>231</v>
      </c>
      <c r="M7" s="234">
        <v>9</v>
      </c>
      <c r="N7" s="234" t="s">
        <v>232</v>
      </c>
      <c r="O7" s="252" t="s">
        <v>230</v>
      </c>
    </row>
    <row r="8" spans="1:15" ht="16.2" thickBot="1" x14ac:dyDescent="0.35">
      <c r="A8" s="234" t="s">
        <v>151</v>
      </c>
      <c r="B8" s="234">
        <v>3</v>
      </c>
      <c r="C8" s="74">
        <v>0</v>
      </c>
      <c r="D8" s="117">
        <f t="shared" ca="1" si="0"/>
        <v>19</v>
      </c>
      <c r="E8" s="74">
        <f t="shared" ca="1" si="1"/>
        <v>19</v>
      </c>
      <c r="F8" s="74" t="s">
        <v>6</v>
      </c>
      <c r="H8" s="82" t="s">
        <v>124</v>
      </c>
      <c r="I8" s="85">
        <v>12</v>
      </c>
      <c r="J8" s="84" t="s">
        <v>136</v>
      </c>
      <c r="L8" s="244" t="s">
        <v>228</v>
      </c>
      <c r="M8" s="246">
        <v>9</v>
      </c>
      <c r="N8" s="246" t="s">
        <v>157</v>
      </c>
      <c r="O8" s="245" t="s">
        <v>172</v>
      </c>
    </row>
    <row r="9" spans="1:15" x14ac:dyDescent="0.3">
      <c r="A9" s="85" t="s">
        <v>119</v>
      </c>
      <c r="B9" s="85">
        <v>1</v>
      </c>
      <c r="C9" s="74">
        <v>6</v>
      </c>
      <c r="D9" s="117">
        <f t="shared" ca="1" si="0"/>
        <v>8</v>
      </c>
      <c r="E9" s="74">
        <f t="shared" ca="1" si="1"/>
        <v>14</v>
      </c>
      <c r="F9" s="74" t="s">
        <v>6</v>
      </c>
      <c r="H9" s="82" t="s">
        <v>121</v>
      </c>
      <c r="I9" s="85">
        <v>10</v>
      </c>
      <c r="J9" s="84" t="s">
        <v>133</v>
      </c>
      <c r="L9" s="115" t="s">
        <v>25</v>
      </c>
      <c r="M9" s="243">
        <f>SUM(M3:M8)</f>
        <v>61</v>
      </c>
      <c r="N9" s="242"/>
      <c r="O9" s="95"/>
    </row>
    <row r="10" spans="1:15" x14ac:dyDescent="0.3">
      <c r="A10" s="234" t="s">
        <v>231</v>
      </c>
      <c r="B10" s="234">
        <v>3</v>
      </c>
      <c r="C10" s="74">
        <v>2</v>
      </c>
      <c r="D10" s="117">
        <f t="shared" ca="1" si="0"/>
        <v>14</v>
      </c>
      <c r="E10" s="74">
        <f t="shared" ca="1" si="1"/>
        <v>16</v>
      </c>
      <c r="F10" s="74" t="s">
        <v>6</v>
      </c>
      <c r="H10" s="82" t="s">
        <v>123</v>
      </c>
      <c r="I10" s="85">
        <v>10</v>
      </c>
      <c r="J10" s="84" t="s">
        <v>135</v>
      </c>
      <c r="L10" s="115" t="s">
        <v>24</v>
      </c>
      <c r="M10" s="243">
        <f>AVERAGE(M3:M8)</f>
        <v>10.166666666666666</v>
      </c>
      <c r="N10" s="243"/>
      <c r="O10" s="94"/>
    </row>
    <row r="11" spans="1:15" ht="16.2" thickBot="1" x14ac:dyDescent="0.35">
      <c r="A11" s="73" t="s">
        <v>81</v>
      </c>
      <c r="B11" s="73">
        <v>2</v>
      </c>
      <c r="C11" s="74">
        <v>1</v>
      </c>
      <c r="D11" s="117">
        <f t="shared" ca="1" si="0"/>
        <v>11</v>
      </c>
      <c r="E11" s="74">
        <f t="shared" ca="1" si="1"/>
        <v>12</v>
      </c>
      <c r="F11" s="224" t="s">
        <v>127</v>
      </c>
      <c r="H11" s="82" t="s">
        <v>126</v>
      </c>
      <c r="I11" s="85">
        <v>7</v>
      </c>
      <c r="J11" s="84" t="s">
        <v>137</v>
      </c>
      <c r="L11" s="116" t="s">
        <v>26</v>
      </c>
      <c r="M11" s="107">
        <f>COUNT(M3:M8)</f>
        <v>6</v>
      </c>
      <c r="N11" s="107"/>
      <c r="O11" s="96"/>
    </row>
    <row r="12" spans="1:15" ht="16.2" thickTop="1" x14ac:dyDescent="0.3">
      <c r="A12" s="73" t="s">
        <v>77</v>
      </c>
      <c r="B12" s="73">
        <v>2</v>
      </c>
      <c r="C12" s="74">
        <v>4</v>
      </c>
      <c r="D12" s="117">
        <f t="shared" ca="1" si="0"/>
        <v>18</v>
      </c>
      <c r="E12" s="74">
        <f t="shared" ca="1" si="1"/>
        <v>22</v>
      </c>
      <c r="F12" s="224" t="s">
        <v>188</v>
      </c>
      <c r="H12" s="112" t="s">
        <v>24</v>
      </c>
      <c r="I12" s="86">
        <f>AVERAGE(I3:I11)</f>
        <v>10.666666666666666</v>
      </c>
      <c r="J12" s="87"/>
    </row>
    <row r="13" spans="1:15" x14ac:dyDescent="0.3">
      <c r="A13" s="234" t="s">
        <v>152</v>
      </c>
      <c r="B13" s="234">
        <v>3</v>
      </c>
      <c r="C13" s="74">
        <v>1</v>
      </c>
      <c r="D13" s="117">
        <f t="shared" ca="1" si="0"/>
        <v>5</v>
      </c>
      <c r="E13" s="74">
        <f t="shared" ca="1" si="1"/>
        <v>6</v>
      </c>
      <c r="F13" s="74" t="s">
        <v>6</v>
      </c>
      <c r="H13" s="113" t="s">
        <v>25</v>
      </c>
      <c r="I13" s="88">
        <f>SUM(I3:I11)</f>
        <v>96</v>
      </c>
      <c r="J13" s="84"/>
      <c r="L13" s="78" t="s">
        <v>32</v>
      </c>
      <c r="M13" s="110">
        <f>I15</f>
        <v>24</v>
      </c>
      <c r="N13" s="241" t="s">
        <v>245</v>
      </c>
      <c r="O13" s="132"/>
    </row>
    <row r="14" spans="1:15" x14ac:dyDescent="0.3">
      <c r="A14" s="234" t="s">
        <v>153</v>
      </c>
      <c r="B14" s="234">
        <v>3</v>
      </c>
      <c r="C14" s="74">
        <v>3</v>
      </c>
      <c r="D14" s="117">
        <f t="shared" ca="1" si="0"/>
        <v>20</v>
      </c>
      <c r="E14" s="74">
        <f t="shared" ca="1" si="1"/>
        <v>23</v>
      </c>
      <c r="F14" s="74" t="s">
        <v>6</v>
      </c>
      <c r="H14" s="113" t="s">
        <v>26</v>
      </c>
      <c r="I14" s="88">
        <f>COUNT(I3:I11)</f>
        <v>9</v>
      </c>
      <c r="J14" s="231"/>
      <c r="L14" s="78" t="s">
        <v>33</v>
      </c>
      <c r="M14" s="110">
        <f>I16</f>
        <v>48</v>
      </c>
      <c r="N14" s="241"/>
      <c r="O14" s="132"/>
    </row>
    <row r="15" spans="1:15" x14ac:dyDescent="0.3">
      <c r="A15" s="73" t="s">
        <v>82</v>
      </c>
      <c r="B15" s="73">
        <v>2</v>
      </c>
      <c r="C15" s="74">
        <v>2</v>
      </c>
      <c r="D15" s="117">
        <f t="shared" ca="1" si="0"/>
        <v>10</v>
      </c>
      <c r="E15" s="74">
        <f t="shared" ca="1" si="1"/>
        <v>12</v>
      </c>
      <c r="F15" s="74" t="s">
        <v>129</v>
      </c>
      <c r="H15" s="113" t="s">
        <v>28</v>
      </c>
      <c r="I15" s="108">
        <f>I13/4</f>
        <v>24</v>
      </c>
      <c r="J15" s="84" t="s">
        <v>29</v>
      </c>
      <c r="L15" s="78" t="s">
        <v>34</v>
      </c>
      <c r="M15" s="110">
        <f>I13</f>
        <v>96</v>
      </c>
      <c r="N15" s="241" t="s">
        <v>234</v>
      </c>
      <c r="O15" s="132"/>
    </row>
    <row r="16" spans="1:15" ht="16.2" thickBot="1" x14ac:dyDescent="0.35">
      <c r="A16" s="85" t="s">
        <v>126</v>
      </c>
      <c r="B16" s="85">
        <v>1</v>
      </c>
      <c r="C16" s="74">
        <v>1</v>
      </c>
      <c r="D16" s="117">
        <f t="shared" ca="1" si="0"/>
        <v>7</v>
      </c>
      <c r="E16" s="74">
        <f t="shared" ca="1" si="1"/>
        <v>8</v>
      </c>
      <c r="F16" s="74" t="s">
        <v>186</v>
      </c>
      <c r="H16" s="114" t="s">
        <v>30</v>
      </c>
      <c r="I16" s="109">
        <f>I15*2</f>
        <v>48</v>
      </c>
      <c r="J16" s="89" t="s">
        <v>31</v>
      </c>
      <c r="N16" s="241" t="s">
        <v>233</v>
      </c>
      <c r="O16" s="132"/>
    </row>
    <row r="17" spans="1:13" ht="16.2" thickTop="1" x14ac:dyDescent="0.3">
      <c r="A17" s="85" t="s">
        <v>118</v>
      </c>
      <c r="B17" s="85">
        <v>1</v>
      </c>
      <c r="C17" s="74">
        <v>3</v>
      </c>
      <c r="D17" s="117">
        <f t="shared" ca="1" si="0"/>
        <v>18</v>
      </c>
      <c r="E17" s="74">
        <f t="shared" ca="1" si="1"/>
        <v>21</v>
      </c>
      <c r="F17" s="74" t="s">
        <v>6</v>
      </c>
      <c r="H17" s="132"/>
      <c r="I17" s="132"/>
      <c r="J17" s="132"/>
      <c r="L17" s="15" t="s">
        <v>35</v>
      </c>
      <c r="M17" s="110">
        <f>M9</f>
        <v>61</v>
      </c>
    </row>
    <row r="18" spans="1:13" ht="16.2" thickBot="1" x14ac:dyDescent="0.35">
      <c r="A18" s="85" t="s">
        <v>121</v>
      </c>
      <c r="B18" s="85">
        <v>1</v>
      </c>
      <c r="C18" s="74">
        <v>-1</v>
      </c>
      <c r="D18" s="117">
        <f t="shared" ca="1" si="0"/>
        <v>19</v>
      </c>
      <c r="E18" s="74">
        <f t="shared" ca="1" si="1"/>
        <v>18</v>
      </c>
      <c r="F18" s="74" t="s">
        <v>76</v>
      </c>
      <c r="H18" s="100" t="s">
        <v>147</v>
      </c>
      <c r="I18" s="100"/>
      <c r="J18" s="100"/>
    </row>
    <row r="19" spans="1:13" ht="16.8" thickTop="1" thickBot="1" x14ac:dyDescent="0.35">
      <c r="A19" s="75" t="s">
        <v>206</v>
      </c>
      <c r="B19" s="75">
        <v>4</v>
      </c>
      <c r="C19" s="74">
        <v>0</v>
      </c>
      <c r="D19" s="117">
        <f t="shared" ca="1" si="0"/>
        <v>19</v>
      </c>
      <c r="E19" s="74">
        <f t="shared" ca="1" si="1"/>
        <v>19</v>
      </c>
      <c r="F19" s="74" t="s">
        <v>215</v>
      </c>
      <c r="H19" s="183" t="s">
        <v>0</v>
      </c>
      <c r="I19" s="184" t="s">
        <v>22</v>
      </c>
      <c r="J19" s="185" t="s">
        <v>70</v>
      </c>
    </row>
    <row r="20" spans="1:13" x14ac:dyDescent="0.3">
      <c r="A20" s="85" t="s">
        <v>124</v>
      </c>
      <c r="B20" s="85">
        <v>1</v>
      </c>
      <c r="C20" s="74">
        <v>0</v>
      </c>
      <c r="D20" s="117">
        <f t="shared" ca="1" si="0"/>
        <v>20</v>
      </c>
      <c r="E20" s="74">
        <f t="shared" ca="1" si="1"/>
        <v>20</v>
      </c>
      <c r="F20" s="74" t="s">
        <v>6</v>
      </c>
      <c r="H20" s="186" t="s">
        <v>181</v>
      </c>
      <c r="I20" s="73">
        <v>14</v>
      </c>
      <c r="J20" s="187" t="s">
        <v>83</v>
      </c>
    </row>
    <row r="21" spans="1:13" x14ac:dyDescent="0.3">
      <c r="A21" s="85" t="s">
        <v>222</v>
      </c>
      <c r="B21" s="85">
        <v>1</v>
      </c>
      <c r="C21" s="74">
        <v>0</v>
      </c>
      <c r="D21" s="117">
        <f t="shared" ca="1" si="0"/>
        <v>2</v>
      </c>
      <c r="E21" s="74">
        <f t="shared" ca="1" si="1"/>
        <v>2</v>
      </c>
      <c r="F21" s="74" t="s">
        <v>6</v>
      </c>
      <c r="H21" s="186" t="s">
        <v>79</v>
      </c>
      <c r="I21" s="73">
        <v>13</v>
      </c>
      <c r="J21" s="187" t="s">
        <v>178</v>
      </c>
    </row>
    <row r="22" spans="1:13" x14ac:dyDescent="0.3">
      <c r="A22" s="85" t="s">
        <v>120</v>
      </c>
      <c r="B22" s="85">
        <v>1</v>
      </c>
      <c r="C22" s="74">
        <v>4</v>
      </c>
      <c r="D22" s="117">
        <v>10</v>
      </c>
      <c r="E22" s="74">
        <f>SUM(C22:D22)</f>
        <v>14</v>
      </c>
      <c r="F22" s="74" t="s">
        <v>6</v>
      </c>
      <c r="H22" s="186" t="s">
        <v>80</v>
      </c>
      <c r="I22" s="73">
        <v>12</v>
      </c>
      <c r="J22" s="188" t="s">
        <v>176</v>
      </c>
    </row>
    <row r="23" spans="1:13" x14ac:dyDescent="0.3">
      <c r="A23" s="213" t="s">
        <v>164</v>
      </c>
      <c r="B23" s="213">
        <v>5</v>
      </c>
      <c r="C23" s="74">
        <v>2</v>
      </c>
      <c r="D23" s="117">
        <f ca="1">RANDBETWEEN(1,20)</f>
        <v>12</v>
      </c>
      <c r="E23" s="74">
        <f ca="1">SUM(C23:D23)</f>
        <v>14</v>
      </c>
      <c r="F23" s="74" t="s">
        <v>127</v>
      </c>
      <c r="H23" s="186" t="s">
        <v>81</v>
      </c>
      <c r="I23" s="73">
        <v>11</v>
      </c>
      <c r="J23" s="187" t="s">
        <v>177</v>
      </c>
    </row>
    <row r="24" spans="1:13" ht="16.2" thickBot="1" x14ac:dyDescent="0.35">
      <c r="A24" s="75" t="s">
        <v>167</v>
      </c>
      <c r="B24" s="75">
        <v>4</v>
      </c>
      <c r="C24" s="74">
        <v>1</v>
      </c>
      <c r="D24" s="117">
        <v>8</v>
      </c>
      <c r="E24" s="74">
        <f>SUM(C24:D24)</f>
        <v>9</v>
      </c>
      <c r="F24" s="74" t="s">
        <v>6</v>
      </c>
      <c r="H24" s="186" t="s">
        <v>82</v>
      </c>
      <c r="I24" s="73">
        <v>9</v>
      </c>
      <c r="J24" s="187" t="s">
        <v>117</v>
      </c>
    </row>
    <row r="25" spans="1:13" x14ac:dyDescent="0.3">
      <c r="A25" s="75" t="s">
        <v>207</v>
      </c>
      <c r="B25" s="75">
        <v>4</v>
      </c>
      <c r="C25" s="74">
        <v>6</v>
      </c>
      <c r="D25" s="117">
        <v>13</v>
      </c>
      <c r="E25" s="74">
        <f>SUM(C25:D25)</f>
        <v>19</v>
      </c>
      <c r="F25" s="74" t="s">
        <v>6</v>
      </c>
      <c r="H25" s="189" t="s">
        <v>24</v>
      </c>
      <c r="I25" s="190">
        <f>AVERAGE(I20:I24)</f>
        <v>11.8</v>
      </c>
      <c r="J25" s="191"/>
    </row>
    <row r="26" spans="1:13" x14ac:dyDescent="0.3">
      <c r="A26" s="75" t="s">
        <v>205</v>
      </c>
      <c r="B26" s="75">
        <v>4</v>
      </c>
      <c r="C26" s="74">
        <v>5</v>
      </c>
      <c r="D26" s="117">
        <f ca="1">RANDBETWEEN(1,20)</f>
        <v>20</v>
      </c>
      <c r="E26" s="74">
        <f ca="1">SUM(C26:D26)</f>
        <v>25</v>
      </c>
      <c r="F26" s="74" t="s">
        <v>76</v>
      </c>
      <c r="H26" s="192" t="s">
        <v>25</v>
      </c>
      <c r="I26" s="193">
        <f>SUM(I20:I24)</f>
        <v>59</v>
      </c>
      <c r="J26" s="187"/>
    </row>
    <row r="27" spans="1:13" x14ac:dyDescent="0.3">
      <c r="H27" s="192" t="s">
        <v>26</v>
      </c>
      <c r="I27" s="193">
        <f>COUNT(I20:I24)</f>
        <v>5</v>
      </c>
      <c r="J27" s="230" t="s">
        <v>203</v>
      </c>
    </row>
    <row r="28" spans="1:13" x14ac:dyDescent="0.3">
      <c r="H28" s="192" t="s">
        <v>28</v>
      </c>
      <c r="I28" s="194">
        <f>I26/4</f>
        <v>14.75</v>
      </c>
      <c r="J28" s="187" t="s">
        <v>29</v>
      </c>
    </row>
    <row r="29" spans="1:13" ht="16.2" thickBot="1" x14ac:dyDescent="0.35">
      <c r="H29" s="195" t="s">
        <v>30</v>
      </c>
      <c r="I29" s="196">
        <f>I28*2</f>
        <v>29.5</v>
      </c>
      <c r="J29" s="197" t="s">
        <v>31</v>
      </c>
    </row>
    <row r="30" spans="1:13" ht="16.2" thickTop="1" x14ac:dyDescent="0.3"/>
  </sheetData>
  <sortState ref="A2:F26">
    <sortCondition descending="1" ref="E2:E26"/>
    <sortCondition descending="1" ref="C2:C26"/>
  </sortState>
  <conditionalFormatting sqref="M17">
    <cfRule type="cellIs" dxfId="542" priority="1434" operator="greaterThan">
      <formula>$M$15</formula>
    </cfRule>
    <cfRule type="cellIs" dxfId="541" priority="1435" operator="between">
      <formula>$M$14</formula>
      <formula>$M$15</formula>
    </cfRule>
    <cfRule type="cellIs" dxfId="540" priority="1436" operator="between">
      <formula>$M$13</formula>
      <formula>$M$14</formula>
    </cfRule>
    <cfRule type="cellIs" dxfId="539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147" bestFit="1" customWidth="1"/>
    <col min="2" max="2" width="21.8984375" style="147" bestFit="1" customWidth="1"/>
    <col min="3" max="3" width="25.3984375" style="147" bestFit="1" customWidth="1"/>
    <col min="4" max="4" width="4.8984375" style="147" bestFit="1" customWidth="1"/>
    <col min="5" max="5" width="5.796875" style="147" bestFit="1" customWidth="1"/>
    <col min="6" max="6" width="3.8984375" style="147" bestFit="1" customWidth="1"/>
    <col min="7" max="7" width="7.09765625" style="147" bestFit="1" customWidth="1"/>
    <col min="8" max="8" width="3.8984375" style="147" bestFit="1" customWidth="1"/>
    <col min="9" max="9" width="5.3984375" style="147" bestFit="1" customWidth="1"/>
    <col min="10" max="10" width="17.59765625" style="138" bestFit="1" customWidth="1"/>
    <col min="11" max="16384" width="8.796875" style="138"/>
  </cols>
  <sheetData>
    <row r="1" spans="1:10" ht="16.2" thickBot="1" x14ac:dyDescent="0.35">
      <c r="A1" s="133" t="s">
        <v>0</v>
      </c>
      <c r="B1" s="134" t="s">
        <v>36</v>
      </c>
      <c r="C1" s="134" t="s">
        <v>37</v>
      </c>
      <c r="D1" s="135" t="s">
        <v>38</v>
      </c>
      <c r="E1" s="134" t="s">
        <v>39</v>
      </c>
      <c r="F1" s="134" t="s">
        <v>40</v>
      </c>
      <c r="G1" s="134" t="s">
        <v>41</v>
      </c>
      <c r="H1" s="136" t="s">
        <v>42</v>
      </c>
      <c r="I1" s="137" t="s">
        <v>27</v>
      </c>
      <c r="J1" s="137" t="s">
        <v>114</v>
      </c>
    </row>
    <row r="2" spans="1:10" x14ac:dyDescent="0.3">
      <c r="A2" s="148" t="s">
        <v>79</v>
      </c>
      <c r="B2" s="140" t="s">
        <v>89</v>
      </c>
      <c r="C2" s="140" t="s">
        <v>99</v>
      </c>
      <c r="D2" s="158">
        <f>13-1</f>
        <v>12</v>
      </c>
      <c r="E2" s="159">
        <f t="shared" ref="E2:E7" si="0">5+2</f>
        <v>7</v>
      </c>
      <c r="F2" s="140">
        <v>1</v>
      </c>
      <c r="G2" s="219">
        <v>1</v>
      </c>
      <c r="H2" s="142">
        <f t="shared" ref="H2:H33" ca="1" si="1">RANDBETWEEN(1,20)</f>
        <v>12</v>
      </c>
      <c r="I2" s="140">
        <f t="shared" ref="I2:I32" ca="1" si="2">SUM(D2:H2)</f>
        <v>33</v>
      </c>
      <c r="J2" s="162" t="s">
        <v>184</v>
      </c>
    </row>
    <row r="3" spans="1:10" x14ac:dyDescent="0.3">
      <c r="A3" s="148" t="s">
        <v>79</v>
      </c>
      <c r="B3" s="140" t="s">
        <v>100</v>
      </c>
      <c r="C3" s="140" t="s">
        <v>99</v>
      </c>
      <c r="D3" s="158">
        <f>D2-5</f>
        <v>7</v>
      </c>
      <c r="E3" s="159">
        <f t="shared" si="0"/>
        <v>7</v>
      </c>
      <c r="F3" s="140">
        <v>1</v>
      </c>
      <c r="G3" s="219">
        <v>1</v>
      </c>
      <c r="H3" s="142">
        <f t="shared" ca="1" si="1"/>
        <v>17</v>
      </c>
      <c r="I3" s="140">
        <f t="shared" ca="1" si="2"/>
        <v>33</v>
      </c>
      <c r="J3" s="162" t="s">
        <v>184</v>
      </c>
    </row>
    <row r="4" spans="1:10" x14ac:dyDescent="0.3">
      <c r="A4" s="148" t="s">
        <v>79</v>
      </c>
      <c r="B4" s="140" t="s">
        <v>144</v>
      </c>
      <c r="C4" s="140" t="s">
        <v>99</v>
      </c>
      <c r="D4" s="158">
        <f>D3-5</f>
        <v>2</v>
      </c>
      <c r="E4" s="159">
        <f t="shared" si="0"/>
        <v>7</v>
      </c>
      <c r="F4" s="140">
        <v>1</v>
      </c>
      <c r="G4" s="219">
        <v>1</v>
      </c>
      <c r="H4" s="142">
        <f t="shared" ca="1" si="1"/>
        <v>19</v>
      </c>
      <c r="I4" s="140">
        <f t="shared" ca="1" si="2"/>
        <v>30</v>
      </c>
      <c r="J4" s="162" t="s">
        <v>184</v>
      </c>
    </row>
    <row r="5" spans="1:10" x14ac:dyDescent="0.3">
      <c r="A5" s="148" t="s">
        <v>79</v>
      </c>
      <c r="B5" s="140" t="s">
        <v>90</v>
      </c>
      <c r="C5" s="140" t="s">
        <v>101</v>
      </c>
      <c r="D5" s="158">
        <f>13-1</f>
        <v>12</v>
      </c>
      <c r="E5" s="159">
        <f t="shared" si="0"/>
        <v>7</v>
      </c>
      <c r="F5" s="140">
        <v>1</v>
      </c>
      <c r="G5" s="219">
        <v>1</v>
      </c>
      <c r="H5" s="142">
        <f t="shared" ca="1" si="1"/>
        <v>14</v>
      </c>
      <c r="I5" s="140">
        <f t="shared" ca="1" si="2"/>
        <v>35</v>
      </c>
      <c r="J5" s="162" t="s">
        <v>184</v>
      </c>
    </row>
    <row r="6" spans="1:10" x14ac:dyDescent="0.3">
      <c r="A6" s="148" t="s">
        <v>79</v>
      </c>
      <c r="B6" s="140" t="s">
        <v>102</v>
      </c>
      <c r="C6" s="140" t="s">
        <v>98</v>
      </c>
      <c r="D6" s="158">
        <f>13-1</f>
        <v>12</v>
      </c>
      <c r="E6" s="159">
        <f>-1+2</f>
        <v>1</v>
      </c>
      <c r="F6" s="140">
        <v>0</v>
      </c>
      <c r="G6" s="219">
        <v>1</v>
      </c>
      <c r="H6" s="142">
        <f t="shared" ca="1" si="1"/>
        <v>5</v>
      </c>
      <c r="I6" s="140">
        <f t="shared" ca="1" si="2"/>
        <v>19</v>
      </c>
      <c r="J6" s="162" t="s">
        <v>184</v>
      </c>
    </row>
    <row r="7" spans="1:10" x14ac:dyDescent="0.3">
      <c r="A7" s="149" t="s">
        <v>79</v>
      </c>
      <c r="B7" s="144" t="s">
        <v>91</v>
      </c>
      <c r="C7" s="144" t="s">
        <v>91</v>
      </c>
      <c r="D7" s="160">
        <f>13-1</f>
        <v>12</v>
      </c>
      <c r="E7" s="161">
        <f t="shared" si="0"/>
        <v>7</v>
      </c>
      <c r="F7" s="144">
        <v>0</v>
      </c>
      <c r="G7" s="220">
        <v>1</v>
      </c>
      <c r="H7" s="146">
        <f t="shared" ca="1" si="1"/>
        <v>7</v>
      </c>
      <c r="I7" s="144">
        <f t="shared" ca="1" si="2"/>
        <v>27</v>
      </c>
      <c r="J7" s="163" t="s">
        <v>184</v>
      </c>
    </row>
    <row r="8" spans="1:10" x14ac:dyDescent="0.3">
      <c r="A8" s="148" t="s">
        <v>78</v>
      </c>
      <c r="B8" s="140" t="s">
        <v>92</v>
      </c>
      <c r="C8" s="140" t="s">
        <v>93</v>
      </c>
      <c r="D8" s="158">
        <f t="shared" ref="D8:E12" si="3">4+2</f>
        <v>6</v>
      </c>
      <c r="E8" s="159">
        <f t="shared" si="3"/>
        <v>6</v>
      </c>
      <c r="F8" s="140">
        <v>1</v>
      </c>
      <c r="G8" s="140">
        <v>0</v>
      </c>
      <c r="H8" s="142">
        <f t="shared" ca="1" si="1"/>
        <v>11</v>
      </c>
      <c r="I8" s="140">
        <f t="shared" ca="1" si="2"/>
        <v>24</v>
      </c>
      <c r="J8" s="162" t="s">
        <v>115</v>
      </c>
    </row>
    <row r="9" spans="1:10" x14ac:dyDescent="0.3">
      <c r="A9" s="148" t="s">
        <v>78</v>
      </c>
      <c r="B9" s="140" t="s">
        <v>94</v>
      </c>
      <c r="C9" s="140" t="s">
        <v>93</v>
      </c>
      <c r="D9" s="158">
        <f t="shared" si="3"/>
        <v>6</v>
      </c>
      <c r="E9" s="159">
        <f t="shared" si="3"/>
        <v>6</v>
      </c>
      <c r="F9" s="140">
        <v>1</v>
      </c>
      <c r="G9" s="140">
        <v>0</v>
      </c>
      <c r="H9" s="142">
        <f t="shared" ca="1" si="1"/>
        <v>19</v>
      </c>
      <c r="I9" s="140">
        <f t="shared" ca="1" si="2"/>
        <v>32</v>
      </c>
      <c r="J9" s="162" t="s">
        <v>115</v>
      </c>
    </row>
    <row r="10" spans="1:10" x14ac:dyDescent="0.3">
      <c r="A10" s="148" t="s">
        <v>78</v>
      </c>
      <c r="B10" s="140" t="s">
        <v>95</v>
      </c>
      <c r="C10" s="140" t="s">
        <v>96</v>
      </c>
      <c r="D10" s="158">
        <f t="shared" si="3"/>
        <v>6</v>
      </c>
      <c r="E10" s="159">
        <f>4-5+2</f>
        <v>1</v>
      </c>
      <c r="F10" s="140">
        <v>0</v>
      </c>
      <c r="G10" s="140">
        <v>0</v>
      </c>
      <c r="H10" s="142">
        <f t="shared" ca="1" si="1"/>
        <v>1</v>
      </c>
      <c r="I10" s="140">
        <f t="shared" ca="1" si="2"/>
        <v>8</v>
      </c>
      <c r="J10" s="162" t="s">
        <v>115</v>
      </c>
    </row>
    <row r="11" spans="1:10" x14ac:dyDescent="0.3">
      <c r="A11" s="148" t="s">
        <v>78</v>
      </c>
      <c r="B11" s="140" t="s">
        <v>97</v>
      </c>
      <c r="C11" s="140" t="s">
        <v>98</v>
      </c>
      <c r="D11" s="158">
        <f t="shared" si="3"/>
        <v>6</v>
      </c>
      <c r="E11" s="159">
        <v>2</v>
      </c>
      <c r="F11" s="140">
        <v>0</v>
      </c>
      <c r="G11" s="140">
        <v>0</v>
      </c>
      <c r="H11" s="142">
        <f t="shared" ca="1" si="1"/>
        <v>8</v>
      </c>
      <c r="I11" s="140">
        <f t="shared" ca="1" si="2"/>
        <v>16</v>
      </c>
      <c r="J11" s="162" t="s">
        <v>115</v>
      </c>
    </row>
    <row r="12" spans="1:10" x14ac:dyDescent="0.3">
      <c r="A12" s="149" t="s">
        <v>78</v>
      </c>
      <c r="B12" s="144" t="s">
        <v>91</v>
      </c>
      <c r="C12" s="144" t="s">
        <v>91</v>
      </c>
      <c r="D12" s="160">
        <f t="shared" si="3"/>
        <v>6</v>
      </c>
      <c r="E12" s="161">
        <f>-1+2</f>
        <v>1</v>
      </c>
      <c r="F12" s="144">
        <v>0</v>
      </c>
      <c r="G12" s="144">
        <v>0</v>
      </c>
      <c r="H12" s="146">
        <f t="shared" ca="1" si="1"/>
        <v>8</v>
      </c>
      <c r="I12" s="144">
        <f t="shared" ca="1" si="2"/>
        <v>15</v>
      </c>
      <c r="J12" s="163" t="s">
        <v>115</v>
      </c>
    </row>
    <row r="13" spans="1:10" ht="18.600000000000001" x14ac:dyDescent="0.3">
      <c r="A13" s="148" t="s">
        <v>80</v>
      </c>
      <c r="B13" s="140" t="s">
        <v>85</v>
      </c>
      <c r="C13" s="140" t="s">
        <v>103</v>
      </c>
      <c r="D13" s="158">
        <v>5</v>
      </c>
      <c r="E13" s="140">
        <v>0</v>
      </c>
      <c r="F13" s="140">
        <v>2</v>
      </c>
      <c r="G13" s="140">
        <v>0</v>
      </c>
      <c r="H13" s="142">
        <f t="shared" ca="1" si="1"/>
        <v>15</v>
      </c>
      <c r="I13" s="140">
        <f t="shared" ca="1" si="2"/>
        <v>22</v>
      </c>
      <c r="J13" s="140"/>
    </row>
    <row r="14" spans="1:10" x14ac:dyDescent="0.3">
      <c r="A14" s="148" t="s">
        <v>80</v>
      </c>
      <c r="B14" s="140" t="s">
        <v>86</v>
      </c>
      <c r="C14" s="140" t="s">
        <v>104</v>
      </c>
      <c r="D14" s="158">
        <v>5</v>
      </c>
      <c r="E14" s="140">
        <v>0</v>
      </c>
      <c r="F14" s="140">
        <v>1</v>
      </c>
      <c r="G14" s="140">
        <v>0</v>
      </c>
      <c r="H14" s="142">
        <f t="shared" ca="1" si="1"/>
        <v>4</v>
      </c>
      <c r="I14" s="140">
        <f t="shared" ca="1" si="2"/>
        <v>10</v>
      </c>
      <c r="J14" s="140"/>
    </row>
    <row r="15" spans="1:10" x14ac:dyDescent="0.3">
      <c r="A15" s="148" t="s">
        <v>80</v>
      </c>
      <c r="B15" s="140" t="s">
        <v>102</v>
      </c>
      <c r="C15" s="140" t="s">
        <v>98</v>
      </c>
      <c r="D15" s="158">
        <v>5</v>
      </c>
      <c r="E15" s="140">
        <v>0</v>
      </c>
      <c r="F15" s="140">
        <v>0</v>
      </c>
      <c r="G15" s="140">
        <v>0</v>
      </c>
      <c r="H15" s="142">
        <f t="shared" ca="1" si="1"/>
        <v>3</v>
      </c>
      <c r="I15" s="140">
        <f t="shared" ca="1" si="2"/>
        <v>8</v>
      </c>
      <c r="J15" s="140"/>
    </row>
    <row r="16" spans="1:10" x14ac:dyDescent="0.3">
      <c r="A16" s="148" t="s">
        <v>80</v>
      </c>
      <c r="B16" s="140" t="s">
        <v>105</v>
      </c>
      <c r="C16" s="140" t="s">
        <v>98</v>
      </c>
      <c r="D16" s="158">
        <v>9</v>
      </c>
      <c r="E16" s="140">
        <v>0</v>
      </c>
      <c r="F16" s="140">
        <v>0</v>
      </c>
      <c r="G16" s="140">
        <v>0</v>
      </c>
      <c r="H16" s="142">
        <f t="shared" ca="1" si="1"/>
        <v>3</v>
      </c>
      <c r="I16" s="140">
        <f t="shared" ca="1" si="2"/>
        <v>12</v>
      </c>
      <c r="J16" s="140"/>
    </row>
    <row r="17" spans="1:10" x14ac:dyDescent="0.3">
      <c r="A17" s="149" t="s">
        <v>80</v>
      </c>
      <c r="B17" s="144" t="s">
        <v>91</v>
      </c>
      <c r="C17" s="144" t="s">
        <v>91</v>
      </c>
      <c r="D17" s="160">
        <v>5</v>
      </c>
      <c r="E17" s="144">
        <v>0</v>
      </c>
      <c r="F17" s="144">
        <v>0</v>
      </c>
      <c r="G17" s="144">
        <v>0</v>
      </c>
      <c r="H17" s="146">
        <f t="shared" ca="1" si="1"/>
        <v>18</v>
      </c>
      <c r="I17" s="144">
        <f t="shared" ca="1" si="2"/>
        <v>23</v>
      </c>
      <c r="J17" s="144"/>
    </row>
    <row r="18" spans="1:10" x14ac:dyDescent="0.3">
      <c r="A18" s="148" t="s">
        <v>81</v>
      </c>
      <c r="B18" s="140" t="s">
        <v>87</v>
      </c>
      <c r="C18" s="140" t="s">
        <v>106</v>
      </c>
      <c r="D18" s="158">
        <v>5</v>
      </c>
      <c r="E18" s="140">
        <v>0</v>
      </c>
      <c r="F18" s="140">
        <v>2</v>
      </c>
      <c r="G18" s="140">
        <v>0</v>
      </c>
      <c r="H18" s="142">
        <f t="shared" ca="1" si="1"/>
        <v>13</v>
      </c>
      <c r="I18" s="140">
        <f t="shared" ca="1" si="2"/>
        <v>20</v>
      </c>
      <c r="J18" s="162" t="s">
        <v>115</v>
      </c>
    </row>
    <row r="19" spans="1:10" x14ac:dyDescent="0.3">
      <c r="A19" s="148" t="s">
        <v>81</v>
      </c>
      <c r="B19" s="140" t="s">
        <v>88</v>
      </c>
      <c r="C19" s="140" t="s">
        <v>107</v>
      </c>
      <c r="D19" s="158">
        <v>5</v>
      </c>
      <c r="E19" s="140">
        <v>0</v>
      </c>
      <c r="F19" s="140">
        <v>1</v>
      </c>
      <c r="G19" s="140">
        <v>0</v>
      </c>
      <c r="H19" s="142">
        <f t="shared" ca="1" si="1"/>
        <v>15</v>
      </c>
      <c r="I19" s="140">
        <f t="shared" ca="1" si="2"/>
        <v>21</v>
      </c>
      <c r="J19" s="162" t="s">
        <v>115</v>
      </c>
    </row>
    <row r="20" spans="1:10" x14ac:dyDescent="0.3">
      <c r="A20" s="237" t="s">
        <v>81</v>
      </c>
      <c r="B20" s="237" t="s">
        <v>108</v>
      </c>
      <c r="C20" s="237" t="s">
        <v>109</v>
      </c>
      <c r="D20" s="238">
        <v>5</v>
      </c>
      <c r="E20" s="237">
        <v>1</v>
      </c>
      <c r="F20" s="237">
        <v>0</v>
      </c>
      <c r="G20" s="237">
        <v>0</v>
      </c>
      <c r="H20" s="239">
        <f t="shared" ca="1" si="1"/>
        <v>12</v>
      </c>
      <c r="I20" s="237">
        <f t="shared" ca="1" si="2"/>
        <v>18</v>
      </c>
      <c r="J20" s="240" t="s">
        <v>204</v>
      </c>
    </row>
    <row r="21" spans="1:10" x14ac:dyDescent="0.3">
      <c r="A21" s="148" t="s">
        <v>81</v>
      </c>
      <c r="B21" s="140" t="s">
        <v>102</v>
      </c>
      <c r="C21" s="140" t="s">
        <v>98</v>
      </c>
      <c r="D21" s="158">
        <v>5</v>
      </c>
      <c r="E21" s="140">
        <v>1</v>
      </c>
      <c r="F21" s="140">
        <v>0</v>
      </c>
      <c r="G21" s="140">
        <v>0</v>
      </c>
      <c r="H21" s="142">
        <f t="shared" ca="1" si="1"/>
        <v>16</v>
      </c>
      <c r="I21" s="140">
        <f t="shared" ca="1" si="2"/>
        <v>22</v>
      </c>
      <c r="J21" s="162" t="s">
        <v>115</v>
      </c>
    </row>
    <row r="22" spans="1:10" x14ac:dyDescent="0.3">
      <c r="A22" s="149" t="s">
        <v>81</v>
      </c>
      <c r="B22" s="144" t="s">
        <v>91</v>
      </c>
      <c r="C22" s="144" t="s">
        <v>91</v>
      </c>
      <c r="D22" s="160">
        <v>5</v>
      </c>
      <c r="E22" s="144">
        <v>0</v>
      </c>
      <c r="F22" s="144">
        <v>0</v>
      </c>
      <c r="G22" s="144">
        <v>0</v>
      </c>
      <c r="H22" s="146">
        <f t="shared" ca="1" si="1"/>
        <v>15</v>
      </c>
      <c r="I22" s="144">
        <f t="shared" ca="1" si="2"/>
        <v>20</v>
      </c>
      <c r="J22" s="163" t="s">
        <v>115</v>
      </c>
    </row>
    <row r="23" spans="1:10" x14ac:dyDescent="0.3">
      <c r="A23" s="148" t="s">
        <v>82</v>
      </c>
      <c r="B23" s="140" t="s">
        <v>110</v>
      </c>
      <c r="C23" s="140" t="s">
        <v>111</v>
      </c>
      <c r="D23" s="141">
        <v>6</v>
      </c>
      <c r="E23" s="159">
        <f>2+2+1</f>
        <v>5</v>
      </c>
      <c r="F23" s="140">
        <v>1</v>
      </c>
      <c r="G23" s="140">
        <v>1</v>
      </c>
      <c r="H23" s="142">
        <f t="shared" ca="1" si="1"/>
        <v>20</v>
      </c>
      <c r="I23" s="140">
        <f t="shared" ca="1" si="2"/>
        <v>33</v>
      </c>
      <c r="J23" s="179" t="s">
        <v>128</v>
      </c>
    </row>
    <row r="24" spans="1:10" x14ac:dyDescent="0.3">
      <c r="A24" s="148" t="s">
        <v>82</v>
      </c>
      <c r="B24" s="140" t="s">
        <v>100</v>
      </c>
      <c r="C24" s="140" t="s">
        <v>111</v>
      </c>
      <c r="D24" s="141">
        <v>1</v>
      </c>
      <c r="E24" s="159">
        <f t="shared" ref="E24" si="4">2+2+1</f>
        <v>5</v>
      </c>
      <c r="F24" s="140">
        <v>1</v>
      </c>
      <c r="G24" s="140">
        <v>0</v>
      </c>
      <c r="H24" s="142">
        <f t="shared" ca="1" si="1"/>
        <v>11</v>
      </c>
      <c r="I24" s="140">
        <f t="shared" ref="I24" ca="1" si="5">SUM(D24:H24)</f>
        <v>18</v>
      </c>
      <c r="J24" s="179" t="s">
        <v>128</v>
      </c>
    </row>
    <row r="25" spans="1:10" x14ac:dyDescent="0.3">
      <c r="A25" s="148" t="s">
        <v>82</v>
      </c>
      <c r="B25" s="140" t="s">
        <v>112</v>
      </c>
      <c r="C25" s="140" t="s">
        <v>113</v>
      </c>
      <c r="D25" s="141">
        <v>6</v>
      </c>
      <c r="E25" s="159">
        <f>2+2+1</f>
        <v>5</v>
      </c>
      <c r="F25" s="140">
        <v>1</v>
      </c>
      <c r="G25" s="140">
        <v>0</v>
      </c>
      <c r="H25" s="142">
        <f t="shared" ca="1" si="1"/>
        <v>7</v>
      </c>
      <c r="I25" s="140">
        <f t="shared" ca="1" si="2"/>
        <v>19</v>
      </c>
      <c r="J25" s="179" t="s">
        <v>128</v>
      </c>
    </row>
    <row r="26" spans="1:10" x14ac:dyDescent="0.3">
      <c r="A26" s="148" t="s">
        <v>82</v>
      </c>
      <c r="B26" s="140" t="s">
        <v>100</v>
      </c>
      <c r="C26" s="140" t="s">
        <v>113</v>
      </c>
      <c r="D26" s="141">
        <v>1</v>
      </c>
      <c r="E26" s="159">
        <f t="shared" ref="E26" si="6">2+2+1</f>
        <v>5</v>
      </c>
      <c r="F26" s="140">
        <v>1</v>
      </c>
      <c r="G26" s="140">
        <v>0</v>
      </c>
      <c r="H26" s="142">
        <f t="shared" ca="1" si="1"/>
        <v>3</v>
      </c>
      <c r="I26" s="140">
        <f t="shared" ref="I26" ca="1" si="7">SUM(D26:H26)</f>
        <v>10</v>
      </c>
      <c r="J26" s="179" t="s">
        <v>128</v>
      </c>
    </row>
    <row r="27" spans="1:10" x14ac:dyDescent="0.3">
      <c r="A27" s="148" t="s">
        <v>82</v>
      </c>
      <c r="B27" s="140" t="s">
        <v>102</v>
      </c>
      <c r="C27" s="140" t="s">
        <v>98</v>
      </c>
      <c r="D27" s="141">
        <v>6</v>
      </c>
      <c r="E27" s="159">
        <f>2+2+1</f>
        <v>5</v>
      </c>
      <c r="F27" s="140">
        <v>0</v>
      </c>
      <c r="G27" s="140">
        <v>0</v>
      </c>
      <c r="H27" s="142">
        <f t="shared" ca="1" si="1"/>
        <v>8</v>
      </c>
      <c r="I27" s="140">
        <f t="shared" ca="1" si="2"/>
        <v>19</v>
      </c>
      <c r="J27" s="179" t="s">
        <v>128</v>
      </c>
    </row>
    <row r="28" spans="1:10" x14ac:dyDescent="0.3">
      <c r="A28" s="149" t="s">
        <v>82</v>
      </c>
      <c r="B28" s="144" t="s">
        <v>91</v>
      </c>
      <c r="C28" s="144" t="s">
        <v>91</v>
      </c>
      <c r="D28" s="145">
        <v>6</v>
      </c>
      <c r="E28" s="161">
        <f>2+2+1</f>
        <v>5</v>
      </c>
      <c r="F28" s="144">
        <v>0</v>
      </c>
      <c r="G28" s="144">
        <v>0</v>
      </c>
      <c r="H28" s="146">
        <f t="shared" ca="1" si="1"/>
        <v>11</v>
      </c>
      <c r="I28" s="144">
        <f t="shared" ca="1" si="2"/>
        <v>22</v>
      </c>
      <c r="J28" s="144"/>
    </row>
    <row r="29" spans="1:10" x14ac:dyDescent="0.3">
      <c r="A29" s="148" t="s">
        <v>202</v>
      </c>
      <c r="B29" s="140" t="s">
        <v>95</v>
      </c>
      <c r="C29" s="140" t="s">
        <v>145</v>
      </c>
      <c r="D29" s="141">
        <v>1</v>
      </c>
      <c r="E29" s="140">
        <v>1</v>
      </c>
      <c r="F29" s="140">
        <v>0</v>
      </c>
      <c r="G29" s="140">
        <v>0</v>
      </c>
      <c r="H29" s="142">
        <f t="shared" ca="1" si="1"/>
        <v>13</v>
      </c>
      <c r="I29" s="140">
        <f t="shared" ca="1" si="2"/>
        <v>15</v>
      </c>
      <c r="J29" s="140"/>
    </row>
    <row r="30" spans="1:10" x14ac:dyDescent="0.3">
      <c r="A30" s="148" t="s">
        <v>202</v>
      </c>
      <c r="B30" s="140" t="s">
        <v>92</v>
      </c>
      <c r="C30" s="140" t="s">
        <v>146</v>
      </c>
      <c r="D30" s="141">
        <v>1</v>
      </c>
      <c r="E30" s="140">
        <v>-1</v>
      </c>
      <c r="F30" s="140">
        <v>0</v>
      </c>
      <c r="G30" s="140">
        <v>0</v>
      </c>
      <c r="H30" s="142">
        <f t="shared" ca="1" si="1"/>
        <v>7</v>
      </c>
      <c r="I30" s="140">
        <f t="shared" ca="1" si="2"/>
        <v>7</v>
      </c>
      <c r="J30" s="140"/>
    </row>
    <row r="31" spans="1:10" x14ac:dyDescent="0.3">
      <c r="A31" s="148" t="s">
        <v>202</v>
      </c>
      <c r="B31" s="140" t="s">
        <v>94</v>
      </c>
      <c r="C31" s="140" t="s">
        <v>146</v>
      </c>
      <c r="D31" s="141">
        <v>1</v>
      </c>
      <c r="E31" s="140">
        <v>-1</v>
      </c>
      <c r="F31" s="140">
        <v>0</v>
      </c>
      <c r="G31" s="140">
        <v>0</v>
      </c>
      <c r="H31" s="142">
        <f t="shared" ca="1" si="1"/>
        <v>2</v>
      </c>
      <c r="I31" s="140">
        <f t="shared" ca="1" si="2"/>
        <v>2</v>
      </c>
      <c r="J31" s="140"/>
    </row>
    <row r="32" spans="1:10" x14ac:dyDescent="0.3">
      <c r="A32" s="149" t="s">
        <v>202</v>
      </c>
      <c r="B32" s="144" t="s">
        <v>91</v>
      </c>
      <c r="C32" s="144" t="s">
        <v>91</v>
      </c>
      <c r="D32" s="145">
        <v>1</v>
      </c>
      <c r="E32" s="144">
        <v>-1</v>
      </c>
      <c r="F32" s="144">
        <v>0</v>
      </c>
      <c r="G32" s="144">
        <v>0</v>
      </c>
      <c r="H32" s="146">
        <f t="shared" ca="1" si="1"/>
        <v>20</v>
      </c>
      <c r="I32" s="144">
        <f t="shared" ca="1" si="2"/>
        <v>20</v>
      </c>
      <c r="J32" s="144"/>
    </row>
    <row r="33" spans="1:10" x14ac:dyDescent="0.3">
      <c r="A33" s="149" t="s">
        <v>241</v>
      </c>
      <c r="B33" s="144" t="s">
        <v>95</v>
      </c>
      <c r="C33" s="144" t="s">
        <v>242</v>
      </c>
      <c r="D33" s="145">
        <v>3</v>
      </c>
      <c r="E33" s="144">
        <v>3</v>
      </c>
      <c r="F33" s="144">
        <v>0</v>
      </c>
      <c r="G33" s="144">
        <v>0</v>
      </c>
      <c r="H33" s="146">
        <f t="shared" ca="1" si="1"/>
        <v>7</v>
      </c>
      <c r="I33" s="144">
        <f t="shared" ref="I33" ca="1" si="8">SUM(D33:H33)</f>
        <v>13</v>
      </c>
      <c r="J33" s="144"/>
    </row>
  </sheetData>
  <sortState ref="A2:J10">
    <sortCondition ref="A2:A10"/>
  </sortState>
  <conditionalFormatting sqref="H13 H18 H21:H22 H15 H24:H28">
    <cfRule type="cellIs" dxfId="538" priority="411" operator="equal">
      <formula>1</formula>
    </cfRule>
    <cfRule type="cellIs" dxfId="537" priority="412" operator="equal">
      <formula>19</formula>
    </cfRule>
    <cfRule type="cellIs" dxfId="536" priority="413" operator="equal">
      <formula>20</formula>
    </cfRule>
  </conditionalFormatting>
  <conditionalFormatting sqref="H13 H18 H21:H22 H15 H24:H28">
    <cfRule type="cellIs" dxfId="535" priority="408" operator="equal">
      <formula>1</formula>
    </cfRule>
    <cfRule type="cellIs" dxfId="534" priority="409" operator="equal">
      <formula>19</formula>
    </cfRule>
    <cfRule type="cellIs" dxfId="533" priority="410" operator="equal">
      <formula>20</formula>
    </cfRule>
  </conditionalFormatting>
  <conditionalFormatting sqref="H13 H18 H21:H22 H15 H24:H28">
    <cfRule type="cellIs" dxfId="532" priority="405" operator="equal">
      <formula>1</formula>
    </cfRule>
    <cfRule type="cellIs" dxfId="531" priority="406" operator="equal">
      <formula>19</formula>
    </cfRule>
    <cfRule type="cellIs" dxfId="530" priority="407" operator="equal">
      <formula>20</formula>
    </cfRule>
  </conditionalFormatting>
  <conditionalFormatting sqref="H13 H18 H21:H22 H15 H24:H28">
    <cfRule type="cellIs" dxfId="529" priority="402" operator="equal">
      <formula>1</formula>
    </cfRule>
    <cfRule type="cellIs" dxfId="528" priority="403" operator="equal">
      <formula>19</formula>
    </cfRule>
    <cfRule type="cellIs" dxfId="527" priority="404" operator="equal">
      <formula>20</formula>
    </cfRule>
  </conditionalFormatting>
  <conditionalFormatting sqref="H23:H24">
    <cfRule type="cellIs" dxfId="526" priority="399" operator="equal">
      <formula>1</formula>
    </cfRule>
    <cfRule type="cellIs" dxfId="525" priority="400" operator="equal">
      <formula>19</formula>
    </cfRule>
    <cfRule type="cellIs" dxfId="524" priority="401" operator="equal">
      <formula>20</formula>
    </cfRule>
  </conditionalFormatting>
  <conditionalFormatting sqref="H23:H24">
    <cfRule type="cellIs" dxfId="523" priority="396" operator="equal">
      <formula>1</formula>
    </cfRule>
    <cfRule type="cellIs" dxfId="522" priority="397" operator="equal">
      <formula>19</formula>
    </cfRule>
    <cfRule type="cellIs" dxfId="521" priority="398" operator="equal">
      <formula>20</formula>
    </cfRule>
  </conditionalFormatting>
  <conditionalFormatting sqref="H23:H24">
    <cfRule type="cellIs" dxfId="520" priority="390" operator="equal">
      <formula>1</formula>
    </cfRule>
    <cfRule type="cellIs" dxfId="519" priority="391" operator="equal">
      <formula>19</formula>
    </cfRule>
    <cfRule type="cellIs" dxfId="518" priority="392" operator="equal">
      <formula>20</formula>
    </cfRule>
  </conditionalFormatting>
  <conditionalFormatting sqref="H23:H24">
    <cfRule type="cellIs" dxfId="517" priority="393" operator="equal">
      <formula>1</formula>
    </cfRule>
    <cfRule type="cellIs" dxfId="516" priority="394" operator="equal">
      <formula>19</formula>
    </cfRule>
    <cfRule type="cellIs" dxfId="515" priority="395" operator="equal">
      <formula>20</formula>
    </cfRule>
  </conditionalFormatting>
  <conditionalFormatting sqref="H17">
    <cfRule type="cellIs" dxfId="514" priority="372" operator="equal">
      <formula>1</formula>
    </cfRule>
    <cfRule type="cellIs" dxfId="513" priority="373" operator="equal">
      <formula>19</formula>
    </cfRule>
    <cfRule type="cellIs" dxfId="512" priority="374" operator="equal">
      <formula>20</formula>
    </cfRule>
  </conditionalFormatting>
  <conditionalFormatting sqref="H17">
    <cfRule type="cellIs" dxfId="511" priority="375" operator="equal">
      <formula>1</formula>
    </cfRule>
    <cfRule type="cellIs" dxfId="510" priority="376" operator="equal">
      <formula>19</formula>
    </cfRule>
    <cfRule type="cellIs" dxfId="509" priority="377" operator="equal">
      <formula>20</formula>
    </cfRule>
  </conditionalFormatting>
  <conditionalFormatting sqref="H17">
    <cfRule type="cellIs" dxfId="508" priority="369" operator="equal">
      <formula>1</formula>
    </cfRule>
    <cfRule type="cellIs" dxfId="507" priority="370" operator="equal">
      <formula>19</formula>
    </cfRule>
    <cfRule type="cellIs" dxfId="506" priority="371" operator="equal">
      <formula>20</formula>
    </cfRule>
  </conditionalFormatting>
  <conditionalFormatting sqref="H17">
    <cfRule type="cellIs" dxfId="505" priority="366" operator="equal">
      <formula>1</formula>
    </cfRule>
    <cfRule type="cellIs" dxfId="504" priority="367" operator="equal">
      <formula>19</formula>
    </cfRule>
    <cfRule type="cellIs" dxfId="503" priority="368" operator="equal">
      <formula>20</formula>
    </cfRule>
  </conditionalFormatting>
  <conditionalFormatting sqref="H19">
    <cfRule type="cellIs" dxfId="502" priority="330" operator="equal">
      <formula>1</formula>
    </cfRule>
    <cfRule type="cellIs" dxfId="501" priority="331" operator="equal">
      <formula>19</formula>
    </cfRule>
    <cfRule type="cellIs" dxfId="500" priority="332" operator="equal">
      <formula>20</formula>
    </cfRule>
  </conditionalFormatting>
  <conditionalFormatting sqref="H19">
    <cfRule type="cellIs" dxfId="499" priority="333" operator="equal">
      <formula>1</formula>
    </cfRule>
    <cfRule type="cellIs" dxfId="498" priority="334" operator="equal">
      <formula>19</formula>
    </cfRule>
    <cfRule type="cellIs" dxfId="497" priority="335" operator="equal">
      <formula>20</formula>
    </cfRule>
  </conditionalFormatting>
  <conditionalFormatting sqref="H19">
    <cfRule type="cellIs" dxfId="496" priority="327" operator="equal">
      <formula>1</formula>
    </cfRule>
    <cfRule type="cellIs" dxfId="495" priority="328" operator="equal">
      <formula>19</formula>
    </cfRule>
    <cfRule type="cellIs" dxfId="494" priority="329" operator="equal">
      <formula>20</formula>
    </cfRule>
  </conditionalFormatting>
  <conditionalFormatting sqref="H19">
    <cfRule type="cellIs" dxfId="493" priority="324" operator="equal">
      <formula>1</formula>
    </cfRule>
    <cfRule type="cellIs" dxfId="492" priority="325" operator="equal">
      <formula>19</formula>
    </cfRule>
    <cfRule type="cellIs" dxfId="491" priority="326" operator="equal">
      <formula>20</formula>
    </cfRule>
  </conditionalFormatting>
  <conditionalFormatting sqref="H14">
    <cfRule type="cellIs" dxfId="490" priority="318" operator="equal">
      <formula>1</formula>
    </cfRule>
    <cfRule type="cellIs" dxfId="489" priority="319" operator="equal">
      <formula>19</formula>
    </cfRule>
    <cfRule type="cellIs" dxfId="488" priority="320" operator="equal">
      <formula>20</formula>
    </cfRule>
  </conditionalFormatting>
  <conditionalFormatting sqref="H14">
    <cfRule type="cellIs" dxfId="487" priority="321" operator="equal">
      <formula>1</formula>
    </cfRule>
    <cfRule type="cellIs" dxfId="486" priority="322" operator="equal">
      <formula>19</formula>
    </cfRule>
    <cfRule type="cellIs" dxfId="485" priority="323" operator="equal">
      <formula>20</formula>
    </cfRule>
  </conditionalFormatting>
  <conditionalFormatting sqref="H14">
    <cfRule type="cellIs" dxfId="484" priority="315" operator="equal">
      <formula>1</formula>
    </cfRule>
    <cfRule type="cellIs" dxfId="483" priority="316" operator="equal">
      <formula>19</formula>
    </cfRule>
    <cfRule type="cellIs" dxfId="482" priority="317" operator="equal">
      <formula>20</formula>
    </cfRule>
  </conditionalFormatting>
  <conditionalFormatting sqref="H14">
    <cfRule type="cellIs" dxfId="481" priority="312" operator="equal">
      <formula>1</formula>
    </cfRule>
    <cfRule type="cellIs" dxfId="480" priority="313" operator="equal">
      <formula>19</formula>
    </cfRule>
    <cfRule type="cellIs" dxfId="479" priority="314" operator="equal">
      <formula>20</formula>
    </cfRule>
  </conditionalFormatting>
  <conditionalFormatting sqref="H16">
    <cfRule type="cellIs" dxfId="478" priority="240" operator="equal">
      <formula>1</formula>
    </cfRule>
    <cfRule type="cellIs" dxfId="477" priority="241" operator="equal">
      <formula>19</formula>
    </cfRule>
    <cfRule type="cellIs" dxfId="476" priority="242" operator="equal">
      <formula>20</formula>
    </cfRule>
  </conditionalFormatting>
  <conditionalFormatting sqref="H16">
    <cfRule type="cellIs" dxfId="475" priority="243" operator="equal">
      <formula>1</formula>
    </cfRule>
    <cfRule type="cellIs" dxfId="474" priority="244" operator="equal">
      <formula>19</formula>
    </cfRule>
    <cfRule type="cellIs" dxfId="473" priority="245" operator="equal">
      <formula>20</formula>
    </cfRule>
  </conditionalFormatting>
  <conditionalFormatting sqref="H16">
    <cfRule type="cellIs" dxfId="472" priority="237" operator="equal">
      <formula>1</formula>
    </cfRule>
    <cfRule type="cellIs" dxfId="471" priority="238" operator="equal">
      <formula>19</formula>
    </cfRule>
    <cfRule type="cellIs" dxfId="470" priority="239" operator="equal">
      <formula>20</formula>
    </cfRule>
  </conditionalFormatting>
  <conditionalFormatting sqref="H16">
    <cfRule type="cellIs" dxfId="469" priority="234" operator="equal">
      <formula>1</formula>
    </cfRule>
    <cfRule type="cellIs" dxfId="468" priority="235" operator="equal">
      <formula>19</formula>
    </cfRule>
    <cfRule type="cellIs" dxfId="467" priority="236" operator="equal">
      <formula>20</formula>
    </cfRule>
  </conditionalFormatting>
  <conditionalFormatting sqref="H1">
    <cfRule type="cellIs" dxfId="466" priority="219" operator="equal">
      <formula>1</formula>
    </cfRule>
    <cfRule type="cellIs" dxfId="465" priority="220" operator="equal">
      <formula>19</formula>
    </cfRule>
    <cfRule type="cellIs" dxfId="464" priority="221" operator="equal">
      <formula>20</formula>
    </cfRule>
  </conditionalFormatting>
  <conditionalFormatting sqref="H1">
    <cfRule type="cellIs" dxfId="463" priority="216" operator="equal">
      <formula>1</formula>
    </cfRule>
    <cfRule type="cellIs" dxfId="462" priority="217" operator="equal">
      <formula>19</formula>
    </cfRule>
    <cfRule type="cellIs" dxfId="461" priority="218" operator="equal">
      <formula>20</formula>
    </cfRule>
  </conditionalFormatting>
  <conditionalFormatting sqref="H1">
    <cfRule type="cellIs" dxfId="460" priority="201" operator="equal">
      <formula>1</formula>
    </cfRule>
    <cfRule type="cellIs" dxfId="459" priority="202" operator="equal">
      <formula>19</formula>
    </cfRule>
    <cfRule type="cellIs" dxfId="458" priority="203" operator="equal">
      <formula>20</formula>
    </cfRule>
  </conditionalFormatting>
  <conditionalFormatting sqref="H1">
    <cfRule type="cellIs" dxfId="457" priority="213" operator="equal">
      <formula>1</formula>
    </cfRule>
    <cfRule type="cellIs" dxfId="456" priority="214" operator="equal">
      <formula>19</formula>
    </cfRule>
    <cfRule type="cellIs" dxfId="455" priority="215" operator="equal">
      <formula>20</formula>
    </cfRule>
  </conditionalFormatting>
  <conditionalFormatting sqref="H1">
    <cfRule type="cellIs" dxfId="454" priority="210" operator="equal">
      <formula>1</formula>
    </cfRule>
    <cfRule type="cellIs" dxfId="453" priority="211" operator="equal">
      <formula>19</formula>
    </cfRule>
    <cfRule type="cellIs" dxfId="452" priority="212" operator="equal">
      <formula>20</formula>
    </cfRule>
  </conditionalFormatting>
  <conditionalFormatting sqref="H1">
    <cfRule type="cellIs" dxfId="451" priority="207" operator="equal">
      <formula>1</formula>
    </cfRule>
    <cfRule type="cellIs" dxfId="450" priority="208" operator="equal">
      <formula>19</formula>
    </cfRule>
    <cfRule type="cellIs" dxfId="449" priority="209" operator="equal">
      <formula>20</formula>
    </cfRule>
  </conditionalFormatting>
  <conditionalFormatting sqref="H1">
    <cfRule type="cellIs" dxfId="448" priority="204" operator="equal">
      <formula>1</formula>
    </cfRule>
    <cfRule type="cellIs" dxfId="447" priority="205" operator="equal">
      <formula>19</formula>
    </cfRule>
    <cfRule type="cellIs" dxfId="446" priority="206" operator="equal">
      <formula>20</formula>
    </cfRule>
  </conditionalFormatting>
  <conditionalFormatting sqref="H1">
    <cfRule type="cellIs" dxfId="445" priority="198" operator="equal">
      <formula>1</formula>
    </cfRule>
    <cfRule type="cellIs" dxfId="444" priority="199" operator="equal">
      <formula>19</formula>
    </cfRule>
    <cfRule type="cellIs" dxfId="443" priority="200" operator="equal">
      <formula>20</formula>
    </cfRule>
  </conditionalFormatting>
  <conditionalFormatting sqref="H8">
    <cfRule type="cellIs" dxfId="442" priority="171" operator="equal">
      <formula>1</formula>
    </cfRule>
    <cfRule type="cellIs" dxfId="441" priority="172" operator="equal">
      <formula>19</formula>
    </cfRule>
    <cfRule type="cellIs" dxfId="440" priority="173" operator="equal">
      <formula>20</formula>
    </cfRule>
  </conditionalFormatting>
  <conditionalFormatting sqref="H6">
    <cfRule type="cellIs" dxfId="439" priority="156" operator="equal">
      <formula>1</formula>
    </cfRule>
    <cfRule type="cellIs" dxfId="438" priority="157" operator="equal">
      <formula>19</formula>
    </cfRule>
    <cfRule type="cellIs" dxfId="437" priority="158" operator="equal">
      <formula>20</formula>
    </cfRule>
  </conditionalFormatting>
  <conditionalFormatting sqref="H6">
    <cfRule type="cellIs" dxfId="436" priority="153" operator="equal">
      <formula>1</formula>
    </cfRule>
    <cfRule type="cellIs" dxfId="435" priority="154" operator="equal">
      <formula>19</formula>
    </cfRule>
    <cfRule type="cellIs" dxfId="434" priority="155" operator="equal">
      <formula>20</formula>
    </cfRule>
  </conditionalFormatting>
  <conditionalFormatting sqref="H5 H7">
    <cfRule type="cellIs" dxfId="433" priority="165" operator="equal">
      <formula>1</formula>
    </cfRule>
    <cfRule type="cellIs" dxfId="432" priority="166" operator="equal">
      <formula>19</formula>
    </cfRule>
    <cfRule type="cellIs" dxfId="431" priority="167" operator="equal">
      <formula>20</formula>
    </cfRule>
  </conditionalFormatting>
  <conditionalFormatting sqref="H5 H7">
    <cfRule type="cellIs" dxfId="430" priority="168" operator="equal">
      <formula>1</formula>
    </cfRule>
    <cfRule type="cellIs" dxfId="429" priority="169" operator="equal">
      <formula>19</formula>
    </cfRule>
    <cfRule type="cellIs" dxfId="428" priority="170" operator="equal">
      <formula>20</formula>
    </cfRule>
  </conditionalFormatting>
  <conditionalFormatting sqref="H5 H7">
    <cfRule type="cellIs" dxfId="427" priority="159" operator="equal">
      <formula>1</formula>
    </cfRule>
    <cfRule type="cellIs" dxfId="426" priority="160" operator="equal">
      <formula>19</formula>
    </cfRule>
    <cfRule type="cellIs" dxfId="425" priority="161" operator="equal">
      <formula>20</formula>
    </cfRule>
  </conditionalFormatting>
  <conditionalFormatting sqref="H5 H7">
    <cfRule type="cellIs" dxfId="424" priority="162" operator="equal">
      <formula>1</formula>
    </cfRule>
    <cfRule type="cellIs" dxfId="423" priority="163" operator="equal">
      <formula>19</formula>
    </cfRule>
    <cfRule type="cellIs" dxfId="422" priority="164" operator="equal">
      <formula>20</formula>
    </cfRule>
  </conditionalFormatting>
  <conditionalFormatting sqref="H6">
    <cfRule type="cellIs" dxfId="421" priority="147" operator="equal">
      <formula>1</formula>
    </cfRule>
    <cfRule type="cellIs" dxfId="420" priority="148" operator="equal">
      <formula>19</formula>
    </cfRule>
    <cfRule type="cellIs" dxfId="419" priority="149" operator="equal">
      <formula>20</formula>
    </cfRule>
  </conditionalFormatting>
  <conditionalFormatting sqref="H6">
    <cfRule type="cellIs" dxfId="418" priority="150" operator="equal">
      <formula>1</formula>
    </cfRule>
    <cfRule type="cellIs" dxfId="417" priority="151" operator="equal">
      <formula>19</formula>
    </cfRule>
    <cfRule type="cellIs" dxfId="416" priority="152" operator="equal">
      <formula>20</formula>
    </cfRule>
  </conditionalFormatting>
  <conditionalFormatting sqref="H2">
    <cfRule type="cellIs" dxfId="415" priority="144" operator="equal">
      <formula>1</formula>
    </cfRule>
    <cfRule type="cellIs" dxfId="414" priority="145" operator="equal">
      <formula>19</formula>
    </cfRule>
    <cfRule type="cellIs" dxfId="413" priority="146" operator="equal">
      <formula>20</formula>
    </cfRule>
  </conditionalFormatting>
  <conditionalFormatting sqref="H11">
    <cfRule type="cellIs" dxfId="412" priority="126" operator="equal">
      <formula>1</formula>
    </cfRule>
    <cfRule type="cellIs" dxfId="411" priority="127" operator="equal">
      <formula>19</formula>
    </cfRule>
    <cfRule type="cellIs" dxfId="410" priority="128" operator="equal">
      <formula>20</formula>
    </cfRule>
  </conditionalFormatting>
  <conditionalFormatting sqref="H11">
    <cfRule type="cellIs" dxfId="409" priority="129" operator="equal">
      <formula>1</formula>
    </cfRule>
    <cfRule type="cellIs" dxfId="408" priority="130" operator="equal">
      <formula>19</formula>
    </cfRule>
    <cfRule type="cellIs" dxfId="407" priority="131" operator="equal">
      <formula>20</formula>
    </cfRule>
  </conditionalFormatting>
  <conditionalFormatting sqref="H11">
    <cfRule type="cellIs" dxfId="406" priority="120" operator="equal">
      <formula>1</formula>
    </cfRule>
    <cfRule type="cellIs" dxfId="405" priority="121" operator="equal">
      <formula>19</formula>
    </cfRule>
    <cfRule type="cellIs" dxfId="404" priority="122" operator="equal">
      <formula>20</formula>
    </cfRule>
  </conditionalFormatting>
  <conditionalFormatting sqref="H11">
    <cfRule type="cellIs" dxfId="403" priority="123" operator="equal">
      <formula>1</formula>
    </cfRule>
    <cfRule type="cellIs" dxfId="402" priority="124" operator="equal">
      <formula>19</formula>
    </cfRule>
    <cfRule type="cellIs" dxfId="401" priority="125" operator="equal">
      <formula>20</formula>
    </cfRule>
  </conditionalFormatting>
  <conditionalFormatting sqref="H10 H12">
    <cfRule type="cellIs" dxfId="400" priority="138" operator="equal">
      <formula>1</formula>
    </cfRule>
    <cfRule type="cellIs" dxfId="399" priority="139" operator="equal">
      <formula>19</formula>
    </cfRule>
    <cfRule type="cellIs" dxfId="398" priority="140" operator="equal">
      <formula>20</formula>
    </cfRule>
  </conditionalFormatting>
  <conditionalFormatting sqref="H10 H12">
    <cfRule type="cellIs" dxfId="397" priority="141" operator="equal">
      <formula>1</formula>
    </cfRule>
    <cfRule type="cellIs" dxfId="396" priority="142" operator="equal">
      <formula>19</formula>
    </cfRule>
    <cfRule type="cellIs" dxfId="395" priority="143" operator="equal">
      <formula>20</formula>
    </cfRule>
  </conditionalFormatting>
  <conditionalFormatting sqref="H10 H12">
    <cfRule type="cellIs" dxfId="394" priority="132" operator="equal">
      <formula>1</formula>
    </cfRule>
    <cfRule type="cellIs" dxfId="393" priority="133" operator="equal">
      <formula>19</formula>
    </cfRule>
    <cfRule type="cellIs" dxfId="392" priority="134" operator="equal">
      <formula>20</formula>
    </cfRule>
  </conditionalFormatting>
  <conditionalFormatting sqref="H10 H12">
    <cfRule type="cellIs" dxfId="391" priority="135" operator="equal">
      <formula>1</formula>
    </cfRule>
    <cfRule type="cellIs" dxfId="390" priority="136" operator="equal">
      <formula>19</formula>
    </cfRule>
    <cfRule type="cellIs" dxfId="389" priority="137" operator="equal">
      <formula>20</formula>
    </cfRule>
  </conditionalFormatting>
  <conditionalFormatting sqref="H9">
    <cfRule type="cellIs" dxfId="388" priority="117" operator="equal">
      <formula>1</formula>
    </cfRule>
    <cfRule type="cellIs" dxfId="387" priority="118" operator="equal">
      <formula>19</formula>
    </cfRule>
    <cfRule type="cellIs" dxfId="386" priority="119" operator="equal">
      <formula>20</formula>
    </cfRule>
  </conditionalFormatting>
  <conditionalFormatting sqref="H3">
    <cfRule type="cellIs" dxfId="385" priority="111" operator="equal">
      <formula>1</formula>
    </cfRule>
    <cfRule type="cellIs" dxfId="384" priority="112" operator="equal">
      <formula>19</formula>
    </cfRule>
    <cfRule type="cellIs" dxfId="383" priority="113" operator="equal">
      <formula>20</formula>
    </cfRule>
  </conditionalFormatting>
  <conditionalFormatting sqref="H3">
    <cfRule type="cellIs" dxfId="382" priority="114" operator="equal">
      <formula>1</formula>
    </cfRule>
    <cfRule type="cellIs" dxfId="381" priority="115" operator="equal">
      <formula>19</formula>
    </cfRule>
    <cfRule type="cellIs" dxfId="380" priority="116" operator="equal">
      <formula>20</formula>
    </cfRule>
  </conditionalFormatting>
  <conditionalFormatting sqref="H3">
    <cfRule type="cellIs" dxfId="379" priority="105" operator="equal">
      <formula>1</formula>
    </cfRule>
    <cfRule type="cellIs" dxfId="378" priority="106" operator="equal">
      <formula>19</formula>
    </cfRule>
    <cfRule type="cellIs" dxfId="377" priority="107" operator="equal">
      <formula>20</formula>
    </cfRule>
  </conditionalFormatting>
  <conditionalFormatting sqref="H3">
    <cfRule type="cellIs" dxfId="376" priority="108" operator="equal">
      <formula>1</formula>
    </cfRule>
    <cfRule type="cellIs" dxfId="375" priority="109" operator="equal">
      <formula>19</formula>
    </cfRule>
    <cfRule type="cellIs" dxfId="374" priority="110" operator="equal">
      <formula>20</formula>
    </cfRule>
  </conditionalFormatting>
  <conditionalFormatting sqref="H4">
    <cfRule type="cellIs" dxfId="373" priority="99" operator="equal">
      <formula>1</formula>
    </cfRule>
    <cfRule type="cellIs" dxfId="372" priority="100" operator="equal">
      <formula>19</formula>
    </cfRule>
    <cfRule type="cellIs" dxfId="371" priority="101" operator="equal">
      <formula>20</formula>
    </cfRule>
  </conditionalFormatting>
  <conditionalFormatting sqref="H4">
    <cfRule type="cellIs" dxfId="370" priority="102" operator="equal">
      <formula>1</formula>
    </cfRule>
    <cfRule type="cellIs" dxfId="369" priority="103" operator="equal">
      <formula>19</formula>
    </cfRule>
    <cfRule type="cellIs" dxfId="368" priority="104" operator="equal">
      <formula>20</formula>
    </cfRule>
  </conditionalFormatting>
  <conditionalFormatting sqref="H4">
    <cfRule type="cellIs" dxfId="367" priority="93" operator="equal">
      <formula>1</formula>
    </cfRule>
    <cfRule type="cellIs" dxfId="366" priority="94" operator="equal">
      <formula>19</formula>
    </cfRule>
    <cfRule type="cellIs" dxfId="365" priority="95" operator="equal">
      <formula>20</formula>
    </cfRule>
  </conditionalFormatting>
  <conditionalFormatting sqref="H4">
    <cfRule type="cellIs" dxfId="364" priority="96" operator="equal">
      <formula>1</formula>
    </cfRule>
    <cfRule type="cellIs" dxfId="363" priority="97" operator="equal">
      <formula>19</formula>
    </cfRule>
    <cfRule type="cellIs" dxfId="362" priority="98" operator="equal">
      <formula>20</formula>
    </cfRule>
  </conditionalFormatting>
  <conditionalFormatting sqref="H29">
    <cfRule type="cellIs" dxfId="361" priority="84" operator="equal">
      <formula>1</formula>
    </cfRule>
    <cfRule type="cellIs" dxfId="360" priority="85" operator="equal">
      <formula>19</formula>
    </cfRule>
    <cfRule type="cellIs" dxfId="359" priority="86" operator="equal">
      <formula>20</formula>
    </cfRule>
  </conditionalFormatting>
  <conditionalFormatting sqref="H29">
    <cfRule type="cellIs" dxfId="358" priority="81" operator="equal">
      <formula>1</formula>
    </cfRule>
    <cfRule type="cellIs" dxfId="357" priority="82" operator="equal">
      <formula>19</formula>
    </cfRule>
    <cfRule type="cellIs" dxfId="356" priority="83" operator="equal">
      <formula>20</formula>
    </cfRule>
  </conditionalFormatting>
  <conditionalFormatting sqref="H29">
    <cfRule type="cellIs" dxfId="355" priority="78" operator="equal">
      <formula>1</formula>
    </cfRule>
    <cfRule type="cellIs" dxfId="354" priority="79" operator="equal">
      <formula>19</formula>
    </cfRule>
    <cfRule type="cellIs" dxfId="353" priority="80" operator="equal">
      <formula>20</formula>
    </cfRule>
  </conditionalFormatting>
  <conditionalFormatting sqref="H29">
    <cfRule type="cellIs" dxfId="352" priority="75" operator="equal">
      <formula>1</formula>
    </cfRule>
    <cfRule type="cellIs" dxfId="351" priority="76" operator="equal">
      <formula>19</formula>
    </cfRule>
    <cfRule type="cellIs" dxfId="350" priority="77" operator="equal">
      <formula>20</formula>
    </cfRule>
  </conditionalFormatting>
  <conditionalFormatting sqref="H32">
    <cfRule type="cellIs" dxfId="349" priority="90" operator="equal">
      <formula>1</formula>
    </cfRule>
    <cfRule type="cellIs" dxfId="348" priority="91" operator="equal">
      <formula>19</formula>
    </cfRule>
    <cfRule type="cellIs" dxfId="347" priority="92" operator="equal">
      <formula>20</formula>
    </cfRule>
  </conditionalFormatting>
  <conditionalFormatting sqref="H32">
    <cfRule type="cellIs" dxfId="346" priority="87" operator="equal">
      <formula>1</formula>
    </cfRule>
    <cfRule type="cellIs" dxfId="345" priority="88" operator="equal">
      <formula>19</formula>
    </cfRule>
    <cfRule type="cellIs" dxfId="344" priority="89" operator="equal">
      <formula>20</formula>
    </cfRule>
  </conditionalFormatting>
  <conditionalFormatting sqref="H30">
    <cfRule type="cellIs" dxfId="343" priority="69" operator="equal">
      <formula>1</formula>
    </cfRule>
    <cfRule type="cellIs" dxfId="342" priority="70" operator="equal">
      <formula>19</formula>
    </cfRule>
    <cfRule type="cellIs" dxfId="341" priority="71" operator="equal">
      <formula>20</formula>
    </cfRule>
  </conditionalFormatting>
  <conditionalFormatting sqref="H30">
    <cfRule type="cellIs" dxfId="340" priority="72" operator="equal">
      <formula>1</formula>
    </cfRule>
    <cfRule type="cellIs" dxfId="339" priority="73" operator="equal">
      <formula>19</formula>
    </cfRule>
    <cfRule type="cellIs" dxfId="338" priority="74" operator="equal">
      <formula>20</formula>
    </cfRule>
  </conditionalFormatting>
  <conditionalFormatting sqref="H30">
    <cfRule type="cellIs" dxfId="337" priority="66" operator="equal">
      <formula>1</formula>
    </cfRule>
    <cfRule type="cellIs" dxfId="336" priority="67" operator="equal">
      <formula>19</formula>
    </cfRule>
    <cfRule type="cellIs" dxfId="335" priority="68" operator="equal">
      <formula>20</formula>
    </cfRule>
  </conditionalFormatting>
  <conditionalFormatting sqref="H30">
    <cfRule type="cellIs" dxfId="334" priority="63" operator="equal">
      <formula>1</formula>
    </cfRule>
    <cfRule type="cellIs" dxfId="333" priority="64" operator="equal">
      <formula>19</formula>
    </cfRule>
    <cfRule type="cellIs" dxfId="332" priority="65" operator="equal">
      <formula>20</formula>
    </cfRule>
  </conditionalFormatting>
  <conditionalFormatting sqref="H31">
    <cfRule type="cellIs" dxfId="331" priority="57" operator="equal">
      <formula>1</formula>
    </cfRule>
    <cfRule type="cellIs" dxfId="330" priority="58" operator="equal">
      <formula>19</formula>
    </cfRule>
    <cfRule type="cellIs" dxfId="329" priority="59" operator="equal">
      <formula>20</formula>
    </cfRule>
  </conditionalFormatting>
  <conditionalFormatting sqref="H31">
    <cfRule type="cellIs" dxfId="328" priority="60" operator="equal">
      <formula>1</formula>
    </cfRule>
    <cfRule type="cellIs" dxfId="327" priority="61" operator="equal">
      <formula>19</formula>
    </cfRule>
    <cfRule type="cellIs" dxfId="326" priority="62" operator="equal">
      <formula>20</formula>
    </cfRule>
  </conditionalFormatting>
  <conditionalFormatting sqref="H31">
    <cfRule type="cellIs" dxfId="325" priority="54" operator="equal">
      <formula>1</formula>
    </cfRule>
    <cfRule type="cellIs" dxfId="324" priority="55" operator="equal">
      <formula>19</formula>
    </cfRule>
    <cfRule type="cellIs" dxfId="323" priority="56" operator="equal">
      <formula>20</formula>
    </cfRule>
  </conditionalFormatting>
  <conditionalFormatting sqref="H31">
    <cfRule type="cellIs" dxfId="322" priority="51" operator="equal">
      <formula>1</formula>
    </cfRule>
    <cfRule type="cellIs" dxfId="321" priority="52" operator="equal">
      <formula>19</formula>
    </cfRule>
    <cfRule type="cellIs" dxfId="320" priority="53" operator="equal">
      <formula>20</formula>
    </cfRule>
  </conditionalFormatting>
  <conditionalFormatting sqref="H20">
    <cfRule type="cellIs" dxfId="319" priority="13" operator="equal">
      <formula>1</formula>
    </cfRule>
    <cfRule type="cellIs" dxfId="318" priority="14" operator="equal">
      <formula>19</formula>
    </cfRule>
    <cfRule type="cellIs" dxfId="317" priority="15" operator="equal">
      <formula>20</formula>
    </cfRule>
  </conditionalFormatting>
  <conditionalFormatting sqref="H20">
    <cfRule type="cellIs" dxfId="316" priority="16" operator="equal">
      <formula>1</formula>
    </cfRule>
    <cfRule type="cellIs" dxfId="315" priority="17" operator="equal">
      <formula>19</formula>
    </cfRule>
    <cfRule type="cellIs" dxfId="314" priority="18" operator="equal">
      <formula>20</formula>
    </cfRule>
  </conditionalFormatting>
  <conditionalFormatting sqref="H20">
    <cfRule type="cellIs" dxfId="313" priority="10" operator="equal">
      <formula>1</formula>
    </cfRule>
    <cfRule type="cellIs" dxfId="312" priority="11" operator="equal">
      <formula>19</formula>
    </cfRule>
    <cfRule type="cellIs" dxfId="311" priority="12" operator="equal">
      <formula>20</formula>
    </cfRule>
  </conditionalFormatting>
  <conditionalFormatting sqref="H20">
    <cfRule type="cellIs" dxfId="310" priority="7" operator="equal">
      <formula>1</formula>
    </cfRule>
    <cfRule type="cellIs" dxfId="309" priority="8" operator="equal">
      <formula>19</formula>
    </cfRule>
    <cfRule type="cellIs" dxfId="308" priority="9" operator="equal">
      <formula>20</formula>
    </cfRule>
  </conditionalFormatting>
  <conditionalFormatting sqref="H33">
    <cfRule type="cellIs" dxfId="307" priority="4" operator="equal">
      <formula>1</formula>
    </cfRule>
    <cfRule type="cellIs" dxfId="306" priority="5" operator="equal">
      <formula>19</formula>
    </cfRule>
    <cfRule type="cellIs" dxfId="305" priority="6" operator="equal">
      <formula>20</formula>
    </cfRule>
  </conditionalFormatting>
  <conditionalFormatting sqref="H33">
    <cfRule type="cellIs" dxfId="304" priority="1" operator="equal">
      <formula>1</formula>
    </cfRule>
    <cfRule type="cellIs" dxfId="303" priority="2" operator="equal">
      <formula>19</formula>
    </cfRule>
    <cfRule type="cellIs" dxfId="302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3984375" style="147" bestFit="1" customWidth="1"/>
    <col min="2" max="2" width="28.296875" style="147" bestFit="1" customWidth="1"/>
    <col min="3" max="3" width="21.19921875" style="147" bestFit="1" customWidth="1"/>
    <col min="4" max="4" width="4.8984375" style="147" bestFit="1" customWidth="1"/>
    <col min="5" max="5" width="5.796875" style="147" bestFit="1" customWidth="1"/>
    <col min="6" max="6" width="3.8984375" style="147" bestFit="1" customWidth="1"/>
    <col min="7" max="7" width="7.09765625" style="147" bestFit="1" customWidth="1"/>
    <col min="8" max="8" width="3.8984375" style="147" bestFit="1" customWidth="1"/>
    <col min="9" max="9" width="5.3984375" style="147" bestFit="1" customWidth="1"/>
    <col min="10" max="10" width="5.796875" style="138" bestFit="1" customWidth="1"/>
    <col min="11" max="16384" width="8.796875" style="138"/>
  </cols>
  <sheetData>
    <row r="1" spans="1:10" ht="16.2" thickBot="1" x14ac:dyDescent="0.35">
      <c r="A1" s="133" t="s">
        <v>0</v>
      </c>
      <c r="B1" s="134" t="s">
        <v>36</v>
      </c>
      <c r="C1" s="134" t="s">
        <v>37</v>
      </c>
      <c r="D1" s="135" t="s">
        <v>38</v>
      </c>
      <c r="E1" s="134" t="s">
        <v>39</v>
      </c>
      <c r="F1" s="134" t="s">
        <v>40</v>
      </c>
      <c r="G1" s="134" t="s">
        <v>41</v>
      </c>
      <c r="H1" s="136" t="s">
        <v>42</v>
      </c>
      <c r="I1" s="137" t="s">
        <v>27</v>
      </c>
      <c r="J1" s="137" t="s">
        <v>114</v>
      </c>
    </row>
    <row r="2" spans="1:10" x14ac:dyDescent="0.3">
      <c r="A2" s="139" t="s">
        <v>167</v>
      </c>
      <c r="B2" s="140" t="s">
        <v>168</v>
      </c>
      <c r="C2" s="140" t="s">
        <v>218</v>
      </c>
      <c r="D2" s="141">
        <f t="shared" ref="D2:D3" si="0">3+2</f>
        <v>5</v>
      </c>
      <c r="E2" s="140">
        <v>0</v>
      </c>
      <c r="F2" s="140">
        <v>1</v>
      </c>
      <c r="G2" s="250">
        <v>-2</v>
      </c>
      <c r="H2" s="142">
        <f t="shared" ref="H2:H12" ca="1" si="1">RANDBETWEEN(1,20)</f>
        <v>2</v>
      </c>
      <c r="I2" s="140">
        <f ca="1">SUM(D2:H2)</f>
        <v>6</v>
      </c>
      <c r="J2" s="202"/>
    </row>
    <row r="3" spans="1:10" x14ac:dyDescent="0.3">
      <c r="A3" s="143" t="s">
        <v>167</v>
      </c>
      <c r="B3" s="144" t="s">
        <v>169</v>
      </c>
      <c r="C3" s="144" t="s">
        <v>96</v>
      </c>
      <c r="D3" s="145">
        <f t="shared" si="0"/>
        <v>5</v>
      </c>
      <c r="E3" s="144">
        <v>1</v>
      </c>
      <c r="F3" s="144">
        <v>1</v>
      </c>
      <c r="G3" s="251">
        <v>-2</v>
      </c>
      <c r="H3" s="146">
        <f t="shared" ca="1" si="1"/>
        <v>16</v>
      </c>
      <c r="I3" s="144">
        <f ca="1">SUM(D3:H3)</f>
        <v>21</v>
      </c>
      <c r="J3" s="203"/>
    </row>
    <row r="4" spans="1:10" x14ac:dyDescent="0.3">
      <c r="A4" s="139" t="s">
        <v>205</v>
      </c>
      <c r="B4" s="140" t="s">
        <v>211</v>
      </c>
      <c r="C4" s="140" t="s">
        <v>212</v>
      </c>
      <c r="D4" s="141">
        <v>6</v>
      </c>
      <c r="E4" s="140">
        <v>2</v>
      </c>
      <c r="F4" s="140">
        <v>1</v>
      </c>
      <c r="G4" s="140">
        <v>0</v>
      </c>
      <c r="H4" s="142">
        <f t="shared" ca="1" si="1"/>
        <v>9</v>
      </c>
      <c r="I4" s="140">
        <f ca="1">SUM(D4:H4)</f>
        <v>18</v>
      </c>
      <c r="J4" s="202"/>
    </row>
    <row r="5" spans="1:10" x14ac:dyDescent="0.3">
      <c r="A5" s="139" t="s">
        <v>205</v>
      </c>
      <c r="B5" s="140" t="s">
        <v>100</v>
      </c>
      <c r="C5" s="140" t="s">
        <v>212</v>
      </c>
      <c r="D5" s="141">
        <v>1</v>
      </c>
      <c r="E5" s="140">
        <v>2</v>
      </c>
      <c r="F5" s="140">
        <v>1</v>
      </c>
      <c r="G5" s="140">
        <v>0</v>
      </c>
      <c r="H5" s="142">
        <f t="shared" ca="1" si="1"/>
        <v>11</v>
      </c>
      <c r="I5" s="140">
        <f t="shared" ref="I5" ca="1" si="2">SUM(D5:H5)</f>
        <v>15</v>
      </c>
      <c r="J5" s="202"/>
    </row>
    <row r="6" spans="1:10" x14ac:dyDescent="0.3">
      <c r="A6" s="139" t="s">
        <v>205</v>
      </c>
      <c r="B6" s="140" t="s">
        <v>210</v>
      </c>
      <c r="C6" s="140" t="s">
        <v>209</v>
      </c>
      <c r="D6" s="141">
        <v>6</v>
      </c>
      <c r="E6" s="140">
        <v>1</v>
      </c>
      <c r="F6" s="140">
        <v>1</v>
      </c>
      <c r="G6" s="140">
        <v>0</v>
      </c>
      <c r="H6" s="142">
        <f t="shared" ca="1" si="1"/>
        <v>18</v>
      </c>
      <c r="I6" s="140">
        <f t="shared" ref="I6" ca="1" si="3">SUM(D6:H6)</f>
        <v>26</v>
      </c>
      <c r="J6" s="202"/>
    </row>
    <row r="7" spans="1:10" x14ac:dyDescent="0.3">
      <c r="A7" s="139" t="s">
        <v>205</v>
      </c>
      <c r="B7" s="140" t="s">
        <v>100</v>
      </c>
      <c r="C7" s="140" t="s">
        <v>209</v>
      </c>
      <c r="D7" s="141">
        <v>1</v>
      </c>
      <c r="E7" s="140">
        <v>1</v>
      </c>
      <c r="F7" s="140">
        <v>1</v>
      </c>
      <c r="G7" s="140">
        <v>0</v>
      </c>
      <c r="H7" s="142">
        <f t="shared" ca="1" si="1"/>
        <v>11</v>
      </c>
      <c r="I7" s="140">
        <f t="shared" ref="I7" ca="1" si="4">SUM(D7:H7)</f>
        <v>14</v>
      </c>
      <c r="J7" s="202"/>
    </row>
    <row r="8" spans="1:10" x14ac:dyDescent="0.3">
      <c r="A8" s="143" t="s">
        <v>205</v>
      </c>
      <c r="B8" s="144" t="s">
        <v>91</v>
      </c>
      <c r="C8" s="144" t="s">
        <v>91</v>
      </c>
      <c r="D8" s="145">
        <v>1</v>
      </c>
      <c r="E8" s="144">
        <v>1</v>
      </c>
      <c r="F8" s="144">
        <v>1</v>
      </c>
      <c r="G8" s="144">
        <v>0</v>
      </c>
      <c r="H8" s="146">
        <f t="shared" ca="1" si="1"/>
        <v>13</v>
      </c>
      <c r="I8" s="144">
        <f t="shared" ref="I8" ca="1" si="5">SUM(D8:H8)</f>
        <v>16</v>
      </c>
      <c r="J8" s="203"/>
    </row>
    <row r="9" spans="1:10" x14ac:dyDescent="0.3">
      <c r="A9" s="139" t="s">
        <v>206</v>
      </c>
      <c r="B9" s="140" t="s">
        <v>208</v>
      </c>
      <c r="C9" s="140" t="s">
        <v>224</v>
      </c>
      <c r="D9" s="141">
        <v>1</v>
      </c>
      <c r="E9" s="140">
        <v>2</v>
      </c>
      <c r="F9" s="140">
        <v>0</v>
      </c>
      <c r="G9" s="140">
        <v>0</v>
      </c>
      <c r="H9" s="142">
        <f t="shared" ca="1" si="1"/>
        <v>15</v>
      </c>
      <c r="I9" s="140">
        <f ca="1">SUM(D9:H9)</f>
        <v>18</v>
      </c>
      <c r="J9" s="202"/>
    </row>
    <row r="10" spans="1:10" x14ac:dyDescent="0.3">
      <c r="A10" s="143" t="s">
        <v>206</v>
      </c>
      <c r="B10" s="144" t="s">
        <v>95</v>
      </c>
      <c r="C10" s="144" t="s">
        <v>113</v>
      </c>
      <c r="D10" s="145">
        <v>1</v>
      </c>
      <c r="E10" s="144">
        <v>0</v>
      </c>
      <c r="F10" s="144">
        <v>0</v>
      </c>
      <c r="G10" s="144">
        <v>0</v>
      </c>
      <c r="H10" s="146">
        <f t="shared" ca="1" si="1"/>
        <v>20</v>
      </c>
      <c r="I10" s="144">
        <f t="shared" ref="I10" ca="1" si="6">SUM(D10:H10)</f>
        <v>21</v>
      </c>
      <c r="J10" s="203"/>
    </row>
    <row r="11" spans="1:10" x14ac:dyDescent="0.3">
      <c r="A11" s="139" t="s">
        <v>207</v>
      </c>
      <c r="B11" s="140" t="s">
        <v>213</v>
      </c>
      <c r="C11" s="140" t="s">
        <v>214</v>
      </c>
      <c r="D11" s="141">
        <v>8</v>
      </c>
      <c r="E11" s="140">
        <v>7</v>
      </c>
      <c r="F11" s="140">
        <v>1</v>
      </c>
      <c r="G11" s="140">
        <v>0</v>
      </c>
      <c r="H11" s="142">
        <f t="shared" ca="1" si="1"/>
        <v>16</v>
      </c>
      <c r="I11" s="140">
        <f ca="1">SUM(D11:H11)</f>
        <v>32</v>
      </c>
      <c r="J11" s="202"/>
    </row>
    <row r="12" spans="1:10" x14ac:dyDescent="0.3">
      <c r="A12" s="143" t="s">
        <v>207</v>
      </c>
      <c r="B12" s="144" t="s">
        <v>100</v>
      </c>
      <c r="C12" s="144" t="s">
        <v>214</v>
      </c>
      <c r="D12" s="145">
        <v>3</v>
      </c>
      <c r="E12" s="144">
        <v>7</v>
      </c>
      <c r="F12" s="144">
        <v>1</v>
      </c>
      <c r="G12" s="144">
        <v>0</v>
      </c>
      <c r="H12" s="146">
        <f t="shared" ca="1" si="1"/>
        <v>7</v>
      </c>
      <c r="I12" s="144">
        <f t="shared" ref="I12" ca="1" si="7">SUM(D12:H12)</f>
        <v>18</v>
      </c>
      <c r="J12" s="203"/>
    </row>
    <row r="13" spans="1:10" x14ac:dyDescent="0.3">
      <c r="A13" s="264" t="s">
        <v>151</v>
      </c>
      <c r="B13" s="140" t="s">
        <v>159</v>
      </c>
      <c r="C13" s="140" t="s">
        <v>216</v>
      </c>
      <c r="D13" s="141">
        <f>3+5</f>
        <v>8</v>
      </c>
      <c r="E13" s="140">
        <v>1</v>
      </c>
      <c r="F13" s="140">
        <v>1</v>
      </c>
      <c r="G13" s="140">
        <v>1</v>
      </c>
      <c r="H13" s="142">
        <f t="shared" ref="H13:H21" ca="1" si="8">RANDBETWEEN(1,20)</f>
        <v>14</v>
      </c>
      <c r="I13" s="140">
        <f t="shared" ref="I13:I19" ca="1" si="9">SUM(D13:H13)</f>
        <v>25</v>
      </c>
      <c r="J13" s="202"/>
    </row>
    <row r="14" spans="1:10" x14ac:dyDescent="0.3">
      <c r="A14" s="265" t="s">
        <v>151</v>
      </c>
      <c r="B14" s="144" t="s">
        <v>160</v>
      </c>
      <c r="C14" s="144" t="s">
        <v>217</v>
      </c>
      <c r="D14" s="145">
        <f>3+5</f>
        <v>8</v>
      </c>
      <c r="E14" s="144">
        <v>1</v>
      </c>
      <c r="F14" s="144">
        <v>2</v>
      </c>
      <c r="G14" s="144">
        <v>1</v>
      </c>
      <c r="H14" s="146">
        <f t="shared" ca="1" si="8"/>
        <v>13</v>
      </c>
      <c r="I14" s="144">
        <f t="shared" ca="1" si="9"/>
        <v>25</v>
      </c>
      <c r="J14" s="203"/>
    </row>
    <row r="15" spans="1:10" x14ac:dyDescent="0.3">
      <c r="A15" s="264" t="s">
        <v>152</v>
      </c>
      <c r="B15" s="140" t="s">
        <v>161</v>
      </c>
      <c r="C15" s="140" t="s">
        <v>218</v>
      </c>
      <c r="D15" s="270">
        <f>4+3-2</f>
        <v>5</v>
      </c>
      <c r="E15" s="140">
        <v>1</v>
      </c>
      <c r="F15" s="140">
        <v>1</v>
      </c>
      <c r="G15" s="140">
        <v>1</v>
      </c>
      <c r="H15" s="142">
        <f t="shared" ca="1" si="8"/>
        <v>1</v>
      </c>
      <c r="I15" s="140">
        <f t="shared" ca="1" si="9"/>
        <v>9</v>
      </c>
      <c r="J15" s="202"/>
    </row>
    <row r="16" spans="1:10" x14ac:dyDescent="0.3">
      <c r="A16" s="265" t="s">
        <v>152</v>
      </c>
      <c r="B16" s="144" t="s">
        <v>160</v>
      </c>
      <c r="C16" s="144" t="s">
        <v>217</v>
      </c>
      <c r="D16" s="271">
        <f>4+3-2</f>
        <v>5</v>
      </c>
      <c r="E16" s="144">
        <v>1</v>
      </c>
      <c r="F16" s="144">
        <v>2</v>
      </c>
      <c r="G16" s="144">
        <v>1</v>
      </c>
      <c r="H16" s="146">
        <f t="shared" ca="1" si="8"/>
        <v>5</v>
      </c>
      <c r="I16" s="144">
        <f t="shared" ca="1" si="9"/>
        <v>14</v>
      </c>
      <c r="J16" s="203"/>
    </row>
    <row r="17" spans="1:10" x14ac:dyDescent="0.3">
      <c r="A17" s="264" t="s">
        <v>153</v>
      </c>
      <c r="B17" s="140" t="s">
        <v>163</v>
      </c>
      <c r="C17" s="140" t="s">
        <v>218</v>
      </c>
      <c r="D17" s="270">
        <f>3+3-4</f>
        <v>2</v>
      </c>
      <c r="E17" s="140">
        <v>0</v>
      </c>
      <c r="F17" s="140">
        <v>1</v>
      </c>
      <c r="G17" s="140">
        <v>0</v>
      </c>
      <c r="H17" s="142">
        <f t="shared" ca="1" si="8"/>
        <v>19</v>
      </c>
      <c r="I17" s="140">
        <f t="shared" ca="1" si="9"/>
        <v>22</v>
      </c>
      <c r="J17" s="202"/>
    </row>
    <row r="18" spans="1:10" x14ac:dyDescent="0.3">
      <c r="A18" s="264" t="s">
        <v>153</v>
      </c>
      <c r="B18" s="140" t="s">
        <v>162</v>
      </c>
      <c r="C18" s="140" t="s">
        <v>218</v>
      </c>
      <c r="D18" s="270">
        <f>3+3-4</f>
        <v>2</v>
      </c>
      <c r="E18" s="140">
        <v>0</v>
      </c>
      <c r="F18" s="140">
        <v>1</v>
      </c>
      <c r="G18" s="140">
        <v>0</v>
      </c>
      <c r="H18" s="142">
        <f t="shared" ca="1" si="8"/>
        <v>20</v>
      </c>
      <c r="I18" s="140">
        <f t="shared" ca="1" si="9"/>
        <v>23</v>
      </c>
      <c r="J18" s="202"/>
    </row>
    <row r="19" spans="1:10" x14ac:dyDescent="0.3">
      <c r="A19" s="265" t="s">
        <v>153</v>
      </c>
      <c r="B19" s="144" t="s">
        <v>243</v>
      </c>
      <c r="C19" s="144" t="s">
        <v>244</v>
      </c>
      <c r="D19" s="271">
        <f>3+3-4</f>
        <v>2</v>
      </c>
      <c r="E19" s="144">
        <v>3</v>
      </c>
      <c r="F19" s="144">
        <v>1</v>
      </c>
      <c r="G19" s="144">
        <v>0</v>
      </c>
      <c r="H19" s="146">
        <f t="shared" ca="1" si="8"/>
        <v>4</v>
      </c>
      <c r="I19" s="144">
        <f t="shared" ca="1" si="9"/>
        <v>10</v>
      </c>
      <c r="J19" s="203"/>
    </row>
    <row r="20" spans="1:10" x14ac:dyDescent="0.3">
      <c r="A20" s="264" t="s">
        <v>231</v>
      </c>
      <c r="B20" s="140" t="s">
        <v>235</v>
      </c>
      <c r="C20" s="140" t="s">
        <v>236</v>
      </c>
      <c r="D20" s="270">
        <f>6-1</f>
        <v>5</v>
      </c>
      <c r="E20" s="140">
        <v>0</v>
      </c>
      <c r="F20" s="140">
        <v>1</v>
      </c>
      <c r="G20" s="140">
        <v>0</v>
      </c>
      <c r="H20" s="142">
        <f t="shared" ca="1" si="8"/>
        <v>6</v>
      </c>
      <c r="I20" s="140">
        <f t="shared" ref="I20:I21" ca="1" si="10">SUM(D20:H20)</f>
        <v>12</v>
      </c>
      <c r="J20" s="202"/>
    </row>
    <row r="21" spans="1:10" x14ac:dyDescent="0.3">
      <c r="A21" s="265" t="s">
        <v>231</v>
      </c>
      <c r="B21" s="144" t="s">
        <v>237</v>
      </c>
      <c r="C21" s="144" t="s">
        <v>238</v>
      </c>
      <c r="D21" s="271">
        <f>6-1</f>
        <v>5</v>
      </c>
      <c r="E21" s="144">
        <v>0</v>
      </c>
      <c r="F21" s="144">
        <v>1</v>
      </c>
      <c r="G21" s="144">
        <v>0</v>
      </c>
      <c r="H21" s="146">
        <f t="shared" ca="1" si="8"/>
        <v>16</v>
      </c>
      <c r="I21" s="144">
        <f t="shared" ca="1" si="10"/>
        <v>22</v>
      </c>
      <c r="J21" s="203"/>
    </row>
    <row r="22" spans="1:10" x14ac:dyDescent="0.3">
      <c r="A22" s="139" t="s">
        <v>225</v>
      </c>
      <c r="B22" s="140" t="s">
        <v>92</v>
      </c>
      <c r="C22" s="140" t="s">
        <v>226</v>
      </c>
      <c r="D22" s="141">
        <v>2</v>
      </c>
      <c r="E22" s="140">
        <v>2</v>
      </c>
      <c r="F22" s="140">
        <v>0</v>
      </c>
      <c r="G22" s="140">
        <v>0</v>
      </c>
      <c r="H22" s="142">
        <f t="shared" ref="H22:H24" ca="1" si="11">RANDBETWEEN(1,20)</f>
        <v>3</v>
      </c>
      <c r="I22" s="140">
        <f t="shared" ref="I22:I24" ca="1" si="12">SUM(D22:H22)</f>
        <v>7</v>
      </c>
      <c r="J22" s="202"/>
    </row>
    <row r="23" spans="1:10" x14ac:dyDescent="0.3">
      <c r="A23" s="139" t="s">
        <v>225</v>
      </c>
      <c r="B23" s="140" t="s">
        <v>94</v>
      </c>
      <c r="C23" s="140" t="s">
        <v>226</v>
      </c>
      <c r="D23" s="141">
        <v>2</v>
      </c>
      <c r="E23" s="140">
        <v>2</v>
      </c>
      <c r="F23" s="140">
        <v>0</v>
      </c>
      <c r="G23" s="140">
        <v>0</v>
      </c>
      <c r="H23" s="142">
        <f t="shared" ca="1" si="11"/>
        <v>7</v>
      </c>
      <c r="I23" s="140">
        <f t="shared" ref="I23" ca="1" si="13">SUM(D23:H23)</f>
        <v>11</v>
      </c>
      <c r="J23" s="202"/>
    </row>
    <row r="24" spans="1:10" x14ac:dyDescent="0.3">
      <c r="A24" s="143" t="s">
        <v>225</v>
      </c>
      <c r="B24" s="144" t="s">
        <v>95</v>
      </c>
      <c r="C24" s="144" t="s">
        <v>113</v>
      </c>
      <c r="D24" s="145">
        <v>2</v>
      </c>
      <c r="E24" s="144">
        <v>0</v>
      </c>
      <c r="F24" s="144">
        <v>0</v>
      </c>
      <c r="G24" s="144">
        <v>0</v>
      </c>
      <c r="H24" s="146">
        <f t="shared" ca="1" si="11"/>
        <v>7</v>
      </c>
      <c r="I24" s="144">
        <f t="shared" ca="1" si="12"/>
        <v>9</v>
      </c>
      <c r="J24" s="203"/>
    </row>
    <row r="25" spans="1:10" x14ac:dyDescent="0.3">
      <c r="A25" s="232" t="s">
        <v>164</v>
      </c>
      <c r="B25" s="140" t="s">
        <v>179</v>
      </c>
      <c r="C25" s="140" t="s">
        <v>219</v>
      </c>
      <c r="D25" s="141">
        <v>3</v>
      </c>
      <c r="E25" s="140">
        <v>2</v>
      </c>
      <c r="F25" s="140">
        <v>0</v>
      </c>
      <c r="G25" s="140">
        <v>0</v>
      </c>
      <c r="H25" s="142">
        <f ca="1">RANDBETWEEN(1,20)</f>
        <v>19</v>
      </c>
      <c r="I25" s="140">
        <f ca="1">SUM(D25:H25)</f>
        <v>24</v>
      </c>
      <c r="J25" s="202"/>
    </row>
    <row r="26" spans="1:10" x14ac:dyDescent="0.3">
      <c r="A26" s="233" t="s">
        <v>164</v>
      </c>
      <c r="B26" s="144" t="s">
        <v>102</v>
      </c>
      <c r="C26" s="144" t="s">
        <v>220</v>
      </c>
      <c r="D26" s="145">
        <v>3</v>
      </c>
      <c r="E26" s="144">
        <v>2</v>
      </c>
      <c r="F26" s="144">
        <v>0</v>
      </c>
      <c r="G26" s="144">
        <v>0</v>
      </c>
      <c r="H26" s="146">
        <f ca="1">RANDBETWEEN(1,20)</f>
        <v>10</v>
      </c>
      <c r="I26" s="144">
        <f ca="1">SUM(D26:H26)</f>
        <v>15</v>
      </c>
      <c r="J26" s="203"/>
    </row>
  </sheetData>
  <conditionalFormatting sqref="H1">
    <cfRule type="cellIs" dxfId="301" priority="355" operator="equal">
      <formula>1</formula>
    </cfRule>
    <cfRule type="cellIs" dxfId="300" priority="356" operator="equal">
      <formula>19</formula>
    </cfRule>
    <cfRule type="cellIs" dxfId="299" priority="357" operator="equal">
      <formula>20</formula>
    </cfRule>
  </conditionalFormatting>
  <conditionalFormatting sqref="H1">
    <cfRule type="cellIs" dxfId="298" priority="352" operator="equal">
      <formula>1</formula>
    </cfRule>
    <cfRule type="cellIs" dxfId="297" priority="353" operator="equal">
      <formula>19</formula>
    </cfRule>
    <cfRule type="cellIs" dxfId="296" priority="354" operator="equal">
      <formula>20</formula>
    </cfRule>
  </conditionalFormatting>
  <conditionalFormatting sqref="H1">
    <cfRule type="cellIs" dxfId="295" priority="337" operator="equal">
      <formula>1</formula>
    </cfRule>
    <cfRule type="cellIs" dxfId="294" priority="338" operator="equal">
      <formula>19</formula>
    </cfRule>
    <cfRule type="cellIs" dxfId="293" priority="339" operator="equal">
      <formula>20</formula>
    </cfRule>
  </conditionalFormatting>
  <conditionalFormatting sqref="H1">
    <cfRule type="cellIs" dxfId="292" priority="349" operator="equal">
      <formula>1</formula>
    </cfRule>
    <cfRule type="cellIs" dxfId="291" priority="350" operator="equal">
      <formula>19</formula>
    </cfRule>
    <cfRule type="cellIs" dxfId="290" priority="351" operator="equal">
      <formula>20</formula>
    </cfRule>
  </conditionalFormatting>
  <conditionalFormatting sqref="H1">
    <cfRule type="cellIs" dxfId="289" priority="346" operator="equal">
      <formula>1</formula>
    </cfRule>
    <cfRule type="cellIs" dxfId="288" priority="347" operator="equal">
      <formula>19</formula>
    </cfRule>
    <cfRule type="cellIs" dxfId="287" priority="348" operator="equal">
      <formula>20</formula>
    </cfRule>
  </conditionalFormatting>
  <conditionalFormatting sqref="H1">
    <cfRule type="cellIs" dxfId="286" priority="343" operator="equal">
      <formula>1</formula>
    </cfRule>
    <cfRule type="cellIs" dxfId="285" priority="344" operator="equal">
      <formula>19</formula>
    </cfRule>
    <cfRule type="cellIs" dxfId="284" priority="345" operator="equal">
      <formula>20</formula>
    </cfRule>
  </conditionalFormatting>
  <conditionalFormatting sqref="H1">
    <cfRule type="cellIs" dxfId="283" priority="340" operator="equal">
      <formula>1</formula>
    </cfRule>
    <cfRule type="cellIs" dxfId="282" priority="341" operator="equal">
      <formula>19</formula>
    </cfRule>
    <cfRule type="cellIs" dxfId="281" priority="342" operator="equal">
      <formula>20</formula>
    </cfRule>
  </conditionalFormatting>
  <conditionalFormatting sqref="H1">
    <cfRule type="cellIs" dxfId="280" priority="334" operator="equal">
      <formula>1</formula>
    </cfRule>
    <cfRule type="cellIs" dxfId="279" priority="335" operator="equal">
      <formula>19</formula>
    </cfRule>
    <cfRule type="cellIs" dxfId="278" priority="336" operator="equal">
      <formula>20</formula>
    </cfRule>
  </conditionalFormatting>
  <conditionalFormatting sqref="H13:H18 H11 H5:H8">
    <cfRule type="cellIs" dxfId="277" priority="42" operator="between">
      <formula>18</formula>
      <formula>20</formula>
    </cfRule>
  </conditionalFormatting>
  <conditionalFormatting sqref="H19">
    <cfRule type="cellIs" dxfId="276" priority="41" operator="equal">
      <formula>20</formula>
    </cfRule>
  </conditionalFormatting>
  <conditionalFormatting sqref="H3">
    <cfRule type="cellIs" dxfId="275" priority="40" operator="between">
      <formula>18</formula>
      <formula>20</formula>
    </cfRule>
  </conditionalFormatting>
  <conditionalFormatting sqref="H3">
    <cfRule type="cellIs" dxfId="274" priority="38" operator="between">
      <formula>18</formula>
      <formula>20</formula>
    </cfRule>
  </conditionalFormatting>
  <conditionalFormatting sqref="H2">
    <cfRule type="cellIs" dxfId="273" priority="37" operator="between">
      <formula>18</formula>
      <formula>20</formula>
    </cfRule>
  </conditionalFormatting>
  <conditionalFormatting sqref="H2">
    <cfRule type="cellIs" dxfId="272" priority="36" operator="between">
      <formula>18</formula>
      <formula>20</formula>
    </cfRule>
  </conditionalFormatting>
  <conditionalFormatting sqref="H2">
    <cfRule type="cellIs" dxfId="271" priority="35" operator="between">
      <formula>18</formula>
      <formula>20</formula>
    </cfRule>
  </conditionalFormatting>
  <conditionalFormatting sqref="H2">
    <cfRule type="cellIs" dxfId="270" priority="34" operator="between">
      <formula>18</formula>
      <formula>20</formula>
    </cfRule>
  </conditionalFormatting>
  <conditionalFormatting sqref="H3">
    <cfRule type="cellIs" dxfId="269" priority="33" operator="between">
      <formula>18</formula>
      <formula>20</formula>
    </cfRule>
  </conditionalFormatting>
  <conditionalFormatting sqref="H3">
    <cfRule type="cellIs" dxfId="268" priority="32" operator="between">
      <formula>18</formula>
      <formula>20</formula>
    </cfRule>
  </conditionalFormatting>
  <conditionalFormatting sqref="H25:H26">
    <cfRule type="cellIs" dxfId="267" priority="30" operator="between">
      <formula>18</formula>
      <formula>20</formula>
    </cfRule>
  </conditionalFormatting>
  <conditionalFormatting sqref="H4:H5">
    <cfRule type="cellIs" dxfId="266" priority="29" operator="between">
      <formula>18</formula>
      <formula>20</formula>
    </cfRule>
  </conditionalFormatting>
  <conditionalFormatting sqref="H4:H5">
    <cfRule type="cellIs" dxfId="265" priority="28" operator="between">
      <formula>18</formula>
      <formula>20</formula>
    </cfRule>
  </conditionalFormatting>
  <conditionalFormatting sqref="H4:H5">
    <cfRule type="cellIs" dxfId="264" priority="27" operator="between">
      <formula>18</formula>
      <formula>20</formula>
    </cfRule>
  </conditionalFormatting>
  <conditionalFormatting sqref="H4:H5">
    <cfRule type="cellIs" dxfId="263" priority="26" operator="between">
      <formula>18</formula>
      <formula>20</formula>
    </cfRule>
  </conditionalFormatting>
  <conditionalFormatting sqref="H11 H9">
    <cfRule type="cellIs" dxfId="262" priority="25" operator="between">
      <formula>18</formula>
      <formula>20</formula>
    </cfRule>
  </conditionalFormatting>
  <conditionalFormatting sqref="H11 H9">
    <cfRule type="cellIs" dxfId="261" priority="24" operator="between">
      <formula>18</formula>
      <formula>20</formula>
    </cfRule>
  </conditionalFormatting>
  <conditionalFormatting sqref="H11 H9">
    <cfRule type="cellIs" dxfId="260" priority="23" operator="between">
      <formula>18</formula>
      <formula>20</formula>
    </cfRule>
  </conditionalFormatting>
  <conditionalFormatting sqref="H11 H9">
    <cfRule type="cellIs" dxfId="259" priority="22" operator="between">
      <formula>18</formula>
      <formula>20</formula>
    </cfRule>
  </conditionalFormatting>
  <conditionalFormatting sqref="H10">
    <cfRule type="cellIs" dxfId="258" priority="21" operator="between">
      <formula>18</formula>
      <formula>20</formula>
    </cfRule>
  </conditionalFormatting>
  <conditionalFormatting sqref="H10">
    <cfRule type="cellIs" dxfId="257" priority="20" operator="between">
      <formula>18</formula>
      <formula>20</formula>
    </cfRule>
  </conditionalFormatting>
  <conditionalFormatting sqref="H10">
    <cfRule type="cellIs" dxfId="256" priority="19" operator="between">
      <formula>18</formula>
      <formula>20</formula>
    </cfRule>
  </conditionalFormatting>
  <conditionalFormatting sqref="H10">
    <cfRule type="cellIs" dxfId="255" priority="18" operator="between">
      <formula>18</formula>
      <formula>20</formula>
    </cfRule>
  </conditionalFormatting>
  <conditionalFormatting sqref="H12">
    <cfRule type="cellIs" dxfId="254" priority="13" operator="between">
      <formula>18</formula>
      <formula>20</formula>
    </cfRule>
  </conditionalFormatting>
  <conditionalFormatting sqref="H12">
    <cfRule type="cellIs" dxfId="253" priority="12" operator="between">
      <formula>18</formula>
      <formula>20</formula>
    </cfRule>
  </conditionalFormatting>
  <conditionalFormatting sqref="H12">
    <cfRule type="cellIs" dxfId="252" priority="11" operator="between">
      <formula>18</formula>
      <formula>20</formula>
    </cfRule>
  </conditionalFormatting>
  <conditionalFormatting sqref="H12">
    <cfRule type="cellIs" dxfId="251" priority="10" operator="between">
      <formula>18</formula>
      <formula>20</formula>
    </cfRule>
  </conditionalFormatting>
  <conditionalFormatting sqref="H22:H23">
    <cfRule type="cellIs" dxfId="250" priority="9" operator="between">
      <formula>18</formula>
      <formula>20</formula>
    </cfRule>
  </conditionalFormatting>
  <conditionalFormatting sqref="H22:H23">
    <cfRule type="cellIs" dxfId="249" priority="8" operator="between">
      <formula>18</formula>
      <formula>20</formula>
    </cfRule>
  </conditionalFormatting>
  <conditionalFormatting sqref="H22:H23">
    <cfRule type="cellIs" dxfId="248" priority="7" operator="between">
      <formula>18</formula>
      <formula>20</formula>
    </cfRule>
  </conditionalFormatting>
  <conditionalFormatting sqref="H22:H23">
    <cfRule type="cellIs" dxfId="247" priority="6" operator="between">
      <formula>18</formula>
      <formula>20</formula>
    </cfRule>
  </conditionalFormatting>
  <conditionalFormatting sqref="H24">
    <cfRule type="cellIs" dxfId="246" priority="5" operator="between">
      <formula>18</formula>
      <formula>20</formula>
    </cfRule>
  </conditionalFormatting>
  <conditionalFormatting sqref="H24">
    <cfRule type="cellIs" dxfId="245" priority="4" operator="between">
      <formula>18</formula>
      <formula>20</formula>
    </cfRule>
  </conditionalFormatting>
  <conditionalFormatting sqref="H24">
    <cfRule type="cellIs" dxfId="244" priority="3" operator="between">
      <formula>18</formula>
      <formula>20</formula>
    </cfRule>
  </conditionalFormatting>
  <conditionalFormatting sqref="H24">
    <cfRule type="cellIs" dxfId="243" priority="2" operator="between">
      <formula>18</formula>
      <formula>20</formula>
    </cfRule>
  </conditionalFormatting>
  <conditionalFormatting sqref="H20:H21">
    <cfRule type="cellIs" dxfId="242" priority="1" operator="between">
      <formula>18</formula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/>
  </sheetViews>
  <sheetFormatPr defaultColWidth="3.8984375" defaultRowHeight="15.6" x14ac:dyDescent="0.3"/>
  <cols>
    <col min="1" max="1" width="11.89843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.8984375" style="21" bestFit="1" customWidth="1"/>
    <col min="8" max="8" width="18.39843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1" t="s">
        <v>0</v>
      </c>
      <c r="B1" s="121" t="s">
        <v>69</v>
      </c>
      <c r="C1" s="121" t="s">
        <v>43</v>
      </c>
      <c r="D1" s="120" t="s">
        <v>3</v>
      </c>
      <c r="E1" s="121" t="s">
        <v>44</v>
      </c>
      <c r="G1" s="121" t="s">
        <v>0</v>
      </c>
      <c r="H1" s="121" t="s">
        <v>180</v>
      </c>
      <c r="I1" s="121" t="s">
        <v>43</v>
      </c>
      <c r="J1" s="120" t="s">
        <v>3</v>
      </c>
      <c r="K1" s="121" t="s">
        <v>44</v>
      </c>
    </row>
    <row r="2" spans="1:11" x14ac:dyDescent="0.3">
      <c r="A2" s="71" t="s">
        <v>79</v>
      </c>
      <c r="B2" s="128" t="s">
        <v>45</v>
      </c>
      <c r="C2" s="228">
        <f>6+2</f>
        <v>8</v>
      </c>
      <c r="D2" s="118">
        <f t="shared" ref="D2:D19" ca="1" si="0">RANDBETWEEN(1,20)</f>
        <v>18</v>
      </c>
      <c r="E2" s="72">
        <f t="shared" ref="E2:E16" ca="1" si="1">D2+C2</f>
        <v>26</v>
      </c>
      <c r="G2" s="76" t="s">
        <v>79</v>
      </c>
      <c r="H2" s="129" t="s">
        <v>74</v>
      </c>
      <c r="I2" s="126">
        <v>6</v>
      </c>
      <c r="J2" s="119">
        <f t="shared" ref="J2:J14" ca="1" si="2">RANDBETWEEN(1,20)</f>
        <v>18</v>
      </c>
      <c r="K2" s="77">
        <f t="shared" ref="K2:K8" ca="1" si="3">J2+I2</f>
        <v>24</v>
      </c>
    </row>
    <row r="3" spans="1:11" x14ac:dyDescent="0.3">
      <c r="A3" s="73" t="s">
        <v>79</v>
      </c>
      <c r="B3" s="128" t="s">
        <v>46</v>
      </c>
      <c r="C3" s="228">
        <f>7+2</f>
        <v>9</v>
      </c>
      <c r="D3" s="117">
        <f t="shared" ca="1" si="0"/>
        <v>9</v>
      </c>
      <c r="E3" s="74">
        <f t="shared" ca="1" si="1"/>
        <v>18</v>
      </c>
      <c r="G3" s="76" t="s">
        <v>81</v>
      </c>
      <c r="H3" s="129" t="s">
        <v>73</v>
      </c>
      <c r="I3" s="126">
        <v>10</v>
      </c>
      <c r="J3" s="119">
        <f t="shared" ca="1" si="2"/>
        <v>13</v>
      </c>
      <c r="K3" s="77">
        <f t="shared" ca="1" si="3"/>
        <v>23</v>
      </c>
    </row>
    <row r="4" spans="1:11" x14ac:dyDescent="0.3">
      <c r="A4" s="76" t="s">
        <v>79</v>
      </c>
      <c r="B4" s="129" t="s">
        <v>47</v>
      </c>
      <c r="C4" s="229">
        <f>9+2</f>
        <v>11</v>
      </c>
      <c r="D4" s="119">
        <f t="shared" ca="1" si="0"/>
        <v>20</v>
      </c>
      <c r="E4" s="77">
        <f t="shared" ca="1" si="1"/>
        <v>31</v>
      </c>
      <c r="G4" s="76" t="s">
        <v>81</v>
      </c>
      <c r="H4" s="129" t="s">
        <v>143</v>
      </c>
      <c r="I4" s="126">
        <v>12</v>
      </c>
      <c r="J4" s="119">
        <f t="shared" ca="1" si="2"/>
        <v>12</v>
      </c>
      <c r="K4" s="77">
        <f t="shared" ca="1" si="3"/>
        <v>24</v>
      </c>
    </row>
    <row r="5" spans="1:11" x14ac:dyDescent="0.3">
      <c r="A5" s="71" t="s">
        <v>80</v>
      </c>
      <c r="B5" s="128" t="s">
        <v>45</v>
      </c>
      <c r="C5" s="228">
        <f>6+1</f>
        <v>7</v>
      </c>
      <c r="D5" s="118">
        <f t="shared" ca="1" si="0"/>
        <v>12</v>
      </c>
      <c r="E5" s="72">
        <f t="shared" ca="1" si="1"/>
        <v>19</v>
      </c>
      <c r="G5" s="76" t="s">
        <v>81</v>
      </c>
      <c r="H5" s="129" t="s">
        <v>84</v>
      </c>
      <c r="I5" s="126">
        <v>9</v>
      </c>
      <c r="J5" s="119">
        <f t="shared" ca="1" si="2"/>
        <v>4</v>
      </c>
      <c r="K5" s="77">
        <f t="shared" ca="1" si="3"/>
        <v>13</v>
      </c>
    </row>
    <row r="6" spans="1:11" x14ac:dyDescent="0.3">
      <c r="A6" s="73" t="s">
        <v>80</v>
      </c>
      <c r="B6" s="128" t="s">
        <v>46</v>
      </c>
      <c r="C6" s="228">
        <f>7+1</f>
        <v>8</v>
      </c>
      <c r="D6" s="117">
        <f t="shared" ca="1" si="0"/>
        <v>20</v>
      </c>
      <c r="E6" s="74">
        <f t="shared" ca="1" si="1"/>
        <v>28</v>
      </c>
      <c r="G6" s="76" t="s">
        <v>80</v>
      </c>
      <c r="H6" s="129" t="s">
        <v>84</v>
      </c>
      <c r="I6" s="126">
        <v>11</v>
      </c>
      <c r="J6" s="119">
        <f t="shared" ca="1" si="2"/>
        <v>13</v>
      </c>
      <c r="K6" s="77">
        <f t="shared" ca="1" si="3"/>
        <v>24</v>
      </c>
    </row>
    <row r="7" spans="1:11" x14ac:dyDescent="0.3">
      <c r="A7" s="76" t="s">
        <v>80</v>
      </c>
      <c r="B7" s="129" t="s">
        <v>47</v>
      </c>
      <c r="C7" s="229">
        <f>9+1</f>
        <v>10</v>
      </c>
      <c r="D7" s="119">
        <f t="shared" ca="1" si="0"/>
        <v>3</v>
      </c>
      <c r="E7" s="77">
        <f t="shared" ca="1" si="1"/>
        <v>13</v>
      </c>
      <c r="G7" s="76" t="s">
        <v>78</v>
      </c>
      <c r="H7" s="129" t="s">
        <v>72</v>
      </c>
      <c r="I7" s="126">
        <v>6</v>
      </c>
      <c r="J7" s="119">
        <f t="shared" ca="1" si="2"/>
        <v>19</v>
      </c>
      <c r="K7" s="77">
        <f t="shared" ca="1" si="3"/>
        <v>25</v>
      </c>
    </row>
    <row r="8" spans="1:11" x14ac:dyDescent="0.3">
      <c r="A8" s="71" t="s">
        <v>81</v>
      </c>
      <c r="B8" s="128" t="s">
        <v>45</v>
      </c>
      <c r="C8" s="228">
        <f>9+2</f>
        <v>11</v>
      </c>
      <c r="D8" s="118">
        <f t="shared" ca="1" si="0"/>
        <v>6</v>
      </c>
      <c r="E8" s="72">
        <f t="shared" ca="1" si="1"/>
        <v>17</v>
      </c>
      <c r="G8" s="76" t="s">
        <v>79</v>
      </c>
      <c r="H8" s="209" t="s">
        <v>75</v>
      </c>
      <c r="I8" s="211">
        <v>3</v>
      </c>
      <c r="J8" s="119">
        <f t="shared" ca="1" si="2"/>
        <v>16</v>
      </c>
      <c r="K8" s="77">
        <f t="shared" ca="1" si="3"/>
        <v>19</v>
      </c>
    </row>
    <row r="9" spans="1:11" x14ac:dyDescent="0.3">
      <c r="A9" s="73" t="s">
        <v>81</v>
      </c>
      <c r="B9" s="128" t="s">
        <v>46</v>
      </c>
      <c r="C9" s="228">
        <f>5+2</f>
        <v>7</v>
      </c>
      <c r="D9" s="117">
        <f t="shared" ca="1" si="0"/>
        <v>7</v>
      </c>
      <c r="E9" s="74">
        <f t="shared" ca="1" si="1"/>
        <v>14</v>
      </c>
      <c r="G9" s="76" t="s">
        <v>82</v>
      </c>
      <c r="H9" s="210" t="s">
        <v>116</v>
      </c>
      <c r="I9" s="210">
        <v>8</v>
      </c>
      <c r="J9" s="119">
        <f t="shared" ca="1" si="2"/>
        <v>13</v>
      </c>
      <c r="K9" s="77">
        <f t="shared" ref="K9" ca="1" si="4">J9+I9</f>
        <v>21</v>
      </c>
    </row>
    <row r="10" spans="1:11" x14ac:dyDescent="0.3">
      <c r="A10" s="76" t="s">
        <v>81</v>
      </c>
      <c r="B10" s="129" t="s">
        <v>47</v>
      </c>
      <c r="C10" s="229">
        <f>9+2</f>
        <v>11</v>
      </c>
      <c r="D10" s="119">
        <f t="shared" ca="1" si="0"/>
        <v>6</v>
      </c>
      <c r="E10" s="77">
        <f t="shared" ca="1" si="1"/>
        <v>17</v>
      </c>
      <c r="G10" s="76" t="s">
        <v>81</v>
      </c>
      <c r="H10" s="210" t="s">
        <v>116</v>
      </c>
      <c r="I10" s="210">
        <v>6</v>
      </c>
      <c r="J10" s="119">
        <f t="shared" ca="1" si="2"/>
        <v>17</v>
      </c>
      <c r="K10" s="77">
        <f t="shared" ref="K10:K14" ca="1" si="5">J10+I10</f>
        <v>23</v>
      </c>
    </row>
    <row r="11" spans="1:11" x14ac:dyDescent="0.3">
      <c r="A11" s="71" t="s">
        <v>82</v>
      </c>
      <c r="B11" s="128" t="s">
        <v>45</v>
      </c>
      <c r="C11" s="228">
        <f>9+3</f>
        <v>12</v>
      </c>
      <c r="D11" s="118">
        <f t="shared" ca="1" si="0"/>
        <v>11</v>
      </c>
      <c r="E11" s="72">
        <f t="shared" ca="1" si="1"/>
        <v>23</v>
      </c>
      <c r="G11" s="76" t="s">
        <v>79</v>
      </c>
      <c r="H11" s="210" t="s">
        <v>116</v>
      </c>
      <c r="I11" s="210">
        <v>4</v>
      </c>
      <c r="J11" s="119">
        <f t="shared" ca="1" si="2"/>
        <v>7</v>
      </c>
      <c r="K11" s="77">
        <f t="shared" ca="1" si="5"/>
        <v>11</v>
      </c>
    </row>
    <row r="12" spans="1:11" x14ac:dyDescent="0.3">
      <c r="A12" s="73" t="s">
        <v>82</v>
      </c>
      <c r="B12" s="128" t="s">
        <v>46</v>
      </c>
      <c r="C12" s="228">
        <f>3+3</f>
        <v>6</v>
      </c>
      <c r="D12" s="117">
        <f t="shared" ca="1" si="0"/>
        <v>18</v>
      </c>
      <c r="E12" s="74">
        <f t="shared" ca="1" si="1"/>
        <v>24</v>
      </c>
      <c r="G12" s="76" t="s">
        <v>80</v>
      </c>
      <c r="H12" s="210" t="s">
        <v>116</v>
      </c>
      <c r="I12" s="210">
        <v>11</v>
      </c>
      <c r="J12" s="119">
        <f t="shared" ca="1" si="2"/>
        <v>20</v>
      </c>
      <c r="K12" s="77">
        <f t="shared" ca="1" si="5"/>
        <v>31</v>
      </c>
    </row>
    <row r="13" spans="1:11" x14ac:dyDescent="0.3">
      <c r="A13" s="76" t="s">
        <v>82</v>
      </c>
      <c r="B13" s="129" t="s">
        <v>47</v>
      </c>
      <c r="C13" s="229">
        <f>9+3</f>
        <v>12</v>
      </c>
      <c r="D13" s="119">
        <f t="shared" ca="1" si="0"/>
        <v>15</v>
      </c>
      <c r="E13" s="77">
        <f t="shared" ca="1" si="1"/>
        <v>27</v>
      </c>
      <c r="G13" s="76" t="s">
        <v>80</v>
      </c>
      <c r="H13" s="129" t="s">
        <v>227</v>
      </c>
      <c r="I13" s="126">
        <v>8</v>
      </c>
      <c r="J13" s="119">
        <f t="shared" ca="1" si="2"/>
        <v>19</v>
      </c>
      <c r="K13" s="77">
        <f t="shared" ca="1" si="5"/>
        <v>27</v>
      </c>
    </row>
    <row r="14" spans="1:11" x14ac:dyDescent="0.3">
      <c r="A14" s="71" t="s">
        <v>78</v>
      </c>
      <c r="B14" s="128" t="s">
        <v>45</v>
      </c>
      <c r="C14" s="164">
        <f>8+2</f>
        <v>10</v>
      </c>
      <c r="D14" s="118">
        <f t="shared" ca="1" si="0"/>
        <v>6</v>
      </c>
      <c r="E14" s="72">
        <f t="shared" ca="1" si="1"/>
        <v>16</v>
      </c>
      <c r="G14" s="76" t="s">
        <v>79</v>
      </c>
      <c r="H14" s="129" t="s">
        <v>229</v>
      </c>
      <c r="I14" s="126">
        <v>15</v>
      </c>
      <c r="J14" s="119">
        <f t="shared" ca="1" si="2"/>
        <v>13</v>
      </c>
      <c r="K14" s="77">
        <f t="shared" ca="1" si="5"/>
        <v>28</v>
      </c>
    </row>
    <row r="15" spans="1:11" x14ac:dyDescent="0.3">
      <c r="A15" s="73" t="s">
        <v>78</v>
      </c>
      <c r="B15" s="128" t="s">
        <v>46</v>
      </c>
      <c r="C15" s="164">
        <f>11+2</f>
        <v>13</v>
      </c>
      <c r="D15" s="117">
        <f t="shared" ca="1" si="0"/>
        <v>16</v>
      </c>
      <c r="E15" s="74">
        <f t="shared" ca="1" si="1"/>
        <v>29</v>
      </c>
    </row>
    <row r="16" spans="1:11" x14ac:dyDescent="0.3">
      <c r="A16" s="76" t="s">
        <v>78</v>
      </c>
      <c r="B16" s="129" t="s">
        <v>47</v>
      </c>
      <c r="C16" s="165">
        <f>11+2</f>
        <v>13</v>
      </c>
      <c r="D16" s="119">
        <f t="shared" ca="1" si="0"/>
        <v>5</v>
      </c>
      <c r="E16" s="77">
        <f t="shared" ca="1" si="1"/>
        <v>18</v>
      </c>
    </row>
    <row r="17" spans="1:5" x14ac:dyDescent="0.3">
      <c r="A17" s="71" t="s">
        <v>241</v>
      </c>
      <c r="B17" s="128" t="s">
        <v>45</v>
      </c>
      <c r="C17" s="72">
        <f>4+2</f>
        <v>6</v>
      </c>
      <c r="D17" s="118">
        <f t="shared" ca="1" si="0"/>
        <v>4</v>
      </c>
      <c r="E17" s="72">
        <f t="shared" ref="E17:E19" ca="1" si="6">D17+C17</f>
        <v>10</v>
      </c>
    </row>
    <row r="18" spans="1:5" x14ac:dyDescent="0.3">
      <c r="A18" s="73" t="s">
        <v>241</v>
      </c>
      <c r="B18" s="128" t="s">
        <v>46</v>
      </c>
      <c r="C18" s="74">
        <v>11</v>
      </c>
      <c r="D18" s="117">
        <f t="shared" ca="1" si="0"/>
        <v>12</v>
      </c>
      <c r="E18" s="74">
        <f t="shared" ca="1" si="6"/>
        <v>23</v>
      </c>
    </row>
    <row r="19" spans="1:5" x14ac:dyDescent="0.3">
      <c r="A19" s="76" t="s">
        <v>241</v>
      </c>
      <c r="B19" s="129" t="s">
        <v>47</v>
      </c>
      <c r="C19" s="77">
        <v>10</v>
      </c>
      <c r="D19" s="119">
        <f t="shared" ca="1" si="0"/>
        <v>10</v>
      </c>
      <c r="E19" s="77">
        <f t="shared" ca="1" si="6"/>
        <v>20</v>
      </c>
    </row>
  </sheetData>
  <sortState ref="G2:K9">
    <sortCondition ref="H2:H9"/>
  </sortState>
  <conditionalFormatting sqref="G8">
    <cfRule type="cellIs" dxfId="241" priority="823" operator="equal">
      <formula>"No"</formula>
    </cfRule>
    <cfRule type="cellIs" dxfId="240" priority="824" operator="equal">
      <formula>"Yes"</formula>
    </cfRule>
  </conditionalFormatting>
  <conditionalFormatting sqref="G8">
    <cfRule type="cellIs" dxfId="239" priority="821" operator="equal">
      <formula>"No"</formula>
    </cfRule>
    <cfRule type="cellIs" dxfId="238" priority="822" operator="equal">
      <formula>"Yes"</formula>
    </cfRule>
  </conditionalFormatting>
  <conditionalFormatting sqref="G8">
    <cfRule type="cellIs" dxfId="237" priority="819" operator="equal">
      <formula>"No"</formula>
    </cfRule>
    <cfRule type="cellIs" dxfId="236" priority="820" operator="equal">
      <formula>"Yes"</formula>
    </cfRule>
  </conditionalFormatting>
  <conditionalFormatting sqref="G8">
    <cfRule type="cellIs" dxfId="235" priority="817" operator="equal">
      <formula>"No"</formula>
    </cfRule>
    <cfRule type="cellIs" dxfId="234" priority="818" operator="equal">
      <formula>"Yes"</formula>
    </cfRule>
  </conditionalFormatting>
  <conditionalFormatting sqref="A6:A7 A9:A10 A12:A13">
    <cfRule type="cellIs" dxfId="233" priority="721" operator="equal">
      <formula>"No"</formula>
    </cfRule>
    <cfRule type="cellIs" dxfId="232" priority="722" operator="equal">
      <formula>"Yes"</formula>
    </cfRule>
  </conditionalFormatting>
  <conditionalFormatting sqref="A5 A8 A11">
    <cfRule type="cellIs" dxfId="231" priority="727" operator="equal">
      <formula>"No"</formula>
    </cfRule>
    <cfRule type="cellIs" dxfId="230" priority="728" operator="equal">
      <formula>"Yes"</formula>
    </cfRule>
  </conditionalFormatting>
  <conditionalFormatting sqref="A6:A7 A9:A10 A12:A13">
    <cfRule type="cellIs" dxfId="229" priority="725" operator="equal">
      <formula>"No"</formula>
    </cfRule>
    <cfRule type="cellIs" dxfId="228" priority="726" operator="equal">
      <formula>"Yes"</formula>
    </cfRule>
  </conditionalFormatting>
  <conditionalFormatting sqref="A5 A8 A11">
    <cfRule type="cellIs" dxfId="227" priority="723" operator="equal">
      <formula>"No"</formula>
    </cfRule>
    <cfRule type="cellIs" dxfId="226" priority="724" operator="equal">
      <formula>"Yes"</formula>
    </cfRule>
  </conditionalFormatting>
  <conditionalFormatting sqref="A6:A7 A9:A10 A12:A13">
    <cfRule type="cellIs" dxfId="225" priority="713" operator="equal">
      <formula>"No"</formula>
    </cfRule>
    <cfRule type="cellIs" dxfId="224" priority="714" operator="equal">
      <formula>"Yes"</formula>
    </cfRule>
  </conditionalFormatting>
  <conditionalFormatting sqref="A5 A8 A11">
    <cfRule type="cellIs" dxfId="223" priority="719" operator="equal">
      <formula>"No"</formula>
    </cfRule>
    <cfRule type="cellIs" dxfId="222" priority="720" operator="equal">
      <formula>"Yes"</formula>
    </cfRule>
  </conditionalFormatting>
  <conditionalFormatting sqref="A6:A7 A9:A10 A12:A13">
    <cfRule type="cellIs" dxfId="221" priority="717" operator="equal">
      <formula>"No"</formula>
    </cfRule>
    <cfRule type="cellIs" dxfId="220" priority="718" operator="equal">
      <formula>"Yes"</formula>
    </cfRule>
  </conditionalFormatting>
  <conditionalFormatting sqref="A5 A8 A11">
    <cfRule type="cellIs" dxfId="219" priority="715" operator="equal">
      <formula>"No"</formula>
    </cfRule>
    <cfRule type="cellIs" dxfId="218" priority="716" operator="equal">
      <formula>"Yes"</formula>
    </cfRule>
  </conditionalFormatting>
  <conditionalFormatting sqref="A12:A13">
    <cfRule type="cellIs" dxfId="217" priority="667" operator="equal">
      <formula>"No"</formula>
    </cfRule>
    <cfRule type="cellIs" dxfId="216" priority="668" operator="equal">
      <formula>"Yes"</formula>
    </cfRule>
  </conditionalFormatting>
  <conditionalFormatting sqref="A12:A13">
    <cfRule type="cellIs" dxfId="215" priority="665" operator="equal">
      <formula>"No"</formula>
    </cfRule>
    <cfRule type="cellIs" dxfId="214" priority="666" operator="equal">
      <formula>"Yes"</formula>
    </cfRule>
  </conditionalFormatting>
  <conditionalFormatting sqref="A11">
    <cfRule type="cellIs" dxfId="213" priority="679" operator="equal">
      <formula>"No"</formula>
    </cfRule>
    <cfRule type="cellIs" dxfId="212" priority="680" operator="equal">
      <formula>"Yes"</formula>
    </cfRule>
  </conditionalFormatting>
  <conditionalFormatting sqref="A11">
    <cfRule type="cellIs" dxfId="211" priority="677" operator="equal">
      <formula>"No"</formula>
    </cfRule>
    <cfRule type="cellIs" dxfId="210" priority="678" operator="equal">
      <formula>"Yes"</formula>
    </cfRule>
  </conditionalFormatting>
  <conditionalFormatting sqref="A11">
    <cfRule type="cellIs" dxfId="209" priority="675" operator="equal">
      <formula>"No"</formula>
    </cfRule>
    <cfRule type="cellIs" dxfId="208" priority="676" operator="equal">
      <formula>"Yes"</formula>
    </cfRule>
  </conditionalFormatting>
  <conditionalFormatting sqref="A11">
    <cfRule type="cellIs" dxfId="207" priority="673" operator="equal">
      <formula>"No"</formula>
    </cfRule>
    <cfRule type="cellIs" dxfId="206" priority="674" operator="equal">
      <formula>"Yes"</formula>
    </cfRule>
  </conditionalFormatting>
  <conditionalFormatting sqref="A12:A13">
    <cfRule type="cellIs" dxfId="205" priority="671" operator="equal">
      <formula>"No"</formula>
    </cfRule>
    <cfRule type="cellIs" dxfId="204" priority="672" operator="equal">
      <formula>"Yes"</formula>
    </cfRule>
  </conditionalFormatting>
  <conditionalFormatting sqref="A12:A13">
    <cfRule type="cellIs" dxfId="203" priority="669" operator="equal">
      <formula>"No"</formula>
    </cfRule>
    <cfRule type="cellIs" dxfId="202" priority="670" operator="equal">
      <formula>"Yes"</formula>
    </cfRule>
  </conditionalFormatting>
  <conditionalFormatting sqref="G8">
    <cfRule type="cellIs" dxfId="201" priority="1121" operator="equal">
      <formula>"No"</formula>
    </cfRule>
    <cfRule type="cellIs" dxfId="200" priority="1122" operator="equal">
      <formula>"Yes"</formula>
    </cfRule>
  </conditionalFormatting>
  <conditionalFormatting sqref="G8">
    <cfRule type="cellIs" dxfId="199" priority="1127" operator="equal">
      <formula>"No"</formula>
    </cfRule>
    <cfRule type="cellIs" dxfId="198" priority="1128" operator="equal">
      <formula>"Yes"</formula>
    </cfRule>
  </conditionalFormatting>
  <conditionalFormatting sqref="G8">
    <cfRule type="cellIs" dxfId="197" priority="1125" operator="equal">
      <formula>"No"</formula>
    </cfRule>
    <cfRule type="cellIs" dxfId="196" priority="1126" operator="equal">
      <formula>"Yes"</formula>
    </cfRule>
  </conditionalFormatting>
  <conditionalFormatting sqref="G8">
    <cfRule type="cellIs" dxfId="195" priority="1123" operator="equal">
      <formula>"No"</formula>
    </cfRule>
    <cfRule type="cellIs" dxfId="194" priority="1124" operator="equal">
      <formula>"Yes"</formula>
    </cfRule>
  </conditionalFormatting>
  <conditionalFormatting sqref="G8">
    <cfRule type="cellIs" dxfId="193" priority="945" operator="equal">
      <formula>"No"</formula>
    </cfRule>
    <cfRule type="cellIs" dxfId="192" priority="946" operator="equal">
      <formula>"Yes"</formula>
    </cfRule>
  </conditionalFormatting>
  <conditionalFormatting sqref="G8">
    <cfRule type="cellIs" dxfId="191" priority="951" operator="equal">
      <formula>"No"</formula>
    </cfRule>
    <cfRule type="cellIs" dxfId="190" priority="952" operator="equal">
      <formula>"Yes"</formula>
    </cfRule>
  </conditionalFormatting>
  <conditionalFormatting sqref="G8">
    <cfRule type="cellIs" dxfId="189" priority="949" operator="equal">
      <formula>"No"</formula>
    </cfRule>
    <cfRule type="cellIs" dxfId="188" priority="950" operator="equal">
      <formula>"Yes"</formula>
    </cfRule>
  </conditionalFormatting>
  <conditionalFormatting sqref="G8">
    <cfRule type="cellIs" dxfId="187" priority="947" operator="equal">
      <formula>"No"</formula>
    </cfRule>
    <cfRule type="cellIs" dxfId="186" priority="948" operator="equal">
      <formula>"Yes"</formula>
    </cfRule>
  </conditionalFormatting>
  <conditionalFormatting sqref="G8">
    <cfRule type="cellIs" dxfId="185" priority="881" operator="equal">
      <formula>"No"</formula>
    </cfRule>
    <cfRule type="cellIs" dxfId="184" priority="882" operator="equal">
      <formula>"Yes"</formula>
    </cfRule>
  </conditionalFormatting>
  <conditionalFormatting sqref="G8">
    <cfRule type="cellIs" dxfId="183" priority="887" operator="equal">
      <formula>"No"</formula>
    </cfRule>
    <cfRule type="cellIs" dxfId="182" priority="888" operator="equal">
      <formula>"Yes"</formula>
    </cfRule>
  </conditionalFormatting>
  <conditionalFormatting sqref="G8">
    <cfRule type="cellIs" dxfId="181" priority="885" operator="equal">
      <formula>"No"</formula>
    </cfRule>
    <cfRule type="cellIs" dxfId="180" priority="886" operator="equal">
      <formula>"Yes"</formula>
    </cfRule>
  </conditionalFormatting>
  <conditionalFormatting sqref="G8">
    <cfRule type="cellIs" dxfId="179" priority="883" operator="equal">
      <formula>"No"</formula>
    </cfRule>
    <cfRule type="cellIs" dxfId="178" priority="884" operator="equal">
      <formula>"Yes"</formula>
    </cfRule>
  </conditionalFormatting>
  <conditionalFormatting sqref="G8">
    <cfRule type="cellIs" dxfId="177" priority="849" operator="equal">
      <formula>"No"</formula>
    </cfRule>
    <cfRule type="cellIs" dxfId="176" priority="850" operator="equal">
      <formula>"Yes"</formula>
    </cfRule>
  </conditionalFormatting>
  <conditionalFormatting sqref="G8">
    <cfRule type="cellIs" dxfId="175" priority="855" operator="equal">
      <formula>"No"</formula>
    </cfRule>
    <cfRule type="cellIs" dxfId="174" priority="856" operator="equal">
      <formula>"Yes"</formula>
    </cfRule>
  </conditionalFormatting>
  <conditionalFormatting sqref="G8">
    <cfRule type="cellIs" dxfId="173" priority="853" operator="equal">
      <formula>"No"</formula>
    </cfRule>
    <cfRule type="cellIs" dxfId="172" priority="854" operator="equal">
      <formula>"Yes"</formula>
    </cfRule>
  </conditionalFormatting>
  <conditionalFormatting sqref="G8">
    <cfRule type="cellIs" dxfId="171" priority="851" operator="equal">
      <formula>"No"</formula>
    </cfRule>
    <cfRule type="cellIs" dxfId="170" priority="852" operator="equal">
      <formula>"Yes"</formula>
    </cfRule>
  </conditionalFormatting>
  <conditionalFormatting sqref="G8">
    <cfRule type="cellIs" dxfId="169" priority="833" operator="equal">
      <formula>"No"</formula>
    </cfRule>
    <cfRule type="cellIs" dxfId="168" priority="834" operator="equal">
      <formula>"Yes"</formula>
    </cfRule>
  </conditionalFormatting>
  <conditionalFormatting sqref="G8">
    <cfRule type="cellIs" dxfId="167" priority="839" operator="equal">
      <formula>"No"</formula>
    </cfRule>
    <cfRule type="cellIs" dxfId="166" priority="840" operator="equal">
      <formula>"Yes"</formula>
    </cfRule>
  </conditionalFormatting>
  <conditionalFormatting sqref="G8">
    <cfRule type="cellIs" dxfId="165" priority="837" operator="equal">
      <formula>"No"</formula>
    </cfRule>
    <cfRule type="cellIs" dxfId="164" priority="838" operator="equal">
      <formula>"Yes"</formula>
    </cfRule>
  </conditionalFormatting>
  <conditionalFormatting sqref="G8">
    <cfRule type="cellIs" dxfId="163" priority="835" operator="equal">
      <formula>"No"</formula>
    </cfRule>
    <cfRule type="cellIs" dxfId="162" priority="836" operator="equal">
      <formula>"Yes"</formula>
    </cfRule>
  </conditionalFormatting>
  <conditionalFormatting sqref="A11">
    <cfRule type="cellIs" dxfId="161" priority="705" operator="equal">
      <formula>"No"</formula>
    </cfRule>
    <cfRule type="cellIs" dxfId="160" priority="706" operator="equal">
      <formula>"Yes"</formula>
    </cfRule>
  </conditionalFormatting>
  <conditionalFormatting sqref="A11">
    <cfRule type="cellIs" dxfId="159" priority="711" operator="equal">
      <formula>"No"</formula>
    </cfRule>
    <cfRule type="cellIs" dxfId="158" priority="712" operator="equal">
      <formula>"Yes"</formula>
    </cfRule>
  </conditionalFormatting>
  <conditionalFormatting sqref="A11">
    <cfRule type="cellIs" dxfId="157" priority="709" operator="equal">
      <formula>"No"</formula>
    </cfRule>
    <cfRule type="cellIs" dxfId="156" priority="710" operator="equal">
      <formula>"Yes"</formula>
    </cfRule>
  </conditionalFormatting>
  <conditionalFormatting sqref="A11">
    <cfRule type="cellIs" dxfId="155" priority="707" operator="equal">
      <formula>"No"</formula>
    </cfRule>
    <cfRule type="cellIs" dxfId="154" priority="708" operator="equal">
      <formula>"Yes"</formula>
    </cfRule>
  </conditionalFormatting>
  <conditionalFormatting sqref="A12">
    <cfRule type="cellIs" dxfId="153" priority="697" operator="equal">
      <formula>"No"</formula>
    </cfRule>
    <cfRule type="cellIs" dxfId="152" priority="698" operator="equal">
      <formula>"Yes"</formula>
    </cfRule>
  </conditionalFormatting>
  <conditionalFormatting sqref="A12">
    <cfRule type="cellIs" dxfId="151" priority="703" operator="equal">
      <formula>"No"</formula>
    </cfRule>
    <cfRule type="cellIs" dxfId="150" priority="704" operator="equal">
      <formula>"Yes"</formula>
    </cfRule>
  </conditionalFormatting>
  <conditionalFormatting sqref="A12">
    <cfRule type="cellIs" dxfId="149" priority="701" operator="equal">
      <formula>"No"</formula>
    </cfRule>
    <cfRule type="cellIs" dxfId="148" priority="702" operator="equal">
      <formula>"Yes"</formula>
    </cfRule>
  </conditionalFormatting>
  <conditionalFormatting sqref="A12">
    <cfRule type="cellIs" dxfId="147" priority="699" operator="equal">
      <formula>"No"</formula>
    </cfRule>
    <cfRule type="cellIs" dxfId="146" priority="700" operator="equal">
      <formula>"Yes"</formula>
    </cfRule>
  </conditionalFormatting>
  <conditionalFormatting sqref="A11">
    <cfRule type="cellIs" dxfId="145" priority="689" operator="equal">
      <formula>"No"</formula>
    </cfRule>
    <cfRule type="cellIs" dxfId="144" priority="690" operator="equal">
      <formula>"Yes"</formula>
    </cfRule>
  </conditionalFormatting>
  <conditionalFormatting sqref="A11">
    <cfRule type="cellIs" dxfId="143" priority="695" operator="equal">
      <formula>"No"</formula>
    </cfRule>
    <cfRule type="cellIs" dxfId="142" priority="696" operator="equal">
      <formula>"Yes"</formula>
    </cfRule>
  </conditionalFormatting>
  <conditionalFormatting sqref="A11">
    <cfRule type="cellIs" dxfId="141" priority="693" operator="equal">
      <formula>"No"</formula>
    </cfRule>
    <cfRule type="cellIs" dxfId="140" priority="694" operator="equal">
      <formula>"Yes"</formula>
    </cfRule>
  </conditionalFormatting>
  <conditionalFormatting sqref="A11">
    <cfRule type="cellIs" dxfId="139" priority="691" operator="equal">
      <formula>"No"</formula>
    </cfRule>
    <cfRule type="cellIs" dxfId="138" priority="692" operator="equal">
      <formula>"Yes"</formula>
    </cfRule>
  </conditionalFormatting>
  <conditionalFormatting sqref="A12">
    <cfRule type="cellIs" dxfId="137" priority="681" operator="equal">
      <formula>"No"</formula>
    </cfRule>
    <cfRule type="cellIs" dxfId="136" priority="682" operator="equal">
      <formula>"Yes"</formula>
    </cfRule>
  </conditionalFormatting>
  <conditionalFormatting sqref="A12">
    <cfRule type="cellIs" dxfId="135" priority="687" operator="equal">
      <formula>"No"</formula>
    </cfRule>
    <cfRule type="cellIs" dxfId="134" priority="688" operator="equal">
      <formula>"Yes"</formula>
    </cfRule>
  </conditionalFormatting>
  <conditionalFormatting sqref="A12">
    <cfRule type="cellIs" dxfId="133" priority="685" operator="equal">
      <formula>"No"</formula>
    </cfRule>
    <cfRule type="cellIs" dxfId="132" priority="686" operator="equal">
      <formula>"Yes"</formula>
    </cfRule>
  </conditionalFormatting>
  <conditionalFormatting sqref="A12">
    <cfRule type="cellIs" dxfId="131" priority="683" operator="equal">
      <formula>"No"</formula>
    </cfRule>
    <cfRule type="cellIs" dxfId="130" priority="684" operator="equal">
      <formula>"Yes"</formula>
    </cfRule>
  </conditionalFormatting>
  <conditionalFormatting sqref="A11">
    <cfRule type="cellIs" dxfId="129" priority="635" operator="equal">
      <formula>"No"</formula>
    </cfRule>
    <cfRule type="cellIs" dxfId="128" priority="636" operator="equal">
      <formula>"Yes"</formula>
    </cfRule>
  </conditionalFormatting>
  <conditionalFormatting sqref="A12:A13">
    <cfRule type="cellIs" dxfId="127" priority="633" operator="equal">
      <formula>"No"</formula>
    </cfRule>
    <cfRule type="cellIs" dxfId="126" priority="634" operator="equal">
      <formula>"Yes"</formula>
    </cfRule>
  </conditionalFormatting>
  <conditionalFormatting sqref="A11">
    <cfRule type="cellIs" dxfId="125" priority="647" operator="equal">
      <formula>"No"</formula>
    </cfRule>
    <cfRule type="cellIs" dxfId="124" priority="648" operator="equal">
      <formula>"Yes"</formula>
    </cfRule>
  </conditionalFormatting>
  <conditionalFormatting sqref="A12:A13">
    <cfRule type="cellIs" dxfId="123" priority="645" operator="equal">
      <formula>"No"</formula>
    </cfRule>
    <cfRule type="cellIs" dxfId="122" priority="646" operator="equal">
      <formula>"Yes"</formula>
    </cfRule>
  </conditionalFormatting>
  <conditionalFormatting sqref="A11">
    <cfRule type="cellIs" dxfId="121" priority="643" operator="equal">
      <formula>"No"</formula>
    </cfRule>
    <cfRule type="cellIs" dxfId="120" priority="644" operator="equal">
      <formula>"Yes"</formula>
    </cfRule>
  </conditionalFormatting>
  <conditionalFormatting sqref="A12:A13">
    <cfRule type="cellIs" dxfId="119" priority="641" operator="equal">
      <formula>"No"</formula>
    </cfRule>
    <cfRule type="cellIs" dxfId="118" priority="642" operator="equal">
      <formula>"Yes"</formula>
    </cfRule>
  </conditionalFormatting>
  <conditionalFormatting sqref="A11">
    <cfRule type="cellIs" dxfId="117" priority="639" operator="equal">
      <formula>"No"</formula>
    </cfRule>
    <cfRule type="cellIs" dxfId="116" priority="640" operator="equal">
      <formula>"Yes"</formula>
    </cfRule>
  </conditionalFormatting>
  <conditionalFormatting sqref="A12:A13">
    <cfRule type="cellIs" dxfId="115" priority="637" operator="equal">
      <formula>"No"</formula>
    </cfRule>
    <cfRule type="cellIs" dxfId="114" priority="638" operator="equal">
      <formula>"Yes"</formula>
    </cfRule>
  </conditionalFormatting>
  <conditionalFormatting sqref="A5">
    <cfRule type="cellIs" dxfId="113" priority="411" operator="equal">
      <formula>"No"</formula>
    </cfRule>
    <cfRule type="cellIs" dxfId="112" priority="412" operator="equal">
      <formula>"Yes"</formula>
    </cfRule>
  </conditionalFormatting>
  <conditionalFormatting sqref="A6:A7">
    <cfRule type="cellIs" dxfId="111" priority="409" operator="equal">
      <formula>"No"</formula>
    </cfRule>
    <cfRule type="cellIs" dxfId="110" priority="410" operator="equal">
      <formula>"Yes"</formula>
    </cfRule>
  </conditionalFormatting>
  <conditionalFormatting sqref="A5">
    <cfRule type="cellIs" dxfId="109" priority="423" operator="equal">
      <formula>"No"</formula>
    </cfRule>
    <cfRule type="cellIs" dxfId="108" priority="424" operator="equal">
      <formula>"Yes"</formula>
    </cfRule>
  </conditionalFormatting>
  <conditionalFormatting sqref="A6:A7">
    <cfRule type="cellIs" dxfId="107" priority="421" operator="equal">
      <formula>"No"</formula>
    </cfRule>
    <cfRule type="cellIs" dxfId="106" priority="422" operator="equal">
      <formula>"Yes"</formula>
    </cfRule>
  </conditionalFormatting>
  <conditionalFormatting sqref="A5">
    <cfRule type="cellIs" dxfId="105" priority="419" operator="equal">
      <formula>"No"</formula>
    </cfRule>
    <cfRule type="cellIs" dxfId="104" priority="420" operator="equal">
      <formula>"Yes"</formula>
    </cfRule>
  </conditionalFormatting>
  <conditionalFormatting sqref="A6:A7">
    <cfRule type="cellIs" dxfId="103" priority="417" operator="equal">
      <formula>"No"</formula>
    </cfRule>
    <cfRule type="cellIs" dxfId="102" priority="418" operator="equal">
      <formula>"Yes"</formula>
    </cfRule>
  </conditionalFormatting>
  <conditionalFormatting sqref="A5">
    <cfRule type="cellIs" dxfId="101" priority="415" operator="equal">
      <formula>"No"</formula>
    </cfRule>
    <cfRule type="cellIs" dxfId="100" priority="416" operator="equal">
      <formula>"Yes"</formula>
    </cfRule>
  </conditionalFormatting>
  <conditionalFormatting sqref="A6:A7">
    <cfRule type="cellIs" dxfId="99" priority="413" operator="equal">
      <formula>"No"</formula>
    </cfRule>
    <cfRule type="cellIs" dxfId="98" priority="414" operator="equal">
      <formula>"Yes"</formula>
    </cfRule>
  </conditionalFormatting>
  <conditionalFormatting sqref="G6">
    <cfRule type="cellIs" dxfId="97" priority="121" operator="equal">
      <formula>"No"</formula>
    </cfRule>
    <cfRule type="cellIs" dxfId="96" priority="122" operator="equal">
      <formula>"Yes"</formula>
    </cfRule>
  </conditionalFormatting>
  <conditionalFormatting sqref="G6">
    <cfRule type="cellIs" dxfId="95" priority="127" operator="equal">
      <formula>"No"</formula>
    </cfRule>
    <cfRule type="cellIs" dxfId="94" priority="128" operator="equal">
      <formula>"Yes"</formula>
    </cfRule>
  </conditionalFormatting>
  <conditionalFormatting sqref="G6">
    <cfRule type="cellIs" dxfId="93" priority="125" operator="equal">
      <formula>"No"</formula>
    </cfRule>
    <cfRule type="cellIs" dxfId="92" priority="126" operator="equal">
      <formula>"Yes"</formula>
    </cfRule>
  </conditionalFormatting>
  <conditionalFormatting sqref="G6">
    <cfRule type="cellIs" dxfId="91" priority="123" operator="equal">
      <formula>"No"</formula>
    </cfRule>
    <cfRule type="cellIs" dxfId="90" priority="124" operator="equal">
      <formula>"Yes"</formula>
    </cfRule>
  </conditionalFormatting>
  <conditionalFormatting sqref="G7">
    <cfRule type="cellIs" dxfId="89" priority="113" operator="equal">
      <formula>"No"</formula>
    </cfRule>
    <cfRule type="cellIs" dxfId="88" priority="114" operator="equal">
      <formula>"Yes"</formula>
    </cfRule>
  </conditionalFormatting>
  <conditionalFormatting sqref="G7">
    <cfRule type="cellIs" dxfId="87" priority="119" operator="equal">
      <formula>"No"</formula>
    </cfRule>
    <cfRule type="cellIs" dxfId="86" priority="120" operator="equal">
      <formula>"Yes"</formula>
    </cfRule>
  </conditionalFormatting>
  <conditionalFormatting sqref="G7">
    <cfRule type="cellIs" dxfId="85" priority="117" operator="equal">
      <formula>"No"</formula>
    </cfRule>
    <cfRule type="cellIs" dxfId="84" priority="118" operator="equal">
      <formula>"Yes"</formula>
    </cfRule>
  </conditionalFormatting>
  <conditionalFormatting sqref="G7">
    <cfRule type="cellIs" dxfId="83" priority="115" operator="equal">
      <formula>"No"</formula>
    </cfRule>
    <cfRule type="cellIs" dxfId="82" priority="116" operator="equal">
      <formula>"Yes"</formula>
    </cfRule>
  </conditionalFormatting>
  <conditionalFormatting sqref="G13">
    <cfRule type="cellIs" dxfId="81" priority="1" operator="equal">
      <formula>"No"</formula>
    </cfRule>
    <cfRule type="cellIs" dxfId="80" priority="2" operator="equal">
      <formula>"Yes"</formula>
    </cfRule>
  </conditionalFormatting>
  <conditionalFormatting sqref="G13">
    <cfRule type="cellIs" dxfId="79" priority="7" operator="equal">
      <formula>"No"</formula>
    </cfRule>
    <cfRule type="cellIs" dxfId="78" priority="8" operator="equal">
      <formula>"Yes"</formula>
    </cfRule>
  </conditionalFormatting>
  <conditionalFormatting sqref="G13">
    <cfRule type="cellIs" dxfId="77" priority="5" operator="equal">
      <formula>"No"</formula>
    </cfRule>
    <cfRule type="cellIs" dxfId="76" priority="6" operator="equal">
      <formula>"Yes"</formula>
    </cfRule>
  </conditionalFormatting>
  <conditionalFormatting sqref="G13">
    <cfRule type="cellIs" dxfId="75" priority="3" operator="equal">
      <formula>"No"</formula>
    </cfRule>
    <cfRule type="cellIs" dxfId="74" priority="4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8"/>
  <sheetViews>
    <sheetView showGridLines="0" zoomScaleNormal="100" workbookViewId="0"/>
  </sheetViews>
  <sheetFormatPr defaultColWidth="3.8984375" defaultRowHeight="15.6" x14ac:dyDescent="0.3"/>
  <cols>
    <col min="1" max="1" width="19.3984375" style="21" bestFit="1" customWidth="1"/>
    <col min="2" max="2" width="12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7.69921875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2" width="3.8984375" style="21"/>
    <col min="13" max="13" width="17.69921875" style="21" bestFit="1" customWidth="1"/>
    <col min="14" max="14" width="11.69921875" style="21" bestFit="1" customWidth="1"/>
    <col min="15" max="15" width="6.19921875" style="21" bestFit="1" customWidth="1"/>
    <col min="16" max="16" width="4.296875" style="21" bestFit="1" customWidth="1"/>
    <col min="17" max="17" width="5" style="21" bestFit="1" customWidth="1"/>
    <col min="18" max="16384" width="3.8984375" style="21"/>
  </cols>
  <sheetData>
    <row r="1" spans="1:27" s="24" customFormat="1" x14ac:dyDescent="0.3">
      <c r="A1" s="121" t="s">
        <v>0</v>
      </c>
      <c r="B1" s="121" t="s">
        <v>69</v>
      </c>
      <c r="C1" s="121" t="s">
        <v>43</v>
      </c>
      <c r="D1" s="120" t="s">
        <v>3</v>
      </c>
      <c r="E1" s="121" t="s">
        <v>44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127" t="s">
        <v>167</v>
      </c>
      <c r="B2" s="128" t="s">
        <v>45</v>
      </c>
      <c r="C2" s="247">
        <f>5+1-2</f>
        <v>4</v>
      </c>
      <c r="D2" s="118">
        <f t="shared" ref="D2:D7" ca="1" si="0">RANDBETWEEN(1,20)</f>
        <v>16</v>
      </c>
      <c r="E2" s="72">
        <f ca="1">D2+C2</f>
        <v>20</v>
      </c>
    </row>
    <row r="3" spans="1:27" x14ac:dyDescent="0.3">
      <c r="A3" s="75" t="s">
        <v>167</v>
      </c>
      <c r="B3" s="128" t="s">
        <v>46</v>
      </c>
      <c r="C3" s="248">
        <f>2+1-2</f>
        <v>1</v>
      </c>
      <c r="D3" s="117">
        <f t="shared" ca="1" si="0"/>
        <v>10</v>
      </c>
      <c r="E3" s="74">
        <f ca="1">D3+C3</f>
        <v>11</v>
      </c>
    </row>
    <row r="4" spans="1:27" x14ac:dyDescent="0.3">
      <c r="A4" s="125" t="s">
        <v>167</v>
      </c>
      <c r="B4" s="129" t="s">
        <v>47</v>
      </c>
      <c r="C4" s="249">
        <f>5+4-2</f>
        <v>7</v>
      </c>
      <c r="D4" s="119">
        <f t="shared" ca="1" si="0"/>
        <v>13</v>
      </c>
      <c r="E4" s="77">
        <f ca="1">D4+C4</f>
        <v>20</v>
      </c>
    </row>
    <row r="5" spans="1:27" x14ac:dyDescent="0.3">
      <c r="A5" s="127" t="s">
        <v>182</v>
      </c>
      <c r="B5" s="128" t="s">
        <v>45</v>
      </c>
      <c r="C5" s="72">
        <v>6</v>
      </c>
      <c r="D5" s="118">
        <f t="shared" ca="1" si="0"/>
        <v>19</v>
      </c>
      <c r="E5" s="72">
        <f t="shared" ref="E5:E7" ca="1" si="1">D5+C5</f>
        <v>25</v>
      </c>
    </row>
    <row r="6" spans="1:27" x14ac:dyDescent="0.3">
      <c r="A6" s="75" t="s">
        <v>182</v>
      </c>
      <c r="B6" s="128" t="s">
        <v>46</v>
      </c>
      <c r="C6" s="74">
        <v>3</v>
      </c>
      <c r="D6" s="117">
        <f t="shared" ca="1" si="0"/>
        <v>15</v>
      </c>
      <c r="E6" s="74">
        <f t="shared" ca="1" si="1"/>
        <v>18</v>
      </c>
    </row>
    <row r="7" spans="1:27" x14ac:dyDescent="0.3">
      <c r="A7" s="125" t="s">
        <v>182</v>
      </c>
      <c r="B7" s="129" t="s">
        <v>47</v>
      </c>
      <c r="C7" s="77">
        <v>1</v>
      </c>
      <c r="D7" s="119">
        <f t="shared" ca="1" si="0"/>
        <v>6</v>
      </c>
      <c r="E7" s="77">
        <f t="shared" ca="1" si="1"/>
        <v>7</v>
      </c>
      <c r="N7" s="212"/>
    </row>
    <row r="8" spans="1:27" x14ac:dyDescent="0.3">
      <c r="A8" s="261" t="s">
        <v>151</v>
      </c>
      <c r="B8" s="128" t="s">
        <v>45</v>
      </c>
      <c r="C8" s="72">
        <f>4+2</f>
        <v>6</v>
      </c>
      <c r="D8" s="118">
        <f t="shared" ref="D8:D19" ca="1" si="2">RANDBETWEEN(1,20)</f>
        <v>15</v>
      </c>
      <c r="E8" s="72">
        <f t="shared" ref="E8:E16" ca="1" si="3">D8+C8</f>
        <v>21</v>
      </c>
    </row>
    <row r="9" spans="1:27" x14ac:dyDescent="0.3">
      <c r="A9" s="234" t="s">
        <v>151</v>
      </c>
      <c r="B9" s="128" t="s">
        <v>46</v>
      </c>
      <c r="C9" s="74">
        <f>4+5</f>
        <v>9</v>
      </c>
      <c r="D9" s="117">
        <f t="shared" ca="1" si="2"/>
        <v>19</v>
      </c>
      <c r="E9" s="74">
        <f t="shared" ca="1" si="3"/>
        <v>28</v>
      </c>
    </row>
    <row r="10" spans="1:27" x14ac:dyDescent="0.3">
      <c r="A10" s="262" t="s">
        <v>151</v>
      </c>
      <c r="B10" s="129" t="s">
        <v>47</v>
      </c>
      <c r="C10" s="77">
        <f>4+5</f>
        <v>9</v>
      </c>
      <c r="D10" s="119">
        <f t="shared" ca="1" si="2"/>
        <v>15</v>
      </c>
      <c r="E10" s="77">
        <f t="shared" ca="1" si="3"/>
        <v>24</v>
      </c>
    </row>
    <row r="11" spans="1:27" x14ac:dyDescent="0.3">
      <c r="A11" s="261" t="s">
        <v>152</v>
      </c>
      <c r="B11" s="128" t="s">
        <v>45</v>
      </c>
      <c r="C11" s="267">
        <f>5+1-2</f>
        <v>4</v>
      </c>
      <c r="D11" s="118">
        <f t="shared" ca="1" si="2"/>
        <v>5</v>
      </c>
      <c r="E11" s="72">
        <f t="shared" ca="1" si="3"/>
        <v>9</v>
      </c>
    </row>
    <row r="12" spans="1:27" x14ac:dyDescent="0.3">
      <c r="A12" s="234" t="s">
        <v>152</v>
      </c>
      <c r="B12" s="128" t="s">
        <v>46</v>
      </c>
      <c r="C12" s="268">
        <f>2+4-2</f>
        <v>4</v>
      </c>
      <c r="D12" s="117">
        <f t="shared" ca="1" si="2"/>
        <v>4</v>
      </c>
      <c r="E12" s="74">
        <f t="shared" ca="1" si="3"/>
        <v>8</v>
      </c>
    </row>
    <row r="13" spans="1:27" x14ac:dyDescent="0.3">
      <c r="A13" s="262" t="s">
        <v>152</v>
      </c>
      <c r="B13" s="129" t="s">
        <v>47</v>
      </c>
      <c r="C13" s="269">
        <f>5+4-2</f>
        <v>7</v>
      </c>
      <c r="D13" s="119">
        <f t="shared" ca="1" si="2"/>
        <v>17</v>
      </c>
      <c r="E13" s="77">
        <f t="shared" ca="1" si="3"/>
        <v>24</v>
      </c>
    </row>
    <row r="14" spans="1:27" x14ac:dyDescent="0.3">
      <c r="A14" s="261" t="s">
        <v>153</v>
      </c>
      <c r="B14" s="128" t="s">
        <v>45</v>
      </c>
      <c r="C14" s="267">
        <f>1+1-4</f>
        <v>-2</v>
      </c>
      <c r="D14" s="118">
        <f t="shared" ca="1" si="2"/>
        <v>7</v>
      </c>
      <c r="E14" s="72">
        <f t="shared" ca="1" si="3"/>
        <v>5</v>
      </c>
    </row>
    <row r="15" spans="1:27" x14ac:dyDescent="0.3">
      <c r="A15" s="234" t="s">
        <v>153</v>
      </c>
      <c r="B15" s="128" t="s">
        <v>46</v>
      </c>
      <c r="C15" s="268">
        <f>4+4-4</f>
        <v>4</v>
      </c>
      <c r="D15" s="117">
        <f t="shared" ca="1" si="2"/>
        <v>17</v>
      </c>
      <c r="E15" s="74">
        <f t="shared" ca="1" si="3"/>
        <v>21</v>
      </c>
    </row>
    <row r="16" spans="1:27" x14ac:dyDescent="0.3">
      <c r="A16" s="262" t="s">
        <v>153</v>
      </c>
      <c r="B16" s="129" t="s">
        <v>47</v>
      </c>
      <c r="C16" s="269">
        <f>1+1-4</f>
        <v>-2</v>
      </c>
      <c r="D16" s="119">
        <f t="shared" ca="1" si="2"/>
        <v>17</v>
      </c>
      <c r="E16" s="77">
        <f t="shared" ca="1" si="3"/>
        <v>15</v>
      </c>
    </row>
    <row r="17" spans="1:5" x14ac:dyDescent="0.3">
      <c r="A17" s="261" t="s">
        <v>231</v>
      </c>
      <c r="B17" s="128" t="s">
        <v>45</v>
      </c>
      <c r="C17" s="267">
        <f>1+1-1</f>
        <v>1</v>
      </c>
      <c r="D17" s="118">
        <f t="shared" ca="1" si="2"/>
        <v>8</v>
      </c>
      <c r="E17" s="72">
        <f t="shared" ref="E17:E19" ca="1" si="4">D17+C17</f>
        <v>9</v>
      </c>
    </row>
    <row r="18" spans="1:5" x14ac:dyDescent="0.3">
      <c r="A18" s="234" t="s">
        <v>231</v>
      </c>
      <c r="B18" s="128" t="s">
        <v>46</v>
      </c>
      <c r="C18" s="268">
        <f>4+4-1</f>
        <v>7</v>
      </c>
      <c r="D18" s="117">
        <f t="shared" ca="1" si="2"/>
        <v>6</v>
      </c>
      <c r="E18" s="74">
        <f t="shared" ca="1" si="4"/>
        <v>13</v>
      </c>
    </row>
    <row r="19" spans="1:5" x14ac:dyDescent="0.3">
      <c r="A19" s="262" t="s">
        <v>231</v>
      </c>
      <c r="B19" s="129" t="s">
        <v>47</v>
      </c>
      <c r="C19" s="269">
        <f>4+1-1</f>
        <v>4</v>
      </c>
      <c r="D19" s="119">
        <f t="shared" ca="1" si="2"/>
        <v>18</v>
      </c>
      <c r="E19" s="77">
        <f t="shared" ca="1" si="4"/>
        <v>22</v>
      </c>
    </row>
    <row r="20" spans="1:5" x14ac:dyDescent="0.3">
      <c r="A20" s="125" t="s">
        <v>167</v>
      </c>
      <c r="B20" s="129" t="s">
        <v>72</v>
      </c>
      <c r="C20" s="126">
        <v>7</v>
      </c>
      <c r="D20" s="119">
        <f ca="1">RANDBETWEEN(1,20)</f>
        <v>7</v>
      </c>
      <c r="E20" s="77">
        <f ca="1">D20+C20</f>
        <v>14</v>
      </c>
    </row>
    <row r="21" spans="1:5" x14ac:dyDescent="0.3">
      <c r="A21" s="125" t="s">
        <v>167</v>
      </c>
      <c r="B21" s="129" t="s">
        <v>116</v>
      </c>
      <c r="C21" s="126">
        <v>8</v>
      </c>
      <c r="D21" s="119">
        <f ca="1">RANDBETWEEN(1,20)</f>
        <v>8</v>
      </c>
      <c r="E21" s="77">
        <f ca="1">D21+C21</f>
        <v>16</v>
      </c>
    </row>
    <row r="22" spans="1:5" x14ac:dyDescent="0.3">
      <c r="A22" s="125" t="s">
        <v>167</v>
      </c>
      <c r="B22" s="129" t="s">
        <v>84</v>
      </c>
      <c r="C22" s="126">
        <v>9</v>
      </c>
      <c r="D22" s="119">
        <f ca="1">RANDBETWEEN(1,20)</f>
        <v>9</v>
      </c>
      <c r="E22" s="77">
        <f ca="1">D22+C22</f>
        <v>18</v>
      </c>
    </row>
    <row r="24" spans="1:5" x14ac:dyDescent="0.3">
      <c r="A24" s="221" t="s">
        <v>164</v>
      </c>
      <c r="B24" s="72" t="s">
        <v>45</v>
      </c>
      <c r="C24" s="72">
        <v>6</v>
      </c>
      <c r="D24" s="118">
        <f ca="1">RANDBETWEEN(1,20)</f>
        <v>20</v>
      </c>
      <c r="E24" s="72">
        <f ca="1">D24+C24</f>
        <v>26</v>
      </c>
    </row>
    <row r="25" spans="1:5" x14ac:dyDescent="0.3">
      <c r="A25" s="222" t="s">
        <v>164</v>
      </c>
      <c r="B25" s="74" t="s">
        <v>46</v>
      </c>
      <c r="C25" s="74">
        <v>6</v>
      </c>
      <c r="D25" s="117">
        <f ca="1">RANDBETWEEN(1,20)</f>
        <v>11</v>
      </c>
      <c r="E25" s="74">
        <f ca="1">D25+C25</f>
        <v>17</v>
      </c>
    </row>
    <row r="26" spans="1:5" x14ac:dyDescent="0.3">
      <c r="A26" s="223" t="s">
        <v>164</v>
      </c>
      <c r="B26" s="77" t="s">
        <v>47</v>
      </c>
      <c r="C26" s="77">
        <v>6</v>
      </c>
      <c r="D26" s="119">
        <f ca="1">RANDBETWEEN(1,20)</f>
        <v>16</v>
      </c>
      <c r="E26" s="77">
        <f ca="1">D26+C26</f>
        <v>22</v>
      </c>
    </row>
    <row r="27" spans="1:5" x14ac:dyDescent="0.3">
      <c r="A27" s="127" t="s">
        <v>205</v>
      </c>
      <c r="B27" s="128" t="s">
        <v>45</v>
      </c>
      <c r="C27" s="72">
        <v>4</v>
      </c>
      <c r="D27" s="118">
        <f t="shared" ref="D27:D38" ca="1" si="5">RANDBETWEEN(1,20)</f>
        <v>18</v>
      </c>
      <c r="E27" s="72">
        <f t="shared" ref="E27:E29" ca="1" si="6">D27+C27</f>
        <v>22</v>
      </c>
    </row>
    <row r="28" spans="1:5" x14ac:dyDescent="0.3">
      <c r="A28" s="75" t="s">
        <v>205</v>
      </c>
      <c r="B28" s="128" t="s">
        <v>46</v>
      </c>
      <c r="C28" s="74">
        <v>6</v>
      </c>
      <c r="D28" s="117">
        <f t="shared" ca="1" si="5"/>
        <v>7</v>
      </c>
      <c r="E28" s="74">
        <f t="shared" ca="1" si="6"/>
        <v>13</v>
      </c>
    </row>
    <row r="29" spans="1:5" x14ac:dyDescent="0.3">
      <c r="A29" s="125" t="s">
        <v>205</v>
      </c>
      <c r="B29" s="129" t="s">
        <v>47</v>
      </c>
      <c r="C29" s="77">
        <v>6</v>
      </c>
      <c r="D29" s="119">
        <f t="shared" ca="1" si="5"/>
        <v>20</v>
      </c>
      <c r="E29" s="77">
        <f t="shared" ca="1" si="6"/>
        <v>26</v>
      </c>
    </row>
    <row r="30" spans="1:5" x14ac:dyDescent="0.3">
      <c r="A30" s="127" t="s">
        <v>206</v>
      </c>
      <c r="B30" s="128" t="s">
        <v>45</v>
      </c>
      <c r="C30" s="72">
        <v>2</v>
      </c>
      <c r="D30" s="118">
        <f t="shared" ca="1" si="5"/>
        <v>1</v>
      </c>
      <c r="E30" s="72">
        <f t="shared" ref="E30:E35" ca="1" si="7">D30+C30</f>
        <v>3</v>
      </c>
    </row>
    <row r="31" spans="1:5" x14ac:dyDescent="0.3">
      <c r="A31" s="75" t="s">
        <v>206</v>
      </c>
      <c r="B31" s="128" t="s">
        <v>46</v>
      </c>
      <c r="C31" s="74">
        <v>3</v>
      </c>
      <c r="D31" s="117">
        <f t="shared" ca="1" si="5"/>
        <v>7</v>
      </c>
      <c r="E31" s="74">
        <f t="shared" ca="1" si="7"/>
        <v>10</v>
      </c>
    </row>
    <row r="32" spans="1:5" x14ac:dyDescent="0.3">
      <c r="A32" s="125" t="s">
        <v>206</v>
      </c>
      <c r="B32" s="129" t="s">
        <v>47</v>
      </c>
      <c r="C32" s="77">
        <v>2</v>
      </c>
      <c r="D32" s="119">
        <f t="shared" ca="1" si="5"/>
        <v>13</v>
      </c>
      <c r="E32" s="77">
        <f t="shared" ca="1" si="7"/>
        <v>15</v>
      </c>
    </row>
    <row r="33" spans="1:5" x14ac:dyDescent="0.3">
      <c r="A33" s="127" t="s">
        <v>207</v>
      </c>
      <c r="B33" s="128" t="s">
        <v>45</v>
      </c>
      <c r="C33" s="72">
        <v>12</v>
      </c>
      <c r="D33" s="118">
        <f t="shared" ca="1" si="5"/>
        <v>10</v>
      </c>
      <c r="E33" s="72">
        <f t="shared" ca="1" si="7"/>
        <v>22</v>
      </c>
    </row>
    <row r="34" spans="1:5" x14ac:dyDescent="0.3">
      <c r="A34" s="75" t="s">
        <v>207</v>
      </c>
      <c r="B34" s="128" t="s">
        <v>46</v>
      </c>
      <c r="C34" s="74">
        <v>8</v>
      </c>
      <c r="D34" s="117">
        <f t="shared" ca="1" si="5"/>
        <v>17</v>
      </c>
      <c r="E34" s="74">
        <f t="shared" ca="1" si="7"/>
        <v>25</v>
      </c>
    </row>
    <row r="35" spans="1:5" x14ac:dyDescent="0.3">
      <c r="A35" s="125" t="s">
        <v>207</v>
      </c>
      <c r="B35" s="129" t="s">
        <v>47</v>
      </c>
      <c r="C35" s="77">
        <v>9</v>
      </c>
      <c r="D35" s="119">
        <f t="shared" ca="1" si="5"/>
        <v>17</v>
      </c>
      <c r="E35" s="77">
        <f t="shared" ca="1" si="7"/>
        <v>26</v>
      </c>
    </row>
    <row r="36" spans="1:5" x14ac:dyDescent="0.3">
      <c r="A36" s="127" t="s">
        <v>225</v>
      </c>
      <c r="B36" s="128" t="s">
        <v>45</v>
      </c>
      <c r="C36" s="72">
        <v>5</v>
      </c>
      <c r="D36" s="118">
        <f t="shared" ca="1" si="5"/>
        <v>20</v>
      </c>
      <c r="E36" s="72">
        <f t="shared" ref="E36:E38" ca="1" si="8">D36+C36</f>
        <v>25</v>
      </c>
    </row>
    <row r="37" spans="1:5" x14ac:dyDescent="0.3">
      <c r="A37" s="75" t="s">
        <v>225</v>
      </c>
      <c r="B37" s="128" t="s">
        <v>46</v>
      </c>
      <c r="C37" s="74">
        <v>3</v>
      </c>
      <c r="D37" s="117">
        <f t="shared" ca="1" si="5"/>
        <v>19</v>
      </c>
      <c r="E37" s="74">
        <f t="shared" ca="1" si="8"/>
        <v>22</v>
      </c>
    </row>
    <row r="38" spans="1:5" x14ac:dyDescent="0.3">
      <c r="A38" s="125" t="s">
        <v>225</v>
      </c>
      <c r="B38" s="129" t="s">
        <v>47</v>
      </c>
      <c r="C38" s="77">
        <v>3</v>
      </c>
      <c r="D38" s="119">
        <f t="shared" ca="1" si="5"/>
        <v>1</v>
      </c>
      <c r="E38" s="77">
        <f t="shared" ca="1" si="8"/>
        <v>4</v>
      </c>
    </row>
  </sheetData>
  <conditionalFormatting sqref="A22 A20">
    <cfRule type="cellIs" dxfId="73" priority="567" operator="equal">
      <formula>"No"</formula>
    </cfRule>
    <cfRule type="cellIs" dxfId="72" priority="568" operator="equal">
      <formula>"Yes"</formula>
    </cfRule>
  </conditionalFormatting>
  <conditionalFormatting sqref="A22">
    <cfRule type="cellIs" dxfId="71" priority="565" operator="equal">
      <formula>"No"</formula>
    </cfRule>
    <cfRule type="cellIs" dxfId="70" priority="566" operator="equal">
      <formula>"Yes"</formula>
    </cfRule>
  </conditionalFormatting>
  <conditionalFormatting sqref="A22">
    <cfRule type="cellIs" dxfId="69" priority="563" operator="equal">
      <formula>"No"</formula>
    </cfRule>
    <cfRule type="cellIs" dxfId="68" priority="564" operator="equal">
      <formula>"Yes"</formula>
    </cfRule>
  </conditionalFormatting>
  <conditionalFormatting sqref="A22">
    <cfRule type="cellIs" dxfId="67" priority="561" operator="equal">
      <formula>"No"</formula>
    </cfRule>
    <cfRule type="cellIs" dxfId="66" priority="562" operator="equal">
      <formula>"Yes"</formula>
    </cfRule>
  </conditionalFormatting>
  <conditionalFormatting sqref="A22">
    <cfRule type="cellIs" dxfId="65" priority="601" operator="equal">
      <formula>"No"</formula>
    </cfRule>
    <cfRule type="cellIs" dxfId="64" priority="602" operator="equal">
      <formula>"Yes"</formula>
    </cfRule>
  </conditionalFormatting>
  <conditionalFormatting sqref="A22">
    <cfRule type="cellIs" dxfId="63" priority="607" operator="equal">
      <formula>"No"</formula>
    </cfRule>
    <cfRule type="cellIs" dxfId="62" priority="608" operator="equal">
      <formula>"Yes"</formula>
    </cfRule>
  </conditionalFormatting>
  <conditionalFormatting sqref="A22">
    <cfRule type="cellIs" dxfId="61" priority="605" operator="equal">
      <formula>"No"</formula>
    </cfRule>
    <cfRule type="cellIs" dxfId="60" priority="606" operator="equal">
      <formula>"Yes"</formula>
    </cfRule>
  </conditionalFormatting>
  <conditionalFormatting sqref="A22">
    <cfRule type="cellIs" dxfId="59" priority="603" operator="equal">
      <formula>"No"</formula>
    </cfRule>
    <cfRule type="cellIs" dxfId="58" priority="604" operator="equal">
      <formula>"Yes"</formula>
    </cfRule>
  </conditionalFormatting>
  <conditionalFormatting sqref="A22">
    <cfRule type="cellIs" dxfId="57" priority="593" operator="equal">
      <formula>"No"</formula>
    </cfRule>
    <cfRule type="cellIs" dxfId="56" priority="594" operator="equal">
      <formula>"Yes"</formula>
    </cfRule>
  </conditionalFormatting>
  <conditionalFormatting sqref="A22">
    <cfRule type="cellIs" dxfId="55" priority="599" operator="equal">
      <formula>"No"</formula>
    </cfRule>
    <cfRule type="cellIs" dxfId="54" priority="600" operator="equal">
      <formula>"Yes"</formula>
    </cfRule>
  </conditionalFormatting>
  <conditionalFormatting sqref="A22">
    <cfRule type="cellIs" dxfId="53" priority="597" operator="equal">
      <formula>"No"</formula>
    </cfRule>
    <cfRule type="cellIs" dxfId="52" priority="598" operator="equal">
      <formula>"Yes"</formula>
    </cfRule>
  </conditionalFormatting>
  <conditionalFormatting sqref="A22">
    <cfRule type="cellIs" dxfId="51" priority="595" operator="equal">
      <formula>"No"</formula>
    </cfRule>
    <cfRule type="cellIs" dxfId="50" priority="596" operator="equal">
      <formula>"Yes"</formula>
    </cfRule>
  </conditionalFormatting>
  <conditionalFormatting sqref="A22">
    <cfRule type="cellIs" dxfId="49" priority="585" operator="equal">
      <formula>"No"</formula>
    </cfRule>
    <cfRule type="cellIs" dxfId="48" priority="586" operator="equal">
      <formula>"Yes"</formula>
    </cfRule>
  </conditionalFormatting>
  <conditionalFormatting sqref="A22">
    <cfRule type="cellIs" dxfId="47" priority="591" operator="equal">
      <formula>"No"</formula>
    </cfRule>
    <cfRule type="cellIs" dxfId="46" priority="592" operator="equal">
      <formula>"Yes"</formula>
    </cfRule>
  </conditionalFormatting>
  <conditionalFormatting sqref="A22">
    <cfRule type="cellIs" dxfId="45" priority="589" operator="equal">
      <formula>"No"</formula>
    </cfRule>
    <cfRule type="cellIs" dxfId="44" priority="590" operator="equal">
      <formula>"Yes"</formula>
    </cfRule>
  </conditionalFormatting>
  <conditionalFormatting sqref="A22">
    <cfRule type="cellIs" dxfId="43" priority="587" operator="equal">
      <formula>"No"</formula>
    </cfRule>
    <cfRule type="cellIs" dxfId="42" priority="588" operator="equal">
      <formula>"Yes"</formula>
    </cfRule>
  </conditionalFormatting>
  <conditionalFormatting sqref="A22">
    <cfRule type="cellIs" dxfId="41" priority="577" operator="equal">
      <formula>"No"</formula>
    </cfRule>
    <cfRule type="cellIs" dxfId="40" priority="578" operator="equal">
      <formula>"Yes"</formula>
    </cfRule>
  </conditionalFormatting>
  <conditionalFormatting sqref="A22">
    <cfRule type="cellIs" dxfId="39" priority="583" operator="equal">
      <formula>"No"</formula>
    </cfRule>
    <cfRule type="cellIs" dxfId="38" priority="584" operator="equal">
      <formula>"Yes"</formula>
    </cfRule>
  </conditionalFormatting>
  <conditionalFormatting sqref="A22">
    <cfRule type="cellIs" dxfId="37" priority="581" operator="equal">
      <formula>"No"</formula>
    </cfRule>
    <cfRule type="cellIs" dxfId="36" priority="582" operator="equal">
      <formula>"Yes"</formula>
    </cfRule>
  </conditionalFormatting>
  <conditionalFormatting sqref="A22">
    <cfRule type="cellIs" dxfId="35" priority="579" operator="equal">
      <formula>"No"</formula>
    </cfRule>
    <cfRule type="cellIs" dxfId="34" priority="580" operator="equal">
      <formula>"Yes"</formula>
    </cfRule>
  </conditionalFormatting>
  <conditionalFormatting sqref="A22">
    <cfRule type="cellIs" dxfId="33" priority="569" operator="equal">
      <formula>"No"</formula>
    </cfRule>
    <cfRule type="cellIs" dxfId="32" priority="570" operator="equal">
      <formula>"Yes"</formula>
    </cfRule>
  </conditionalFormatting>
  <conditionalFormatting sqref="A22">
    <cfRule type="cellIs" dxfId="31" priority="575" operator="equal">
      <formula>"No"</formula>
    </cfRule>
    <cfRule type="cellIs" dxfId="30" priority="576" operator="equal">
      <formula>"Yes"</formula>
    </cfRule>
  </conditionalFormatting>
  <conditionalFormatting sqref="A22">
    <cfRule type="cellIs" dxfId="29" priority="573" operator="equal">
      <formula>"No"</formula>
    </cfRule>
    <cfRule type="cellIs" dxfId="28" priority="574" operator="equal">
      <formula>"Yes"</formula>
    </cfRule>
  </conditionalFormatting>
  <conditionalFormatting sqref="A22">
    <cfRule type="cellIs" dxfId="27" priority="571" operator="equal">
      <formula>"No"</formula>
    </cfRule>
    <cfRule type="cellIs" dxfId="26" priority="572" operator="equal">
      <formula>"Yes"</formula>
    </cfRule>
  </conditionalFormatting>
  <conditionalFormatting sqref="A21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A21">
    <cfRule type="cellIs" dxfId="23" priority="15" operator="equal">
      <formula>"No"</formula>
    </cfRule>
    <cfRule type="cellIs" dxfId="22" priority="16" operator="equal">
      <formula>"Yes"</formula>
    </cfRule>
  </conditionalFormatting>
  <conditionalFormatting sqref="A21"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A21">
    <cfRule type="cellIs" dxfId="19" priority="11" operator="equal">
      <formula>"No"</formula>
    </cfRule>
    <cfRule type="cellIs" dxfId="18" priority="12" operator="equal">
      <formula>"Yes"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1.89843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5" style="21" bestFit="1" customWidth="1"/>
    <col min="7" max="7" width="3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.69921875" style="21" bestFit="1" customWidth="1"/>
    <col min="16" max="17" width="6.09765625" style="21" bestFit="1" customWidth="1"/>
    <col min="18" max="18" width="4.59765625" style="21" bestFit="1" customWidth="1"/>
    <col min="19" max="19" width="5.796875" style="21" bestFit="1" customWidth="1"/>
    <col min="20" max="20" width="7.296875" style="2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50" t="s">
        <v>49</v>
      </c>
      <c r="C1" s="151" t="s">
        <v>48</v>
      </c>
      <c r="D1" s="152" t="s">
        <v>50</v>
      </c>
      <c r="E1" s="122" t="s">
        <v>71</v>
      </c>
      <c r="F1" s="101" t="s">
        <v>51</v>
      </c>
      <c r="G1" s="102"/>
      <c r="H1" s="52" t="s">
        <v>52</v>
      </c>
      <c r="I1" s="16" t="s">
        <v>53</v>
      </c>
      <c r="J1" s="18" t="s">
        <v>54</v>
      </c>
      <c r="K1" s="25" t="s">
        <v>55</v>
      </c>
      <c r="L1" s="28" t="s">
        <v>56</v>
      </c>
      <c r="M1" s="31" t="s">
        <v>57</v>
      </c>
      <c r="N1" s="37" t="s">
        <v>58</v>
      </c>
      <c r="O1" s="40" t="s">
        <v>173</v>
      </c>
      <c r="P1" s="177" t="s">
        <v>140</v>
      </c>
      <c r="Q1" s="43" t="s">
        <v>59</v>
      </c>
      <c r="R1" s="46" t="s">
        <v>60</v>
      </c>
      <c r="S1" s="49" t="s">
        <v>141</v>
      </c>
      <c r="T1" s="34" t="s">
        <v>175</v>
      </c>
      <c r="U1" s="56" t="s">
        <v>61</v>
      </c>
      <c r="V1" s="59" t="s">
        <v>62</v>
      </c>
      <c r="W1" s="65" t="s">
        <v>63</v>
      </c>
      <c r="X1" s="180" t="s">
        <v>142</v>
      </c>
      <c r="Y1" s="68" t="s">
        <v>64</v>
      </c>
      <c r="Z1" s="63" t="s">
        <v>65</v>
      </c>
      <c r="AA1" s="59" t="s">
        <v>66</v>
      </c>
      <c r="AB1" s="62" t="s">
        <v>67</v>
      </c>
      <c r="AD1" s="178" t="s">
        <v>125</v>
      </c>
    </row>
    <row r="2" spans="1:30" ht="16.2" thickTop="1" x14ac:dyDescent="0.3">
      <c r="A2" s="199" t="s">
        <v>118</v>
      </c>
      <c r="B2" s="170">
        <f>13+2</f>
        <v>15</v>
      </c>
      <c r="C2" s="167">
        <f>18+4</f>
        <v>22</v>
      </c>
      <c r="D2" s="166">
        <f>21+4+2</f>
        <v>27</v>
      </c>
      <c r="E2" s="123">
        <v>0</v>
      </c>
      <c r="F2" s="103" t="s">
        <v>68</v>
      </c>
      <c r="G2" s="104">
        <v>0</v>
      </c>
      <c r="H2" s="53"/>
      <c r="I2" s="19"/>
      <c r="J2" s="20"/>
      <c r="K2" s="26"/>
      <c r="L2" s="29"/>
      <c r="M2" s="32"/>
      <c r="N2" s="38"/>
      <c r="O2" s="41"/>
      <c r="P2" s="168"/>
      <c r="Q2" s="44"/>
      <c r="R2" s="47"/>
      <c r="S2" s="50"/>
      <c r="T2" s="35"/>
      <c r="U2" s="57"/>
      <c r="V2" s="60">
        <f t="shared" ref="V2:V7" si="0">SUM(H2:U2)</f>
        <v>0</v>
      </c>
      <c r="W2" s="66"/>
      <c r="X2" s="181"/>
      <c r="Y2" s="69"/>
      <c r="Z2" s="64">
        <v>72</v>
      </c>
      <c r="AA2" s="61">
        <f t="shared" ref="AA2:AA15" si="1">SUM(Y2:Z2)-(V2+W2)</f>
        <v>72</v>
      </c>
      <c r="AB2" s="111">
        <f t="shared" ref="AB2:AB15" si="2">SMALL(Z2:AA2,1)+X2</f>
        <v>72</v>
      </c>
      <c r="AD2" s="225" t="s">
        <v>189</v>
      </c>
    </row>
    <row r="3" spans="1:30" x14ac:dyDescent="0.3">
      <c r="A3" s="200" t="s">
        <v>119</v>
      </c>
      <c r="B3" s="170">
        <f>12+2</f>
        <v>14</v>
      </c>
      <c r="C3" s="154">
        <f>17</f>
        <v>17</v>
      </c>
      <c r="D3" s="166">
        <f>19+2</f>
        <v>21</v>
      </c>
      <c r="E3" s="124">
        <v>0</v>
      </c>
      <c r="F3" s="105" t="s">
        <v>68</v>
      </c>
      <c r="G3" s="106">
        <v>0</v>
      </c>
      <c r="H3" s="54"/>
      <c r="I3" s="22"/>
      <c r="J3" s="23"/>
      <c r="K3" s="27"/>
      <c r="L3" s="30"/>
      <c r="M3" s="33"/>
      <c r="N3" s="39"/>
      <c r="O3" s="42">
        <v>38</v>
      </c>
      <c r="P3" s="169"/>
      <c r="Q3" s="253" t="s">
        <v>174</v>
      </c>
      <c r="R3" s="48"/>
      <c r="S3" s="51"/>
      <c r="T3" s="36"/>
      <c r="U3" s="57"/>
      <c r="V3" s="60">
        <f t="shared" si="0"/>
        <v>38</v>
      </c>
      <c r="W3" s="67"/>
      <c r="X3" s="182"/>
      <c r="Y3" s="70">
        <v>6</v>
      </c>
      <c r="Z3" s="64">
        <v>54</v>
      </c>
      <c r="AA3" s="61">
        <f t="shared" si="1"/>
        <v>22</v>
      </c>
      <c r="AB3" s="111">
        <f t="shared" si="2"/>
        <v>22</v>
      </c>
      <c r="AD3" s="225" t="s">
        <v>190</v>
      </c>
    </row>
    <row r="4" spans="1:30" x14ac:dyDescent="0.3">
      <c r="A4" s="200" t="s">
        <v>120</v>
      </c>
      <c r="B4" s="170">
        <f>10+4</f>
        <v>14</v>
      </c>
      <c r="C4" s="167">
        <f>21+4</f>
        <v>25</v>
      </c>
      <c r="D4" s="166">
        <f>21+4</f>
        <v>25</v>
      </c>
      <c r="E4" s="124">
        <v>0</v>
      </c>
      <c r="F4" s="105" t="s">
        <v>68</v>
      </c>
      <c r="G4" s="106">
        <v>0</v>
      </c>
      <c r="H4" s="54"/>
      <c r="I4" s="22"/>
      <c r="J4" s="171"/>
      <c r="K4" s="27"/>
      <c r="L4" s="30"/>
      <c r="M4" s="33"/>
      <c r="N4" s="39"/>
      <c r="O4" s="42">
        <v>24</v>
      </c>
      <c r="P4" s="169"/>
      <c r="Q4" s="253" t="s">
        <v>174</v>
      </c>
      <c r="R4" s="48"/>
      <c r="S4" s="51">
        <v>94</v>
      </c>
      <c r="T4" s="36"/>
      <c r="U4" s="57"/>
      <c r="V4" s="60">
        <f t="shared" si="0"/>
        <v>118</v>
      </c>
      <c r="W4" s="67"/>
      <c r="X4" s="182"/>
      <c r="Y4" s="70">
        <v>86</v>
      </c>
      <c r="Z4" s="64">
        <f>114</f>
        <v>114</v>
      </c>
      <c r="AA4" s="61">
        <f t="shared" si="1"/>
        <v>82</v>
      </c>
      <c r="AB4" s="111">
        <f t="shared" si="2"/>
        <v>82</v>
      </c>
      <c r="AD4" s="225" t="s">
        <v>192</v>
      </c>
    </row>
    <row r="5" spans="1:30" x14ac:dyDescent="0.3">
      <c r="A5" s="200" t="s">
        <v>121</v>
      </c>
      <c r="B5" s="172">
        <v>10</v>
      </c>
      <c r="C5" s="173">
        <f>21</f>
        <v>21</v>
      </c>
      <c r="D5" s="174">
        <f>21</f>
        <v>21</v>
      </c>
      <c r="E5" s="124">
        <v>0</v>
      </c>
      <c r="F5" s="105" t="s">
        <v>68</v>
      </c>
      <c r="G5" s="106">
        <v>0</v>
      </c>
      <c r="H5" s="54"/>
      <c r="I5" s="22"/>
      <c r="J5" s="23"/>
      <c r="K5" s="175"/>
      <c r="L5" s="30"/>
      <c r="M5" s="33"/>
      <c r="N5" s="39"/>
      <c r="O5" s="42"/>
      <c r="P5" s="169"/>
      <c r="Q5" s="45"/>
      <c r="R5" s="254" t="s">
        <v>174</v>
      </c>
      <c r="S5" s="51"/>
      <c r="T5" s="36"/>
      <c r="U5" s="57"/>
      <c r="V5" s="60">
        <f t="shared" si="0"/>
        <v>0</v>
      </c>
      <c r="W5" s="67"/>
      <c r="X5" s="182"/>
      <c r="Y5" s="70"/>
      <c r="Z5" s="64">
        <v>59</v>
      </c>
      <c r="AA5" s="61">
        <f t="shared" si="1"/>
        <v>59</v>
      </c>
      <c r="AB5" s="111">
        <f t="shared" si="2"/>
        <v>59</v>
      </c>
      <c r="AD5" s="225" t="s">
        <v>192</v>
      </c>
    </row>
    <row r="6" spans="1:30" x14ac:dyDescent="0.3">
      <c r="A6" s="199" t="s">
        <v>122</v>
      </c>
      <c r="B6" s="156">
        <f>14</f>
        <v>14</v>
      </c>
      <c r="C6" s="176">
        <f>15</f>
        <v>15</v>
      </c>
      <c r="D6" s="155">
        <f>19</f>
        <v>19</v>
      </c>
      <c r="E6" s="124">
        <v>0</v>
      </c>
      <c r="F6" s="105" t="s">
        <v>68</v>
      </c>
      <c r="G6" s="106">
        <v>0</v>
      </c>
      <c r="H6" s="54">
        <v>22</v>
      </c>
      <c r="I6" s="22"/>
      <c r="J6" s="23"/>
      <c r="K6" s="27"/>
      <c r="L6" s="30"/>
      <c r="M6" s="33"/>
      <c r="N6" s="39"/>
      <c r="O6" s="42">
        <v>16</v>
      </c>
      <c r="P6" s="169"/>
      <c r="Q6" s="253" t="s">
        <v>174</v>
      </c>
      <c r="R6" s="48"/>
      <c r="S6" s="51"/>
      <c r="T6" s="36"/>
      <c r="U6" s="57"/>
      <c r="V6" s="60">
        <f t="shared" si="0"/>
        <v>38</v>
      </c>
      <c r="W6" s="67"/>
      <c r="X6" s="182"/>
      <c r="Y6" s="70">
        <v>32</v>
      </c>
      <c r="Z6" s="64">
        <v>66</v>
      </c>
      <c r="AA6" s="61">
        <f t="shared" si="1"/>
        <v>60</v>
      </c>
      <c r="AB6" s="111">
        <f t="shared" si="2"/>
        <v>60</v>
      </c>
      <c r="AD6" s="225" t="s">
        <v>192</v>
      </c>
    </row>
    <row r="7" spans="1:30" x14ac:dyDescent="0.3">
      <c r="A7" s="200" t="s">
        <v>123</v>
      </c>
      <c r="B7" s="156">
        <f>12</f>
        <v>12</v>
      </c>
      <c r="C7" s="157">
        <f>18</f>
        <v>18</v>
      </c>
      <c r="D7" s="155">
        <f>20</f>
        <v>20</v>
      </c>
      <c r="E7" s="124">
        <v>0</v>
      </c>
      <c r="F7" s="105" t="s">
        <v>68</v>
      </c>
      <c r="G7" s="106">
        <v>0</v>
      </c>
      <c r="H7" s="54"/>
      <c r="I7" s="22"/>
      <c r="J7" s="23"/>
      <c r="K7" s="27"/>
      <c r="L7" s="30"/>
      <c r="M7" s="33"/>
      <c r="N7" s="39"/>
      <c r="O7" s="42">
        <v>23</v>
      </c>
      <c r="P7" s="169"/>
      <c r="Q7" s="45"/>
      <c r="R7" s="48"/>
      <c r="S7" s="51"/>
      <c r="T7" s="36"/>
      <c r="U7" s="57"/>
      <c r="V7" s="60">
        <f t="shared" si="0"/>
        <v>23</v>
      </c>
      <c r="W7" s="67"/>
      <c r="X7" s="182"/>
      <c r="Y7" s="70"/>
      <c r="Z7" s="64">
        <v>55</v>
      </c>
      <c r="AA7" s="61">
        <f t="shared" si="1"/>
        <v>32</v>
      </c>
      <c r="AB7" s="111">
        <f t="shared" si="2"/>
        <v>32</v>
      </c>
      <c r="AD7" s="225" t="s">
        <v>192</v>
      </c>
    </row>
    <row r="8" spans="1:30" x14ac:dyDescent="0.3">
      <c r="A8" s="200" t="s">
        <v>124</v>
      </c>
      <c r="B8" s="156">
        <v>10</v>
      </c>
      <c r="C8" s="157">
        <v>22</v>
      </c>
      <c r="D8" s="155">
        <v>22</v>
      </c>
      <c r="E8" s="124">
        <v>0</v>
      </c>
      <c r="F8" s="105" t="s">
        <v>68</v>
      </c>
      <c r="G8" s="106">
        <v>0</v>
      </c>
      <c r="H8" s="54"/>
      <c r="I8" s="22"/>
      <c r="J8" s="23"/>
      <c r="K8" s="27"/>
      <c r="L8" s="30"/>
      <c r="M8" s="33"/>
      <c r="N8" s="39"/>
      <c r="O8" s="42">
        <v>35</v>
      </c>
      <c r="P8" s="206" t="s">
        <v>174</v>
      </c>
      <c r="Q8" s="45"/>
      <c r="R8" s="48"/>
      <c r="S8" s="51"/>
      <c r="T8" s="36"/>
      <c r="U8" s="57"/>
      <c r="V8" s="60">
        <f t="shared" ref="V8" si="3">SUM(H8:U8)</f>
        <v>35</v>
      </c>
      <c r="W8" s="67"/>
      <c r="X8" s="182"/>
      <c r="Y8" s="70">
        <v>20</v>
      </c>
      <c r="Z8" s="64">
        <f>72</f>
        <v>72</v>
      </c>
      <c r="AA8" s="61">
        <f t="shared" si="1"/>
        <v>57</v>
      </c>
      <c r="AB8" s="111">
        <f t="shared" si="2"/>
        <v>57</v>
      </c>
      <c r="AD8" s="225" t="s">
        <v>191</v>
      </c>
    </row>
    <row r="9" spans="1:30" x14ac:dyDescent="0.3">
      <c r="A9" s="200" t="s">
        <v>126</v>
      </c>
      <c r="B9" s="170">
        <f>10+3</f>
        <v>13</v>
      </c>
      <c r="C9" s="167">
        <f>14+3</f>
        <v>17</v>
      </c>
      <c r="D9" s="166">
        <f>15+3</f>
        <v>18</v>
      </c>
      <c r="E9" s="124">
        <v>0</v>
      </c>
      <c r="F9" s="105" t="s">
        <v>68</v>
      </c>
      <c r="G9" s="106">
        <v>0</v>
      </c>
      <c r="H9" s="54"/>
      <c r="I9" s="22"/>
      <c r="J9" s="23"/>
      <c r="K9" s="27"/>
      <c r="L9" s="30"/>
      <c r="M9" s="33"/>
      <c r="N9" s="39"/>
      <c r="O9" s="42">
        <v>30</v>
      </c>
      <c r="P9" s="206" t="s">
        <v>174</v>
      </c>
      <c r="Q9" s="45"/>
      <c r="R9" s="48"/>
      <c r="S9" s="51"/>
      <c r="T9" s="36"/>
      <c r="U9" s="58"/>
      <c r="V9" s="60">
        <f t="shared" ref="V9" si="4">SUM(H9:U9)</f>
        <v>30</v>
      </c>
      <c r="W9" s="67"/>
      <c r="X9" s="182"/>
      <c r="Y9" s="70"/>
      <c r="Z9" s="64">
        <v>45</v>
      </c>
      <c r="AA9" s="61">
        <f t="shared" si="1"/>
        <v>15</v>
      </c>
      <c r="AB9" s="111">
        <f t="shared" si="2"/>
        <v>15</v>
      </c>
      <c r="AD9" s="225" t="s">
        <v>191</v>
      </c>
    </row>
    <row r="10" spans="1:30" x14ac:dyDescent="0.3">
      <c r="A10" s="198" t="s">
        <v>77</v>
      </c>
      <c r="B10" s="153">
        <v>22</v>
      </c>
      <c r="C10" s="167">
        <f>24+4</f>
        <v>28</v>
      </c>
      <c r="D10" s="166">
        <f>28+4</f>
        <v>32</v>
      </c>
      <c r="E10" s="123">
        <v>25</v>
      </c>
      <c r="F10" s="103" t="s">
        <v>138</v>
      </c>
      <c r="G10" s="104">
        <v>5</v>
      </c>
      <c r="H10" s="53">
        <v>8</v>
      </c>
      <c r="I10" s="19"/>
      <c r="J10" s="20"/>
      <c r="K10" s="26"/>
      <c r="L10" s="29"/>
      <c r="M10" s="32"/>
      <c r="N10" s="38"/>
      <c r="O10" s="256">
        <v>13</v>
      </c>
      <c r="P10" s="168"/>
      <c r="Q10" s="253" t="s">
        <v>174</v>
      </c>
      <c r="R10" s="47"/>
      <c r="S10" s="50"/>
      <c r="T10" s="35"/>
      <c r="U10" s="57"/>
      <c r="V10" s="60">
        <f t="shared" ref="V10:V15" si="5">SUM(H10:U10)</f>
        <v>21</v>
      </c>
      <c r="W10" s="66"/>
      <c r="X10" s="182"/>
      <c r="Y10" s="69">
        <v>21</v>
      </c>
      <c r="Z10" s="208">
        <f>84+36</f>
        <v>120</v>
      </c>
      <c r="AA10" s="61">
        <f t="shared" si="1"/>
        <v>120</v>
      </c>
      <c r="AB10" s="111">
        <f t="shared" si="2"/>
        <v>120</v>
      </c>
      <c r="AD10" s="225" t="s">
        <v>201</v>
      </c>
    </row>
    <row r="11" spans="1:30" x14ac:dyDescent="0.3">
      <c r="A11" s="198" t="s">
        <v>78</v>
      </c>
      <c r="B11" s="170">
        <f>20+2+4</f>
        <v>26</v>
      </c>
      <c r="C11" s="167">
        <f>20+2+4</f>
        <v>26</v>
      </c>
      <c r="D11" s="166">
        <f>23+2+4</f>
        <v>29</v>
      </c>
      <c r="E11" s="124">
        <v>0</v>
      </c>
      <c r="F11" s="103" t="s">
        <v>139</v>
      </c>
      <c r="G11" s="104">
        <v>5</v>
      </c>
      <c r="H11" s="54"/>
      <c r="I11" s="22"/>
      <c r="J11" s="171"/>
      <c r="K11" s="27"/>
      <c r="L11" s="30"/>
      <c r="M11" s="33"/>
      <c r="N11" s="39"/>
      <c r="O11" s="256" t="s">
        <v>174</v>
      </c>
      <c r="P11" s="169"/>
      <c r="Q11" s="45"/>
      <c r="R11" s="48"/>
      <c r="S11" s="51"/>
      <c r="T11" s="36"/>
      <c r="U11" s="57"/>
      <c r="V11" s="60">
        <f t="shared" si="5"/>
        <v>0</v>
      </c>
      <c r="W11" s="67"/>
      <c r="X11" s="182"/>
      <c r="Y11" s="69"/>
      <c r="Z11" s="208">
        <f>Z10*0.5</f>
        <v>60</v>
      </c>
      <c r="AA11" s="61">
        <f t="shared" si="1"/>
        <v>60</v>
      </c>
      <c r="AB11" s="111">
        <f t="shared" si="2"/>
        <v>60</v>
      </c>
      <c r="AD11" s="225" t="s">
        <v>201</v>
      </c>
    </row>
    <row r="12" spans="1:30" ht="18" x14ac:dyDescent="0.3">
      <c r="A12" s="198" t="s">
        <v>246</v>
      </c>
      <c r="B12" s="215">
        <f>10-1</f>
        <v>9</v>
      </c>
      <c r="C12" s="216">
        <f>23+3</f>
        <v>26</v>
      </c>
      <c r="D12" s="217">
        <f>23+3</f>
        <v>26</v>
      </c>
      <c r="E12" s="124">
        <v>0</v>
      </c>
      <c r="F12" s="105" t="s">
        <v>68</v>
      </c>
      <c r="G12" s="106">
        <v>0</v>
      </c>
      <c r="H12" s="54">
        <v>49</v>
      </c>
      <c r="I12" s="22"/>
      <c r="J12" s="23"/>
      <c r="K12" s="27"/>
      <c r="L12" s="30"/>
      <c r="M12" s="33"/>
      <c r="N12" s="39"/>
      <c r="O12" s="256">
        <v>13</v>
      </c>
      <c r="P12" s="169"/>
      <c r="Q12" s="45"/>
      <c r="R12" s="254" t="s">
        <v>174</v>
      </c>
      <c r="S12" s="51"/>
      <c r="T12" s="36"/>
      <c r="U12" s="57"/>
      <c r="V12" s="60">
        <f t="shared" si="5"/>
        <v>62</v>
      </c>
      <c r="W12" s="67"/>
      <c r="X12" s="182"/>
      <c r="Y12" s="70">
        <v>50</v>
      </c>
      <c r="Z12" s="218">
        <f>156+26+26</f>
        <v>208</v>
      </c>
      <c r="AA12" s="61">
        <f t="shared" si="1"/>
        <v>196</v>
      </c>
      <c r="AB12" s="111">
        <f t="shared" si="2"/>
        <v>196</v>
      </c>
      <c r="AD12" s="274" t="s">
        <v>247</v>
      </c>
    </row>
    <row r="13" spans="1:30" x14ac:dyDescent="0.3">
      <c r="A13" s="198" t="s">
        <v>80</v>
      </c>
      <c r="B13" s="153">
        <v>13</v>
      </c>
      <c r="C13" s="167">
        <f>14+4</f>
        <v>18</v>
      </c>
      <c r="D13" s="166">
        <f>17+4</f>
        <v>21</v>
      </c>
      <c r="E13" s="124">
        <v>0</v>
      </c>
      <c r="F13" s="105" t="s">
        <v>68</v>
      </c>
      <c r="G13" s="106">
        <v>0</v>
      </c>
      <c r="H13" s="54"/>
      <c r="I13" s="22"/>
      <c r="J13" s="23"/>
      <c r="K13" s="27"/>
      <c r="L13" s="30"/>
      <c r="M13" s="33"/>
      <c r="N13" s="39"/>
      <c r="O13" s="256" t="s">
        <v>174</v>
      </c>
      <c r="P13" s="169"/>
      <c r="Q13" s="45"/>
      <c r="R13" s="48"/>
      <c r="S13" s="51"/>
      <c r="T13" s="36"/>
      <c r="U13" s="57"/>
      <c r="V13" s="60">
        <f t="shared" si="5"/>
        <v>0</v>
      </c>
      <c r="W13" s="67"/>
      <c r="X13" s="182"/>
      <c r="Y13" s="70"/>
      <c r="Z13" s="208">
        <f>36+24</f>
        <v>60</v>
      </c>
      <c r="AA13" s="61">
        <f t="shared" si="1"/>
        <v>60</v>
      </c>
      <c r="AB13" s="111">
        <f t="shared" si="2"/>
        <v>60</v>
      </c>
      <c r="AD13" s="225" t="s">
        <v>201</v>
      </c>
    </row>
    <row r="14" spans="1:30" x14ac:dyDescent="0.3">
      <c r="A14" s="198" t="s">
        <v>81</v>
      </c>
      <c r="B14" s="170">
        <f>13</f>
        <v>13</v>
      </c>
      <c r="C14" s="167">
        <f>17+3</f>
        <v>20</v>
      </c>
      <c r="D14" s="166">
        <f>21</f>
        <v>21</v>
      </c>
      <c r="E14" s="124">
        <v>0</v>
      </c>
      <c r="F14" s="105" t="s">
        <v>68</v>
      </c>
      <c r="G14" s="106">
        <v>0</v>
      </c>
      <c r="H14" s="54"/>
      <c r="I14" s="22"/>
      <c r="J14" s="23"/>
      <c r="K14" s="130"/>
      <c r="L14" s="131"/>
      <c r="M14" s="33"/>
      <c r="N14" s="39"/>
      <c r="O14" s="42"/>
      <c r="P14" s="169"/>
      <c r="Q14" s="253" t="s">
        <v>174</v>
      </c>
      <c r="R14" s="48"/>
      <c r="S14" s="51"/>
      <c r="T14" s="36"/>
      <c r="U14" s="57"/>
      <c r="V14" s="60">
        <f t="shared" si="5"/>
        <v>0</v>
      </c>
      <c r="W14" s="67"/>
      <c r="X14" s="182"/>
      <c r="Y14" s="70"/>
      <c r="Z14" s="208">
        <f>66+22</f>
        <v>88</v>
      </c>
      <c r="AA14" s="61">
        <f t="shared" si="1"/>
        <v>88</v>
      </c>
      <c r="AB14" s="111">
        <f t="shared" si="2"/>
        <v>88</v>
      </c>
      <c r="AD14" s="225" t="s">
        <v>201</v>
      </c>
    </row>
    <row r="15" spans="1:30" x14ac:dyDescent="0.3">
      <c r="A15" s="198" t="s">
        <v>183</v>
      </c>
      <c r="B15" s="170">
        <f>13</f>
        <v>13</v>
      </c>
      <c r="C15" s="167">
        <f>13+3</f>
        <v>16</v>
      </c>
      <c r="D15" s="166">
        <f>16+3</f>
        <v>19</v>
      </c>
      <c r="E15" s="124">
        <v>0</v>
      </c>
      <c r="F15" s="105" t="s">
        <v>68</v>
      </c>
      <c r="G15" s="106">
        <v>0</v>
      </c>
      <c r="H15" s="54">
        <v>16</v>
      </c>
      <c r="I15" s="22"/>
      <c r="J15" s="23"/>
      <c r="K15" s="130"/>
      <c r="L15" s="131"/>
      <c r="M15" s="33"/>
      <c r="N15" s="39"/>
      <c r="O15" s="256" t="s">
        <v>174</v>
      </c>
      <c r="P15" s="169"/>
      <c r="Q15" s="45"/>
      <c r="R15" s="254" t="s">
        <v>174</v>
      </c>
      <c r="S15" s="51"/>
      <c r="T15" s="36">
        <v>18</v>
      </c>
      <c r="U15" s="57"/>
      <c r="V15" s="60">
        <f t="shared" si="5"/>
        <v>34</v>
      </c>
      <c r="W15" s="67"/>
      <c r="X15" s="182"/>
      <c r="Y15" s="70">
        <v>16</v>
      </c>
      <c r="Z15" s="64">
        <v>95</v>
      </c>
      <c r="AA15" s="61">
        <f t="shared" si="1"/>
        <v>77</v>
      </c>
      <c r="AB15" s="111">
        <f t="shared" si="2"/>
        <v>77</v>
      </c>
      <c r="AD15" s="225" t="s">
        <v>201</v>
      </c>
    </row>
    <row r="17" spans="1:30" x14ac:dyDescent="0.3">
      <c r="A17" s="198" t="s">
        <v>239</v>
      </c>
      <c r="B17" s="156">
        <f>12</f>
        <v>12</v>
      </c>
      <c r="C17" s="157">
        <v>14</v>
      </c>
      <c r="D17" s="155">
        <v>16</v>
      </c>
      <c r="E17" s="124">
        <v>0</v>
      </c>
      <c r="F17" s="105" t="s">
        <v>68</v>
      </c>
      <c r="G17" s="106">
        <v>0</v>
      </c>
      <c r="H17" s="54"/>
      <c r="I17" s="22"/>
      <c r="J17" s="23"/>
      <c r="K17" s="130"/>
      <c r="L17" s="131"/>
      <c r="M17" s="33"/>
      <c r="N17" s="39"/>
      <c r="O17" s="42">
        <v>6</v>
      </c>
      <c r="P17" s="169"/>
      <c r="Q17" s="253" t="s">
        <v>174</v>
      </c>
      <c r="R17" s="48"/>
      <c r="S17" s="51"/>
      <c r="T17" s="36"/>
      <c r="U17" s="57"/>
      <c r="V17" s="60">
        <f t="shared" ref="V17:V18" si="6">SUM(H17:U17)</f>
        <v>6</v>
      </c>
      <c r="W17" s="67"/>
      <c r="X17" s="182"/>
      <c r="Y17" s="70"/>
      <c r="Z17" s="64">
        <v>13</v>
      </c>
      <c r="AA17" s="61">
        <f t="shared" ref="AA17:AA18" si="7">SUM(Y17:Z17)-(V17+W17)</f>
        <v>7</v>
      </c>
      <c r="AB17" s="111">
        <f t="shared" ref="AB17:AB18" si="8">SMALL(Z17:AA17,1)+X17</f>
        <v>7</v>
      </c>
      <c r="AD17" s="225"/>
    </row>
    <row r="18" spans="1:30" x14ac:dyDescent="0.3">
      <c r="A18" s="198" t="s">
        <v>240</v>
      </c>
      <c r="B18" s="156">
        <f>12</f>
        <v>12</v>
      </c>
      <c r="C18" s="157">
        <v>14</v>
      </c>
      <c r="D18" s="155">
        <v>16</v>
      </c>
      <c r="E18" s="124">
        <v>0</v>
      </c>
      <c r="F18" s="105" t="s">
        <v>68</v>
      </c>
      <c r="G18" s="106">
        <v>0</v>
      </c>
      <c r="H18" s="54"/>
      <c r="I18" s="22"/>
      <c r="J18" s="23"/>
      <c r="K18" s="130"/>
      <c r="L18" s="131"/>
      <c r="M18" s="33"/>
      <c r="N18" s="39"/>
      <c r="O18" s="42">
        <v>11</v>
      </c>
      <c r="P18" s="169"/>
      <c r="Q18" s="253" t="s">
        <v>174</v>
      </c>
      <c r="R18" s="48"/>
      <c r="S18" s="51"/>
      <c r="T18" s="36"/>
      <c r="U18" s="57"/>
      <c r="V18" s="60">
        <f t="shared" si="6"/>
        <v>11</v>
      </c>
      <c r="W18" s="67"/>
      <c r="X18" s="182"/>
      <c r="Y18" s="70"/>
      <c r="Z18" s="64">
        <v>13</v>
      </c>
      <c r="AA18" s="61">
        <f t="shared" si="7"/>
        <v>2</v>
      </c>
      <c r="AB18" s="111">
        <f t="shared" si="8"/>
        <v>2</v>
      </c>
      <c r="AD18" s="225"/>
    </row>
    <row r="20" spans="1:30" x14ac:dyDescent="0.3">
      <c r="A20" s="214" t="s">
        <v>164</v>
      </c>
      <c r="B20" s="156">
        <f>12</f>
        <v>12</v>
      </c>
      <c r="C20" s="157">
        <f>14</f>
        <v>14</v>
      </c>
      <c r="D20" s="155">
        <v>16</v>
      </c>
      <c r="E20" s="124">
        <v>10</v>
      </c>
      <c r="F20" s="105" t="s">
        <v>165</v>
      </c>
      <c r="G20" s="106">
        <v>5</v>
      </c>
      <c r="H20" s="54"/>
      <c r="I20" s="22"/>
      <c r="J20" s="23"/>
      <c r="K20" s="130"/>
      <c r="L20" s="131"/>
      <c r="M20" s="33"/>
      <c r="N20" s="39"/>
      <c r="O20" s="256" t="s">
        <v>174</v>
      </c>
      <c r="P20" s="169"/>
      <c r="Q20" s="253" t="s">
        <v>174</v>
      </c>
      <c r="R20" s="48"/>
      <c r="S20" s="51"/>
      <c r="T20" s="36"/>
      <c r="U20" s="58"/>
      <c r="V20" s="60">
        <f>SUM(H20:U20)</f>
        <v>0</v>
      </c>
      <c r="W20" s="67"/>
      <c r="X20" s="182"/>
      <c r="Y20" s="70"/>
      <c r="Z20" s="64">
        <v>30</v>
      </c>
      <c r="AA20" s="61">
        <f>SUM(Y20:Z20)-(V20+W20)</f>
        <v>30</v>
      </c>
      <c r="AB20" s="111">
        <f>SMALL(Z20:AA20,1)+X20</f>
        <v>30</v>
      </c>
      <c r="AD20" s="225"/>
    </row>
    <row r="21" spans="1:30" x14ac:dyDescent="0.3">
      <c r="O21" s="257"/>
      <c r="Q21" s="255"/>
    </row>
    <row r="22" spans="1:30" x14ac:dyDescent="0.3">
      <c r="O22" s="257"/>
      <c r="Q22" s="255"/>
    </row>
    <row r="23" spans="1:30" x14ac:dyDescent="0.3">
      <c r="A23" s="201" t="s">
        <v>225</v>
      </c>
      <c r="B23" s="156">
        <v>11</v>
      </c>
      <c r="C23" s="157">
        <v>16</v>
      </c>
      <c r="D23" s="155">
        <v>16</v>
      </c>
      <c r="E23" s="124">
        <v>0</v>
      </c>
      <c r="F23" s="105" t="s">
        <v>170</v>
      </c>
      <c r="G23" s="106">
        <v>5</v>
      </c>
      <c r="H23" s="54">
        <v>17</v>
      </c>
      <c r="I23" s="22"/>
      <c r="J23" s="171"/>
      <c r="K23" s="175"/>
      <c r="L23" s="205"/>
      <c r="M23" s="258" t="s">
        <v>174</v>
      </c>
      <c r="N23" s="39"/>
      <c r="O23" s="256" t="s">
        <v>174</v>
      </c>
      <c r="P23" s="169"/>
      <c r="Q23" s="253" t="s">
        <v>174</v>
      </c>
      <c r="R23" s="207"/>
      <c r="S23" s="51"/>
      <c r="T23" s="36"/>
      <c r="U23" s="58"/>
      <c r="V23" s="60">
        <f t="shared" ref="V23:V30" si="9">SUM(H23:U23)</f>
        <v>17</v>
      </c>
      <c r="W23" s="67"/>
      <c r="X23" s="182"/>
      <c r="Y23" s="70"/>
      <c r="Z23" s="64">
        <v>13</v>
      </c>
      <c r="AA23" s="61">
        <f t="shared" ref="AA23:AA30" si="10">SUM(Y23:Z23)-(V23+W23)</f>
        <v>-4</v>
      </c>
      <c r="AB23" s="111">
        <f t="shared" ref="AB23:AB30" si="11">SMALL(Z23:AA23,1)+X23</f>
        <v>-4</v>
      </c>
      <c r="AD23" s="225"/>
    </row>
    <row r="24" spans="1:30" x14ac:dyDescent="0.3">
      <c r="A24" s="201" t="s">
        <v>225</v>
      </c>
      <c r="B24" s="156">
        <v>11</v>
      </c>
      <c r="C24" s="157">
        <v>16</v>
      </c>
      <c r="D24" s="155">
        <v>16</v>
      </c>
      <c r="E24" s="124">
        <v>0</v>
      </c>
      <c r="F24" s="105" t="s">
        <v>170</v>
      </c>
      <c r="G24" s="106">
        <v>5</v>
      </c>
      <c r="H24" s="54">
        <v>18</v>
      </c>
      <c r="I24" s="22"/>
      <c r="J24" s="171"/>
      <c r="K24" s="175"/>
      <c r="L24" s="205"/>
      <c r="M24" s="258" t="s">
        <v>174</v>
      </c>
      <c r="N24" s="39"/>
      <c r="O24" s="256" t="s">
        <v>174</v>
      </c>
      <c r="P24" s="169"/>
      <c r="Q24" s="253" t="s">
        <v>174</v>
      </c>
      <c r="R24" s="207"/>
      <c r="S24" s="51"/>
      <c r="T24" s="36"/>
      <c r="U24" s="58"/>
      <c r="V24" s="60">
        <f t="shared" si="9"/>
        <v>18</v>
      </c>
      <c r="W24" s="67"/>
      <c r="X24" s="182"/>
      <c r="Y24" s="70"/>
      <c r="Z24" s="64">
        <v>13</v>
      </c>
      <c r="AA24" s="61">
        <f t="shared" si="10"/>
        <v>-5</v>
      </c>
      <c r="AB24" s="111">
        <f t="shared" si="11"/>
        <v>-5</v>
      </c>
      <c r="AD24" s="225"/>
    </row>
    <row r="25" spans="1:30" x14ac:dyDescent="0.3">
      <c r="A25" s="201" t="s">
        <v>225</v>
      </c>
      <c r="B25" s="156">
        <v>11</v>
      </c>
      <c r="C25" s="157">
        <v>16</v>
      </c>
      <c r="D25" s="155">
        <v>16</v>
      </c>
      <c r="E25" s="124">
        <v>0</v>
      </c>
      <c r="F25" s="105" t="s">
        <v>170</v>
      </c>
      <c r="G25" s="106">
        <v>5</v>
      </c>
      <c r="H25" s="54">
        <v>25</v>
      </c>
      <c r="I25" s="22"/>
      <c r="J25" s="171"/>
      <c r="K25" s="175"/>
      <c r="L25" s="205"/>
      <c r="M25" s="258" t="s">
        <v>174</v>
      </c>
      <c r="N25" s="39"/>
      <c r="O25" s="256" t="s">
        <v>174</v>
      </c>
      <c r="P25" s="169"/>
      <c r="Q25" s="253" t="s">
        <v>174</v>
      </c>
      <c r="R25" s="207"/>
      <c r="S25" s="51"/>
      <c r="T25" s="36"/>
      <c r="U25" s="58"/>
      <c r="V25" s="60">
        <f t="shared" si="9"/>
        <v>25</v>
      </c>
      <c r="W25" s="67"/>
      <c r="X25" s="182"/>
      <c r="Y25" s="70"/>
      <c r="Z25" s="64">
        <v>13</v>
      </c>
      <c r="AA25" s="61">
        <f t="shared" si="10"/>
        <v>-12</v>
      </c>
      <c r="AB25" s="111">
        <f t="shared" si="11"/>
        <v>-12</v>
      </c>
      <c r="AD25" s="225"/>
    </row>
    <row r="26" spans="1:30" x14ac:dyDescent="0.3">
      <c r="A26" s="201" t="s">
        <v>225</v>
      </c>
      <c r="B26" s="156">
        <v>11</v>
      </c>
      <c r="C26" s="157">
        <v>16</v>
      </c>
      <c r="D26" s="155">
        <v>16</v>
      </c>
      <c r="E26" s="124">
        <v>0</v>
      </c>
      <c r="F26" s="105" t="s">
        <v>170</v>
      </c>
      <c r="G26" s="106">
        <v>5</v>
      </c>
      <c r="H26" s="54"/>
      <c r="I26" s="22">
        <v>4</v>
      </c>
      <c r="J26" s="171"/>
      <c r="K26" s="175"/>
      <c r="L26" s="205"/>
      <c r="M26" s="258" t="s">
        <v>174</v>
      </c>
      <c r="N26" s="39"/>
      <c r="O26" s="256" t="s">
        <v>174</v>
      </c>
      <c r="P26" s="169"/>
      <c r="Q26" s="253" t="s">
        <v>174</v>
      </c>
      <c r="R26" s="207"/>
      <c r="S26" s="51"/>
      <c r="T26" s="36">
        <v>9</v>
      </c>
      <c r="U26" s="58"/>
      <c r="V26" s="60">
        <f t="shared" si="9"/>
        <v>13</v>
      </c>
      <c r="W26" s="67"/>
      <c r="X26" s="182"/>
      <c r="Y26" s="70"/>
      <c r="Z26" s="64">
        <v>13</v>
      </c>
      <c r="AA26" s="61">
        <f t="shared" si="10"/>
        <v>0</v>
      </c>
      <c r="AB26" s="111">
        <f t="shared" si="11"/>
        <v>0</v>
      </c>
      <c r="AD26" s="225"/>
    </row>
    <row r="27" spans="1:30" x14ac:dyDescent="0.3">
      <c r="A27" s="201" t="s">
        <v>225</v>
      </c>
      <c r="B27" s="156">
        <v>11</v>
      </c>
      <c r="C27" s="157">
        <v>16</v>
      </c>
      <c r="D27" s="155">
        <v>16</v>
      </c>
      <c r="E27" s="124">
        <v>0</v>
      </c>
      <c r="F27" s="105" t="s">
        <v>170</v>
      </c>
      <c r="G27" s="106">
        <v>5</v>
      </c>
      <c r="H27" s="54">
        <v>14</v>
      </c>
      <c r="I27" s="22"/>
      <c r="J27" s="171"/>
      <c r="K27" s="175"/>
      <c r="L27" s="205"/>
      <c r="M27" s="258" t="s">
        <v>174</v>
      </c>
      <c r="N27" s="39"/>
      <c r="O27" s="256" t="s">
        <v>174</v>
      </c>
      <c r="P27" s="169"/>
      <c r="Q27" s="253" t="s">
        <v>174</v>
      </c>
      <c r="R27" s="207"/>
      <c r="S27" s="51"/>
      <c r="T27" s="36">
        <v>5</v>
      </c>
      <c r="U27" s="58"/>
      <c r="V27" s="60">
        <f t="shared" si="9"/>
        <v>19</v>
      </c>
      <c r="W27" s="67"/>
      <c r="X27" s="182"/>
      <c r="Y27" s="70"/>
      <c r="Z27" s="64">
        <v>13</v>
      </c>
      <c r="AA27" s="61">
        <f t="shared" si="10"/>
        <v>-6</v>
      </c>
      <c r="AB27" s="111">
        <f t="shared" si="11"/>
        <v>-6</v>
      </c>
      <c r="AD27" s="225"/>
    </row>
    <row r="28" spans="1:30" x14ac:dyDescent="0.3">
      <c r="A28" s="201" t="s">
        <v>225</v>
      </c>
      <c r="B28" s="156">
        <v>11</v>
      </c>
      <c r="C28" s="157">
        <v>16</v>
      </c>
      <c r="D28" s="155">
        <v>16</v>
      </c>
      <c r="E28" s="124">
        <v>0</v>
      </c>
      <c r="F28" s="105" t="s">
        <v>170</v>
      </c>
      <c r="G28" s="106">
        <v>5</v>
      </c>
      <c r="H28" s="54">
        <v>29</v>
      </c>
      <c r="I28" s="22"/>
      <c r="J28" s="171"/>
      <c r="K28" s="175"/>
      <c r="L28" s="205"/>
      <c r="M28" s="258" t="s">
        <v>174</v>
      </c>
      <c r="N28" s="39"/>
      <c r="O28" s="256" t="s">
        <v>174</v>
      </c>
      <c r="P28" s="169"/>
      <c r="Q28" s="253" t="s">
        <v>174</v>
      </c>
      <c r="R28" s="207"/>
      <c r="S28" s="51"/>
      <c r="T28" s="36"/>
      <c r="U28" s="58"/>
      <c r="V28" s="60">
        <f t="shared" si="9"/>
        <v>29</v>
      </c>
      <c r="W28" s="67"/>
      <c r="X28" s="182"/>
      <c r="Y28" s="70"/>
      <c r="Z28" s="64">
        <v>13</v>
      </c>
      <c r="AA28" s="61">
        <f t="shared" si="10"/>
        <v>-16</v>
      </c>
      <c r="AB28" s="111">
        <f t="shared" si="11"/>
        <v>-16</v>
      </c>
      <c r="AD28" s="225"/>
    </row>
    <row r="29" spans="1:30" x14ac:dyDescent="0.3">
      <c r="A29" s="201" t="s">
        <v>225</v>
      </c>
      <c r="B29" s="156">
        <v>11</v>
      </c>
      <c r="C29" s="157">
        <v>16</v>
      </c>
      <c r="D29" s="155">
        <v>16</v>
      </c>
      <c r="E29" s="124">
        <v>0</v>
      </c>
      <c r="F29" s="105" t="s">
        <v>170</v>
      </c>
      <c r="G29" s="106">
        <v>5</v>
      </c>
      <c r="H29" s="54">
        <v>29</v>
      </c>
      <c r="I29" s="22"/>
      <c r="J29" s="171"/>
      <c r="K29" s="175"/>
      <c r="L29" s="205"/>
      <c r="M29" s="258" t="s">
        <v>174</v>
      </c>
      <c r="N29" s="39"/>
      <c r="O29" s="256" t="s">
        <v>174</v>
      </c>
      <c r="P29" s="169"/>
      <c r="Q29" s="253" t="s">
        <v>174</v>
      </c>
      <c r="R29" s="207"/>
      <c r="S29" s="51"/>
      <c r="T29" s="36"/>
      <c r="U29" s="58"/>
      <c r="V29" s="60">
        <f t="shared" si="9"/>
        <v>29</v>
      </c>
      <c r="W29" s="67"/>
      <c r="X29" s="182"/>
      <c r="Y29" s="70"/>
      <c r="Z29" s="64">
        <v>13</v>
      </c>
      <c r="AA29" s="61">
        <f t="shared" si="10"/>
        <v>-16</v>
      </c>
      <c r="AB29" s="111">
        <f t="shared" si="11"/>
        <v>-16</v>
      </c>
      <c r="AD29" s="225"/>
    </row>
    <row r="30" spans="1:30" x14ac:dyDescent="0.3">
      <c r="A30" s="201" t="s">
        <v>225</v>
      </c>
      <c r="B30" s="156">
        <v>11</v>
      </c>
      <c r="C30" s="157">
        <v>16</v>
      </c>
      <c r="D30" s="155">
        <v>16</v>
      </c>
      <c r="E30" s="124">
        <v>0</v>
      </c>
      <c r="F30" s="105" t="s">
        <v>170</v>
      </c>
      <c r="G30" s="106">
        <v>5</v>
      </c>
      <c r="H30" s="54"/>
      <c r="I30" s="22"/>
      <c r="J30" s="171"/>
      <c r="K30" s="175"/>
      <c r="L30" s="205"/>
      <c r="M30" s="258" t="s">
        <v>174</v>
      </c>
      <c r="N30" s="39"/>
      <c r="O30" s="256" t="s">
        <v>174</v>
      </c>
      <c r="P30" s="169"/>
      <c r="Q30" s="253" t="s">
        <v>174</v>
      </c>
      <c r="R30" s="207"/>
      <c r="S30" s="51"/>
      <c r="T30" s="36">
        <v>15</v>
      </c>
      <c r="U30" s="58"/>
      <c r="V30" s="60">
        <f t="shared" si="9"/>
        <v>15</v>
      </c>
      <c r="W30" s="67"/>
      <c r="X30" s="182"/>
      <c r="Y30" s="70"/>
      <c r="Z30" s="64">
        <v>13</v>
      </c>
      <c r="AA30" s="61">
        <f t="shared" si="10"/>
        <v>-2</v>
      </c>
      <c r="AB30" s="111">
        <f t="shared" si="11"/>
        <v>-2</v>
      </c>
      <c r="AD30" s="225"/>
    </row>
    <row r="31" spans="1:30" x14ac:dyDescent="0.3">
      <c r="A31" s="201" t="s">
        <v>225</v>
      </c>
      <c r="B31" s="156">
        <v>11</v>
      </c>
      <c r="C31" s="157">
        <v>16</v>
      </c>
      <c r="D31" s="155">
        <v>16</v>
      </c>
      <c r="E31" s="124">
        <v>0</v>
      </c>
      <c r="F31" s="105" t="s">
        <v>170</v>
      </c>
      <c r="G31" s="106">
        <v>5</v>
      </c>
      <c r="H31" s="54">
        <v>13</v>
      </c>
      <c r="I31" s="22"/>
      <c r="J31" s="171"/>
      <c r="K31" s="175"/>
      <c r="L31" s="205"/>
      <c r="M31" s="258" t="s">
        <v>174</v>
      </c>
      <c r="N31" s="39"/>
      <c r="O31" s="256" t="s">
        <v>174</v>
      </c>
      <c r="P31" s="169"/>
      <c r="Q31" s="253" t="s">
        <v>174</v>
      </c>
      <c r="R31" s="207"/>
      <c r="S31" s="51"/>
      <c r="T31" s="36"/>
      <c r="U31" s="58"/>
      <c r="V31" s="60">
        <f t="shared" ref="V31" si="12">SUM(H31:U31)</f>
        <v>13</v>
      </c>
      <c r="W31" s="67"/>
      <c r="X31" s="182"/>
      <c r="Y31" s="70"/>
      <c r="Z31" s="64">
        <v>13</v>
      </c>
      <c r="AA31" s="61">
        <f t="shared" ref="AA31" si="13">SUM(Y31:Z31)-(V31+W31)</f>
        <v>0</v>
      </c>
      <c r="AB31" s="111">
        <f t="shared" ref="AB31" si="14">SMALL(Z31:AA31,1)+X31</f>
        <v>0</v>
      </c>
      <c r="AD31" s="225"/>
    </row>
    <row r="32" spans="1:30" x14ac:dyDescent="0.3">
      <c r="A32" s="201" t="s">
        <v>205</v>
      </c>
      <c r="B32" s="156">
        <v>11</v>
      </c>
      <c r="C32" s="157">
        <v>16</v>
      </c>
      <c r="D32" s="155">
        <v>17</v>
      </c>
      <c r="E32" s="124">
        <v>0</v>
      </c>
      <c r="F32" s="105" t="s">
        <v>68</v>
      </c>
      <c r="G32" s="106">
        <v>0</v>
      </c>
      <c r="H32" s="54">
        <v>35</v>
      </c>
      <c r="I32" s="22"/>
      <c r="J32" s="171"/>
      <c r="K32" s="259" t="s">
        <v>174</v>
      </c>
      <c r="L32" s="131">
        <v>6</v>
      </c>
      <c r="M32" s="33"/>
      <c r="N32" s="39"/>
      <c r="O32" s="256" t="s">
        <v>174</v>
      </c>
      <c r="P32" s="169"/>
      <c r="Q32" s="253" t="s">
        <v>174</v>
      </c>
      <c r="R32" s="207"/>
      <c r="S32" s="51"/>
      <c r="T32" s="36"/>
      <c r="U32" s="58"/>
      <c r="V32" s="60">
        <f t="shared" ref="V32" si="15">SUM(H32:U32)</f>
        <v>41</v>
      </c>
      <c r="W32" s="67"/>
      <c r="X32" s="182"/>
      <c r="Y32" s="70"/>
      <c r="Z32" s="64">
        <v>39</v>
      </c>
      <c r="AA32" s="61">
        <f t="shared" ref="AA32" si="16">SUM(Y32:Z32)-(V32+W32)</f>
        <v>-2</v>
      </c>
      <c r="AB32" s="111">
        <f t="shared" ref="AB32" si="17">SMALL(Z32:AA32,1)+X32</f>
        <v>-2</v>
      </c>
      <c r="AD32" s="225"/>
    </row>
    <row r="33" spans="1:30" x14ac:dyDescent="0.3">
      <c r="A33" s="201" t="s">
        <v>206</v>
      </c>
      <c r="B33" s="156">
        <v>11</v>
      </c>
      <c r="C33" s="157">
        <v>13</v>
      </c>
      <c r="D33" s="155">
        <v>13</v>
      </c>
      <c r="E33" s="124">
        <v>0</v>
      </c>
      <c r="F33" s="105" t="s">
        <v>68</v>
      </c>
      <c r="G33" s="106">
        <v>0</v>
      </c>
      <c r="H33" s="54">
        <v>10</v>
      </c>
      <c r="I33" s="22"/>
      <c r="J33" s="260" t="s">
        <v>221</v>
      </c>
      <c r="K33" s="259" t="s">
        <v>174</v>
      </c>
      <c r="L33" s="131">
        <v>1</v>
      </c>
      <c r="M33" s="33"/>
      <c r="N33" s="39"/>
      <c r="O33" s="256" t="s">
        <v>174</v>
      </c>
      <c r="P33" s="169"/>
      <c r="Q33" s="253" t="s">
        <v>174</v>
      </c>
      <c r="R33" s="207"/>
      <c r="S33" s="51"/>
      <c r="T33" s="36">
        <v>13</v>
      </c>
      <c r="U33" s="58"/>
      <c r="V33" s="60">
        <f>SUM(H33:U33)</f>
        <v>24</v>
      </c>
      <c r="W33" s="67"/>
      <c r="X33" s="182"/>
      <c r="Y33" s="70"/>
      <c r="Z33" s="64">
        <v>13</v>
      </c>
      <c r="AA33" s="61">
        <f>SUM(Y33:Z33)-(V33+W33)</f>
        <v>-11</v>
      </c>
      <c r="AB33" s="111">
        <f>SMALL(Z33:AA33,1)+X33</f>
        <v>-11</v>
      </c>
      <c r="AD33" s="225"/>
    </row>
    <row r="34" spans="1:30" x14ac:dyDescent="0.3">
      <c r="A34" s="201" t="s">
        <v>206</v>
      </c>
      <c r="B34" s="156">
        <v>11</v>
      </c>
      <c r="C34" s="157">
        <v>13</v>
      </c>
      <c r="D34" s="155">
        <v>13</v>
      </c>
      <c r="E34" s="124">
        <v>0</v>
      </c>
      <c r="F34" s="105" t="s">
        <v>68</v>
      </c>
      <c r="G34" s="106">
        <v>0</v>
      </c>
      <c r="H34" s="54">
        <v>11</v>
      </c>
      <c r="I34" s="22"/>
      <c r="J34" s="260" t="s">
        <v>221</v>
      </c>
      <c r="K34" s="259" t="s">
        <v>174</v>
      </c>
      <c r="L34" s="131"/>
      <c r="M34" s="33">
        <v>1</v>
      </c>
      <c r="N34" s="39"/>
      <c r="O34" s="256" t="s">
        <v>174</v>
      </c>
      <c r="P34" s="169"/>
      <c r="Q34" s="253" t="s">
        <v>174</v>
      </c>
      <c r="R34" s="207"/>
      <c r="S34" s="51"/>
      <c r="T34" s="36">
        <v>11</v>
      </c>
      <c r="U34" s="58"/>
      <c r="V34" s="60">
        <f>SUM(H34:U34)</f>
        <v>23</v>
      </c>
      <c r="W34" s="67"/>
      <c r="X34" s="182"/>
      <c r="Y34" s="70"/>
      <c r="Z34" s="64">
        <v>13</v>
      </c>
      <c r="AA34" s="61">
        <f>SUM(Y34:Z34)-(V34+W34)</f>
        <v>-10</v>
      </c>
      <c r="AB34" s="111">
        <f>SMALL(Z34:AA34,1)+X34</f>
        <v>-10</v>
      </c>
      <c r="AD34" s="225"/>
    </row>
    <row r="35" spans="1:30" x14ac:dyDescent="0.3">
      <c r="A35" s="201" t="s">
        <v>206</v>
      </c>
      <c r="B35" s="156">
        <v>11</v>
      </c>
      <c r="C35" s="157">
        <v>13</v>
      </c>
      <c r="D35" s="155">
        <v>13</v>
      </c>
      <c r="E35" s="124">
        <v>0</v>
      </c>
      <c r="F35" s="105" t="s">
        <v>68</v>
      </c>
      <c r="G35" s="106">
        <v>0</v>
      </c>
      <c r="H35" s="54">
        <v>13</v>
      </c>
      <c r="I35" s="22"/>
      <c r="J35" s="260" t="s">
        <v>221</v>
      </c>
      <c r="K35" s="259" t="s">
        <v>174</v>
      </c>
      <c r="L35" s="131"/>
      <c r="M35" s="33"/>
      <c r="N35" s="39"/>
      <c r="O35" s="256" t="s">
        <v>174</v>
      </c>
      <c r="P35" s="169"/>
      <c r="Q35" s="253" t="s">
        <v>174</v>
      </c>
      <c r="R35" s="207"/>
      <c r="S35" s="51"/>
      <c r="T35" s="36"/>
      <c r="U35" s="58"/>
      <c r="V35" s="60">
        <f>SUM(H35:U35)</f>
        <v>13</v>
      </c>
      <c r="W35" s="67"/>
      <c r="X35" s="182"/>
      <c r="Y35" s="70"/>
      <c r="Z35" s="64">
        <v>13</v>
      </c>
      <c r="AA35" s="61">
        <f>SUM(Y35:Z35)-(V35+W35)</f>
        <v>0</v>
      </c>
      <c r="AB35" s="111">
        <f>SMALL(Z35:AA35,1)+X35</f>
        <v>0</v>
      </c>
      <c r="AD35" s="225"/>
    </row>
    <row r="36" spans="1:30" x14ac:dyDescent="0.3">
      <c r="A36" s="201" t="s">
        <v>206</v>
      </c>
      <c r="B36" s="156">
        <v>11</v>
      </c>
      <c r="C36" s="157">
        <v>13</v>
      </c>
      <c r="D36" s="155">
        <v>13</v>
      </c>
      <c r="E36" s="124">
        <v>0</v>
      </c>
      <c r="F36" s="105" t="s">
        <v>68</v>
      </c>
      <c r="G36" s="106">
        <v>0</v>
      </c>
      <c r="H36" s="54"/>
      <c r="I36" s="22">
        <v>20</v>
      </c>
      <c r="J36" s="260" t="s">
        <v>221</v>
      </c>
      <c r="K36" s="259" t="s">
        <v>174</v>
      </c>
      <c r="L36" s="131"/>
      <c r="M36" s="33"/>
      <c r="N36" s="39"/>
      <c r="O36" s="256" t="s">
        <v>174</v>
      </c>
      <c r="P36" s="169"/>
      <c r="Q36" s="253" t="s">
        <v>174</v>
      </c>
      <c r="R36" s="207"/>
      <c r="S36" s="51"/>
      <c r="T36" s="36"/>
      <c r="U36" s="58"/>
      <c r="V36" s="60">
        <f t="shared" ref="V36:V37" si="18">SUM(H36:U36)</f>
        <v>20</v>
      </c>
      <c r="W36" s="67"/>
      <c r="X36" s="182"/>
      <c r="Y36" s="70"/>
      <c r="Z36" s="64">
        <v>13</v>
      </c>
      <c r="AA36" s="61">
        <f t="shared" ref="AA36:AA37" si="19">SUM(Y36:Z36)-(V36+W36)</f>
        <v>-7</v>
      </c>
      <c r="AB36" s="111">
        <f t="shared" ref="AB36:AB37" si="20">SMALL(Z36:AA36,1)+X36</f>
        <v>-7</v>
      </c>
      <c r="AD36" s="225"/>
    </row>
    <row r="37" spans="1:30" x14ac:dyDescent="0.3">
      <c r="A37" s="201" t="s">
        <v>206</v>
      </c>
      <c r="B37" s="156">
        <v>11</v>
      </c>
      <c r="C37" s="157">
        <v>13</v>
      </c>
      <c r="D37" s="155">
        <v>13</v>
      </c>
      <c r="E37" s="124">
        <v>0</v>
      </c>
      <c r="F37" s="105" t="s">
        <v>68</v>
      </c>
      <c r="G37" s="106">
        <v>0</v>
      </c>
      <c r="H37" s="54">
        <v>32</v>
      </c>
      <c r="I37" s="22"/>
      <c r="J37" s="260" t="s">
        <v>221</v>
      </c>
      <c r="K37" s="259" t="s">
        <v>174</v>
      </c>
      <c r="L37" s="131"/>
      <c r="M37" s="33"/>
      <c r="N37" s="39"/>
      <c r="O37" s="256" t="s">
        <v>174</v>
      </c>
      <c r="P37" s="169"/>
      <c r="Q37" s="253" t="s">
        <v>174</v>
      </c>
      <c r="R37" s="207"/>
      <c r="S37" s="51"/>
      <c r="T37" s="36"/>
      <c r="U37" s="58"/>
      <c r="V37" s="60">
        <f t="shared" si="18"/>
        <v>32</v>
      </c>
      <c r="W37" s="67"/>
      <c r="X37" s="182"/>
      <c r="Y37" s="70"/>
      <c r="Z37" s="64">
        <v>13</v>
      </c>
      <c r="AA37" s="61">
        <f t="shared" si="19"/>
        <v>-19</v>
      </c>
      <c r="AB37" s="111">
        <f t="shared" si="20"/>
        <v>-19</v>
      </c>
      <c r="AD37" s="225"/>
    </row>
    <row r="38" spans="1:30" x14ac:dyDescent="0.3">
      <c r="A38" s="201" t="s">
        <v>207</v>
      </c>
      <c r="B38" s="156">
        <v>10</v>
      </c>
      <c r="C38" s="157">
        <v>17</v>
      </c>
      <c r="D38" s="155">
        <v>17</v>
      </c>
      <c r="E38" s="124">
        <v>0</v>
      </c>
      <c r="F38" s="105" t="s">
        <v>68</v>
      </c>
      <c r="G38" s="106">
        <v>0</v>
      </c>
      <c r="H38" s="54">
        <v>92</v>
      </c>
      <c r="I38" s="22"/>
      <c r="J38" s="260" t="s">
        <v>221</v>
      </c>
      <c r="K38" s="259" t="s">
        <v>174</v>
      </c>
      <c r="L38" s="131">
        <v>7</v>
      </c>
      <c r="M38" s="33"/>
      <c r="N38" s="39"/>
      <c r="O38" s="256" t="s">
        <v>174</v>
      </c>
      <c r="P38" s="169"/>
      <c r="Q38" s="253" t="s">
        <v>174</v>
      </c>
      <c r="R38" s="207"/>
      <c r="S38" s="51"/>
      <c r="T38" s="36"/>
      <c r="U38" s="58"/>
      <c r="V38" s="60">
        <f>SUM(H38:U38)</f>
        <v>99</v>
      </c>
      <c r="W38" s="67"/>
      <c r="X38" s="182"/>
      <c r="Y38" s="70"/>
      <c r="Z38" s="64">
        <v>93</v>
      </c>
      <c r="AA38" s="61">
        <f>SUM(Y38:Z38)-(V38+W38)</f>
        <v>-6</v>
      </c>
      <c r="AB38" s="111">
        <f>SMALL(Z38:AA38,1)+X38</f>
        <v>-6</v>
      </c>
      <c r="AD38" s="225"/>
    </row>
    <row r="39" spans="1:30" x14ac:dyDescent="0.3">
      <c r="A39" s="201" t="s">
        <v>206</v>
      </c>
      <c r="B39" s="156">
        <v>11</v>
      </c>
      <c r="C39" s="157">
        <v>13</v>
      </c>
      <c r="D39" s="155">
        <v>13</v>
      </c>
      <c r="E39" s="124">
        <v>0</v>
      </c>
      <c r="F39" s="105" t="s">
        <v>68</v>
      </c>
      <c r="G39" s="106">
        <v>0</v>
      </c>
      <c r="H39" s="54"/>
      <c r="I39" s="22">
        <v>12</v>
      </c>
      <c r="J39" s="260" t="s">
        <v>221</v>
      </c>
      <c r="K39" s="259" t="s">
        <v>174</v>
      </c>
      <c r="L39" s="131"/>
      <c r="M39" s="33">
        <v>3</v>
      </c>
      <c r="N39" s="39"/>
      <c r="O39" s="256" t="s">
        <v>174</v>
      </c>
      <c r="P39" s="169"/>
      <c r="Q39" s="253" t="s">
        <v>174</v>
      </c>
      <c r="R39" s="207"/>
      <c r="S39" s="51"/>
      <c r="T39" s="36"/>
      <c r="U39" s="58"/>
      <c r="V39" s="60">
        <f t="shared" ref="V39:V42" si="21">SUM(H39:U39)</f>
        <v>15</v>
      </c>
      <c r="W39" s="67"/>
      <c r="X39" s="182"/>
      <c r="Y39" s="70"/>
      <c r="Z39" s="64">
        <v>13</v>
      </c>
      <c r="AA39" s="61">
        <f t="shared" ref="AA39:AA42" si="22">SUM(Y39:Z39)-(V39+W39)</f>
        <v>-2</v>
      </c>
      <c r="AB39" s="111">
        <f t="shared" ref="AB39:AB42" si="23">SMALL(Z39:AA39,1)+X39</f>
        <v>-2</v>
      </c>
      <c r="AD39" s="225"/>
    </row>
    <row r="40" spans="1:30" x14ac:dyDescent="0.3">
      <c r="A40" s="201" t="s">
        <v>206</v>
      </c>
      <c r="B40" s="156">
        <v>11</v>
      </c>
      <c r="C40" s="157">
        <v>13</v>
      </c>
      <c r="D40" s="155">
        <v>13</v>
      </c>
      <c r="E40" s="124">
        <v>0</v>
      </c>
      <c r="F40" s="105" t="s">
        <v>68</v>
      </c>
      <c r="G40" s="106">
        <v>0</v>
      </c>
      <c r="H40" s="54">
        <v>25</v>
      </c>
      <c r="I40" s="22"/>
      <c r="J40" s="260" t="s">
        <v>221</v>
      </c>
      <c r="K40" s="259" t="s">
        <v>174</v>
      </c>
      <c r="L40" s="131"/>
      <c r="M40" s="33"/>
      <c r="N40" s="39"/>
      <c r="O40" s="256" t="s">
        <v>174</v>
      </c>
      <c r="P40" s="169"/>
      <c r="Q40" s="253" t="s">
        <v>174</v>
      </c>
      <c r="R40" s="207"/>
      <c r="S40" s="51"/>
      <c r="T40" s="36"/>
      <c r="U40" s="58"/>
      <c r="V40" s="60">
        <f t="shared" si="21"/>
        <v>25</v>
      </c>
      <c r="W40" s="67"/>
      <c r="X40" s="182"/>
      <c r="Y40" s="70"/>
      <c r="Z40" s="64">
        <v>13</v>
      </c>
      <c r="AA40" s="61">
        <f t="shared" si="22"/>
        <v>-12</v>
      </c>
      <c r="AB40" s="111">
        <f t="shared" si="23"/>
        <v>-12</v>
      </c>
      <c r="AD40" s="225"/>
    </row>
    <row r="41" spans="1:30" x14ac:dyDescent="0.3">
      <c r="A41" s="201" t="s">
        <v>206</v>
      </c>
      <c r="B41" s="156">
        <v>11</v>
      </c>
      <c r="C41" s="157">
        <v>13</v>
      </c>
      <c r="D41" s="155">
        <v>13</v>
      </c>
      <c r="E41" s="124">
        <v>0</v>
      </c>
      <c r="F41" s="105" t="s">
        <v>68</v>
      </c>
      <c r="G41" s="106">
        <v>0</v>
      </c>
      <c r="H41" s="54">
        <v>17</v>
      </c>
      <c r="I41" s="22"/>
      <c r="J41" s="260" t="s">
        <v>221</v>
      </c>
      <c r="K41" s="259" t="s">
        <v>174</v>
      </c>
      <c r="L41" s="131">
        <v>2</v>
      </c>
      <c r="M41" s="33"/>
      <c r="N41" s="39"/>
      <c r="O41" s="256" t="s">
        <v>174</v>
      </c>
      <c r="P41" s="169"/>
      <c r="Q41" s="253" t="s">
        <v>174</v>
      </c>
      <c r="R41" s="207"/>
      <c r="S41" s="51"/>
      <c r="T41" s="36"/>
      <c r="U41" s="58"/>
      <c r="V41" s="60">
        <f t="shared" si="21"/>
        <v>19</v>
      </c>
      <c r="W41" s="67"/>
      <c r="X41" s="182"/>
      <c r="Y41" s="70"/>
      <c r="Z41" s="64">
        <v>13</v>
      </c>
      <c r="AA41" s="61">
        <f t="shared" si="22"/>
        <v>-6</v>
      </c>
      <c r="AB41" s="111">
        <f t="shared" si="23"/>
        <v>-6</v>
      </c>
      <c r="AD41" s="225"/>
    </row>
    <row r="42" spans="1:30" x14ac:dyDescent="0.3">
      <c r="A42" s="201" t="s">
        <v>206</v>
      </c>
      <c r="B42" s="156">
        <v>11</v>
      </c>
      <c r="C42" s="157">
        <v>13</v>
      </c>
      <c r="D42" s="155">
        <v>13</v>
      </c>
      <c r="E42" s="124">
        <v>0</v>
      </c>
      <c r="F42" s="105" t="s">
        <v>68</v>
      </c>
      <c r="G42" s="106">
        <v>0</v>
      </c>
      <c r="H42" s="54">
        <v>5</v>
      </c>
      <c r="I42" s="22"/>
      <c r="J42" s="260" t="s">
        <v>221</v>
      </c>
      <c r="K42" s="259" t="s">
        <v>174</v>
      </c>
      <c r="L42" s="131">
        <v>8</v>
      </c>
      <c r="M42" s="33"/>
      <c r="N42" s="39"/>
      <c r="O42" s="256" t="s">
        <v>174</v>
      </c>
      <c r="P42" s="169"/>
      <c r="Q42" s="253" t="s">
        <v>174</v>
      </c>
      <c r="R42" s="207"/>
      <c r="S42" s="51"/>
      <c r="T42" s="36"/>
      <c r="U42" s="58"/>
      <c r="V42" s="60">
        <f t="shared" si="21"/>
        <v>13</v>
      </c>
      <c r="W42" s="67"/>
      <c r="X42" s="182"/>
      <c r="Y42" s="70"/>
      <c r="Z42" s="64">
        <v>13</v>
      </c>
      <c r="AA42" s="61">
        <f t="shared" si="22"/>
        <v>0</v>
      </c>
      <c r="AB42" s="111">
        <f t="shared" si="23"/>
        <v>0</v>
      </c>
      <c r="AD42" s="225"/>
    </row>
    <row r="43" spans="1:30" x14ac:dyDescent="0.3">
      <c r="A43" s="263" t="s">
        <v>151</v>
      </c>
      <c r="B43" s="170">
        <f>10+3</f>
        <v>13</v>
      </c>
      <c r="C43" s="167">
        <f>10+4+3+3</f>
        <v>20</v>
      </c>
      <c r="D43" s="166">
        <f>C43+3</f>
        <v>23</v>
      </c>
      <c r="E43" s="124">
        <v>0</v>
      </c>
      <c r="F43" s="105" t="s">
        <v>68</v>
      </c>
      <c r="G43" s="106">
        <v>0</v>
      </c>
      <c r="H43" s="54"/>
      <c r="I43" s="22"/>
      <c r="J43" s="171"/>
      <c r="K43" s="130"/>
      <c r="L43" s="131"/>
      <c r="M43" s="33"/>
      <c r="N43" s="39"/>
      <c r="O43" s="256" t="s">
        <v>174</v>
      </c>
      <c r="P43" s="169"/>
      <c r="Q43" s="45"/>
      <c r="R43" s="254" t="s">
        <v>174</v>
      </c>
      <c r="S43" s="51"/>
      <c r="T43" s="36"/>
      <c r="U43" s="58"/>
      <c r="V43" s="60">
        <f t="shared" ref="V43:V45" si="24">SUM(H43:U43)</f>
        <v>0</v>
      </c>
      <c r="W43" s="67"/>
      <c r="X43" s="182"/>
      <c r="Y43" s="70"/>
      <c r="Z43" s="64">
        <v>70</v>
      </c>
      <c r="AA43" s="61">
        <f t="shared" ref="AA43:AA45" si="25">SUM(Y43:Z43)-(V43+W43)</f>
        <v>70</v>
      </c>
      <c r="AB43" s="111">
        <f t="shared" ref="AB43:AB45" si="26">SMALL(Z43:AA43,1)+X43</f>
        <v>70</v>
      </c>
      <c r="AD43" s="225"/>
    </row>
    <row r="44" spans="1:30" x14ac:dyDescent="0.3">
      <c r="A44" s="263" t="s">
        <v>152</v>
      </c>
      <c r="B44" s="170">
        <f>10+1+3</f>
        <v>14</v>
      </c>
      <c r="C44" s="167">
        <f>10+5+3+3</f>
        <v>21</v>
      </c>
      <c r="D44" s="166">
        <f>C44+1+3</f>
        <v>25</v>
      </c>
      <c r="E44" s="124">
        <v>0</v>
      </c>
      <c r="F44" s="105" t="s">
        <v>68</v>
      </c>
      <c r="G44" s="106">
        <v>0</v>
      </c>
      <c r="H44" s="54"/>
      <c r="I44" s="22"/>
      <c r="J44" s="23"/>
      <c r="K44" s="130"/>
      <c r="L44" s="131"/>
      <c r="M44" s="33"/>
      <c r="N44" s="39"/>
      <c r="O44" s="256" t="s">
        <v>174</v>
      </c>
      <c r="P44" s="169"/>
      <c r="Q44" s="45"/>
      <c r="R44" s="254" t="s">
        <v>174</v>
      </c>
      <c r="S44" s="51"/>
      <c r="T44" s="36"/>
      <c r="U44" s="58"/>
      <c r="V44" s="60">
        <f t="shared" si="24"/>
        <v>0</v>
      </c>
      <c r="W44" s="67"/>
      <c r="X44" s="182"/>
      <c r="Y44" s="70"/>
      <c r="Z44" s="266">
        <f>60*9/11</f>
        <v>49.090909090909093</v>
      </c>
      <c r="AA44" s="61">
        <f t="shared" si="25"/>
        <v>49.090909090909093</v>
      </c>
      <c r="AB44" s="272">
        <f t="shared" si="26"/>
        <v>49.090909090909093</v>
      </c>
      <c r="AD44" s="225"/>
    </row>
    <row r="45" spans="1:30" x14ac:dyDescent="0.3">
      <c r="A45" s="263" t="s">
        <v>153</v>
      </c>
      <c r="B45" s="170">
        <f>10+3+3</f>
        <v>16</v>
      </c>
      <c r="C45" s="176">
        <f>10+3+2+3</f>
        <v>18</v>
      </c>
      <c r="D45" s="166">
        <f>C45+3+3</f>
        <v>24</v>
      </c>
      <c r="E45" s="124">
        <v>0</v>
      </c>
      <c r="F45" s="105" t="s">
        <v>68</v>
      </c>
      <c r="G45" s="106">
        <v>0</v>
      </c>
      <c r="H45" s="54"/>
      <c r="I45" s="22"/>
      <c r="J45" s="23"/>
      <c r="K45" s="130"/>
      <c r="L45" s="131"/>
      <c r="M45" s="33"/>
      <c r="N45" s="39"/>
      <c r="O45" s="256" t="s">
        <v>174</v>
      </c>
      <c r="P45" s="169"/>
      <c r="Q45" s="45"/>
      <c r="R45" s="254" t="s">
        <v>174</v>
      </c>
      <c r="S45" s="51"/>
      <c r="T45" s="36"/>
      <c r="U45" s="58">
        <f t="shared" ref="U45" si="27">Z45</f>
        <v>45</v>
      </c>
      <c r="V45" s="60">
        <f t="shared" si="24"/>
        <v>45</v>
      </c>
      <c r="W45" s="67"/>
      <c r="X45" s="182"/>
      <c r="Y45" s="70"/>
      <c r="Z45" s="266">
        <v>45</v>
      </c>
      <c r="AA45" s="61">
        <f t="shared" si="25"/>
        <v>0</v>
      </c>
      <c r="AB45" s="272">
        <f t="shared" si="26"/>
        <v>0</v>
      </c>
      <c r="AD45" s="225"/>
    </row>
    <row r="46" spans="1:30" x14ac:dyDescent="0.3">
      <c r="A46" s="263" t="s">
        <v>231</v>
      </c>
      <c r="B46" s="170">
        <f>12+3</f>
        <v>15</v>
      </c>
      <c r="C46" s="167">
        <f>14+3</f>
        <v>17</v>
      </c>
      <c r="D46" s="166">
        <f>16+3</f>
        <v>19</v>
      </c>
      <c r="E46" s="124">
        <v>0</v>
      </c>
      <c r="F46" s="105" t="s">
        <v>68</v>
      </c>
      <c r="G46" s="106">
        <v>0</v>
      </c>
      <c r="H46" s="54">
        <v>12</v>
      </c>
      <c r="I46" s="22"/>
      <c r="J46" s="23"/>
      <c r="K46" s="130"/>
      <c r="L46" s="131"/>
      <c r="M46" s="33"/>
      <c r="N46" s="39">
        <v>10</v>
      </c>
      <c r="O46" s="256" t="s">
        <v>174</v>
      </c>
      <c r="P46" s="169"/>
      <c r="Q46" s="45"/>
      <c r="R46" s="207"/>
      <c r="S46" s="51"/>
      <c r="T46" s="36"/>
      <c r="U46" s="273">
        <v>9</v>
      </c>
      <c r="V46" s="60">
        <f t="shared" ref="V46" si="28">SUM(H46:U46)</f>
        <v>31</v>
      </c>
      <c r="W46" s="67"/>
      <c r="X46" s="182"/>
      <c r="Y46" s="70"/>
      <c r="Z46" s="266">
        <f>35*8/9</f>
        <v>31.111111111111111</v>
      </c>
      <c r="AA46" s="61">
        <f t="shared" ref="AA46" si="29">SUM(Y46:Z46)-(V46+W46)</f>
        <v>0.11111111111111072</v>
      </c>
      <c r="AB46" s="272">
        <f t="shared" ref="AB46" si="30">SMALL(Z46:AA46,1)+X46</f>
        <v>0.11111111111111072</v>
      </c>
      <c r="AD46" s="225"/>
    </row>
    <row r="47" spans="1:30" x14ac:dyDescent="0.3">
      <c r="A47" s="201" t="s">
        <v>167</v>
      </c>
      <c r="B47" s="156">
        <v>12</v>
      </c>
      <c r="C47" s="157">
        <v>15</v>
      </c>
      <c r="D47" s="155">
        <v>17</v>
      </c>
      <c r="E47" s="124">
        <v>0</v>
      </c>
      <c r="F47" s="105" t="s">
        <v>68</v>
      </c>
      <c r="G47" s="106">
        <v>0</v>
      </c>
      <c r="H47" s="54">
        <v>37</v>
      </c>
      <c r="I47" s="22"/>
      <c r="J47" s="171"/>
      <c r="K47" s="175"/>
      <c r="L47" s="205"/>
      <c r="M47" s="204"/>
      <c r="N47" s="39"/>
      <c r="O47" s="256" t="s">
        <v>174</v>
      </c>
      <c r="P47" s="169"/>
      <c r="Q47" s="45"/>
      <c r="R47" s="254" t="s">
        <v>174</v>
      </c>
      <c r="S47" s="51"/>
      <c r="T47" s="36"/>
      <c r="U47" s="58"/>
      <c r="V47" s="60">
        <f>SUM(H47:U47)</f>
        <v>37</v>
      </c>
      <c r="W47" s="67"/>
      <c r="X47" s="182"/>
      <c r="Y47" s="70"/>
      <c r="Z47" s="64">
        <f>(0.75*4*7)+(0.75*4*4)+(11*0)</f>
        <v>33</v>
      </c>
      <c r="AA47" s="61">
        <f t="shared" ref="AA47" si="31">SUM(Y47:Z47)-(V47+W47)</f>
        <v>-4</v>
      </c>
      <c r="AB47" s="111">
        <f>SMALL(Z47:AA47,1)+X47</f>
        <v>-4</v>
      </c>
      <c r="AD47" s="225"/>
    </row>
    <row r="48" spans="1:30" x14ac:dyDescent="0.3">
      <c r="A48" s="201" t="s">
        <v>182</v>
      </c>
      <c r="B48" s="156">
        <v>13</v>
      </c>
      <c r="C48" s="157">
        <v>17</v>
      </c>
      <c r="D48" s="155">
        <v>20</v>
      </c>
      <c r="E48" s="124">
        <v>0</v>
      </c>
      <c r="F48" s="105" t="s">
        <v>171</v>
      </c>
      <c r="G48" s="106">
        <v>4</v>
      </c>
      <c r="H48" s="54"/>
      <c r="I48" s="22"/>
      <c r="J48" s="171">
        <v>29</v>
      </c>
      <c r="K48" s="175"/>
      <c r="L48" s="205"/>
      <c r="M48" s="204"/>
      <c r="N48" s="39"/>
      <c r="O48" s="256" t="s">
        <v>174</v>
      </c>
      <c r="P48" s="169"/>
      <c r="Q48" s="45"/>
      <c r="R48" s="254" t="s">
        <v>174</v>
      </c>
      <c r="S48" s="51"/>
      <c r="T48" s="36">
        <v>17</v>
      </c>
      <c r="U48" s="58"/>
      <c r="V48" s="60">
        <f>SUM(H48:U48)</f>
        <v>46</v>
      </c>
      <c r="W48" s="67"/>
      <c r="X48" s="182"/>
      <c r="Y48" s="70"/>
      <c r="Z48" s="64">
        <v>54</v>
      </c>
      <c r="AA48" s="61">
        <f t="shared" ref="AA48" si="32">SUM(Y48:Z48)-(V48+W48)</f>
        <v>8</v>
      </c>
      <c r="AB48" s="111">
        <f>SMALL(Z48:AA48,1)+X48</f>
        <v>8</v>
      </c>
      <c r="AD48" s="225"/>
    </row>
  </sheetData>
  <sortState ref="A12:A19">
    <sortCondition ref="A12:A19"/>
  </sortState>
  <conditionalFormatting sqref="AB2:AB15 AB20 AB38 AB32:AB35 AB43:AB47">
    <cfRule type="cellIs" dxfId="17" priority="29" stopIfTrue="1" operator="lessThan">
      <formula>0.5</formula>
    </cfRule>
    <cfRule type="cellIs" dxfId="16" priority="30" operator="lessThan">
      <formula>0.5*Z2</formula>
    </cfRule>
  </conditionalFormatting>
  <conditionalFormatting sqref="AB48">
    <cfRule type="cellIs" dxfId="15" priority="17" stopIfTrue="1" operator="lessThan">
      <formula>0.5</formula>
    </cfRule>
    <cfRule type="cellIs" dxfId="14" priority="18" operator="lessThan">
      <formula>0.5*Z48</formula>
    </cfRule>
  </conditionalFormatting>
  <conditionalFormatting sqref="AB36:AB37">
    <cfRule type="cellIs" dxfId="13" priority="13" stopIfTrue="1" operator="lessThan">
      <formula>0.5</formula>
    </cfRule>
    <cfRule type="cellIs" dxfId="12" priority="14" operator="lessThan">
      <formula>0.5*Z36</formula>
    </cfRule>
  </conditionalFormatting>
  <conditionalFormatting sqref="AB39:AB42">
    <cfRule type="cellIs" dxfId="11" priority="11" stopIfTrue="1" operator="lessThan">
      <formula>0.5</formula>
    </cfRule>
    <cfRule type="cellIs" dxfId="10" priority="12" operator="lessThan">
      <formula>0.5*Z39</formula>
    </cfRule>
  </conditionalFormatting>
  <conditionalFormatting sqref="AB23:AB30">
    <cfRule type="cellIs" dxfId="9" priority="9" stopIfTrue="1" operator="lessThan">
      <formula>0.5</formula>
    </cfRule>
    <cfRule type="cellIs" dxfId="8" priority="10" operator="lessThan">
      <formula>0.5*Z23</formula>
    </cfRule>
  </conditionalFormatting>
  <conditionalFormatting sqref="AB31">
    <cfRule type="cellIs" dxfId="7" priority="7" stopIfTrue="1" operator="lessThan">
      <formula>0.5</formula>
    </cfRule>
    <cfRule type="cellIs" dxfId="6" priority="8" operator="lessThan">
      <formula>0.5*Z31</formula>
    </cfRule>
  </conditionalFormatting>
  <conditionalFormatting sqref="AB47">
    <cfRule type="cellIs" dxfId="5" priority="5" stopIfTrue="1" operator="lessThan">
      <formula>0.5</formula>
    </cfRule>
    <cfRule type="cellIs" dxfId="4" priority="6" operator="lessThan">
      <formula>0.5*Z47</formula>
    </cfRule>
  </conditionalFormatting>
  <conditionalFormatting sqref="AB48">
    <cfRule type="cellIs" dxfId="3" priority="3" stopIfTrue="1" operator="lessThan">
      <formula>0.5</formula>
    </cfRule>
    <cfRule type="cellIs" dxfId="2" priority="4" operator="lessThan">
      <formula>0.5*Z48</formula>
    </cfRule>
  </conditionalFormatting>
  <conditionalFormatting sqref="AB17:AB18">
    <cfRule type="cellIs" dxfId="1" priority="1" stopIfTrue="1" operator="lessThan">
      <formula>0.5</formula>
    </cfRule>
    <cfRule type="cellIs" dxfId="0" priority="2" operator="lessThan">
      <formula>0.5*Z17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10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9</v>
      </c>
      <c r="E4" s="10">
        <f ca="1">RANDBETWEEN(1,6)+RANDBETWEEN(1,6)+RANDBETWEEN(1,6)</f>
        <v>8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12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7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28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6</v>
      </c>
      <c r="E6" s="10">
        <f ca="1">RANDBETWEEN(1,10)+RANDBETWEEN(1,10)+RANDBETWEEN(1,10)</f>
        <v>23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32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11</v>
      </c>
      <c r="D7" s="10">
        <f ca="1">RANDBETWEEN(1,12)+RANDBETWEEN(1,12)</f>
        <v>3</v>
      </c>
      <c r="E7" s="10">
        <f ca="1">RANDBETWEEN(1,12)+RANDBETWEEN(1,12)+RANDBETWEEN(1,12)</f>
        <v>22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45</v>
      </c>
      <c r="H7" s="11">
        <f ca="1">RANDBETWEEN(1,12)+RANDBETWEEN(1,12)+RANDBETWEEN(1,12)+RANDBETWEEN(1,12)+RANDBETWEEN(1,12)+RANDBETWEEN(1,12)</f>
        <v>48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9</v>
      </c>
      <c r="D8" s="10">
        <f ca="1">RANDBETWEEN(1,20)+RANDBETWEEN(1,20)</f>
        <v>25</v>
      </c>
      <c r="E8" s="10">
        <f ca="1">RANDBETWEEN(1,20)+RANDBETWEEN(1,20)+RANDBETWEEN(1,20)</f>
        <v>48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52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91</v>
      </c>
      <c r="D9" s="13">
        <f ca="1">RANDBETWEEN(1,100)+RANDBETWEEN(1,100)</f>
        <v>128</v>
      </c>
      <c r="E9" s="13">
        <f ca="1">RANDBETWEEN(1,100)+RANDBETWEEN(1,100)+RANDBETWEEN(1,100)</f>
        <v>100</v>
      </c>
      <c r="F9" s="13">
        <f ca="1">RANDBETWEEN(1,100)+RANDBETWEEN(1,100)+RANDBETWEEN(1,100)+RANDBETWEEN(1,100)</f>
        <v>266</v>
      </c>
      <c r="G9" s="13">
        <f ca="1">RANDBETWEEN(1,100)+RANDBETWEEN(1,100)+RANDBETWEEN(1,100)+RANDBETWEEN(1,100)+RANDBETWEEN(1,100)</f>
        <v>308</v>
      </c>
      <c r="H9" s="14">
        <f ca="1">RANDBETWEEN(1,100)+RANDBETWEEN(1,100)+RANDBETWEEN(1,100)+RANDBETWEEN(1,100)+RANDBETWEEN(1,100)+RANDBETWEEN(1,100)</f>
        <v>238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3" x14ac:dyDescent="0.3">
      <c r="A17" s="1"/>
      <c r="C17" s="1"/>
      <c r="D17" s="1"/>
      <c r="E17" s="1"/>
      <c r="F17" s="1"/>
    </row>
    <row r="18" spans="1:23" x14ac:dyDescent="0.3">
      <c r="A18" s="1"/>
      <c r="C18" s="1"/>
      <c r="D18" s="1"/>
      <c r="E18" s="1"/>
      <c r="F18" s="1"/>
    </row>
    <row r="19" spans="1:23" x14ac:dyDescent="0.3">
      <c r="A19" s="1"/>
      <c r="C19" s="1"/>
      <c r="D19" s="1"/>
      <c r="E19" s="1"/>
      <c r="F19" s="1"/>
      <c r="Q19" s="227" t="s">
        <v>193</v>
      </c>
      <c r="R19" s="226"/>
      <c r="S19" s="226"/>
      <c r="T19" s="226"/>
      <c r="U19" s="226"/>
      <c r="V19" s="226"/>
      <c r="W19" s="226"/>
    </row>
    <row r="20" spans="1:23" x14ac:dyDescent="0.3">
      <c r="A20" s="1"/>
      <c r="C20" s="1"/>
      <c r="D20" s="1"/>
      <c r="E20" s="1"/>
      <c r="F20" s="1"/>
      <c r="Q20" s="226"/>
      <c r="R20" s="226" t="s">
        <v>198</v>
      </c>
      <c r="S20" s="226"/>
      <c r="T20" s="226"/>
      <c r="U20" s="226"/>
      <c r="V20" s="226"/>
    </row>
    <row r="21" spans="1:23" x14ac:dyDescent="0.3">
      <c r="A21" s="1"/>
      <c r="C21" s="1"/>
      <c r="D21" s="1"/>
      <c r="E21" s="1"/>
      <c r="F21" s="1"/>
      <c r="Q21" s="227" t="s">
        <v>194</v>
      </c>
      <c r="R21" s="226"/>
      <c r="S21" s="226"/>
      <c r="T21" s="226"/>
      <c r="U21" s="226"/>
      <c r="V21" s="226"/>
    </row>
    <row r="22" spans="1:23" x14ac:dyDescent="0.3">
      <c r="A22" s="1"/>
      <c r="C22" s="1"/>
      <c r="D22" s="1"/>
      <c r="E22" s="1"/>
      <c r="F22" s="1"/>
      <c r="Q22" s="226"/>
      <c r="R22" s="226" t="s">
        <v>200</v>
      </c>
      <c r="S22" s="226"/>
      <c r="T22" s="226"/>
      <c r="U22" s="226"/>
      <c r="V22" s="226"/>
    </row>
    <row r="23" spans="1:23" x14ac:dyDescent="0.3">
      <c r="A23" s="1"/>
      <c r="C23" s="1"/>
      <c r="D23" s="1"/>
      <c r="E23" s="1"/>
      <c r="F23" s="1"/>
      <c r="Q23" s="227" t="s">
        <v>196</v>
      </c>
      <c r="R23" s="226"/>
      <c r="S23" s="226"/>
      <c r="T23" s="226"/>
      <c r="U23" s="226"/>
      <c r="V23" s="226"/>
    </row>
    <row r="24" spans="1:23" x14ac:dyDescent="0.3">
      <c r="A24" s="1"/>
      <c r="C24" s="1"/>
      <c r="D24" s="1"/>
      <c r="E24" s="1"/>
      <c r="F24" s="1"/>
      <c r="Q24" s="226"/>
      <c r="R24" s="226" t="s">
        <v>195</v>
      </c>
      <c r="S24" s="226"/>
      <c r="T24" s="226"/>
      <c r="U24" s="226"/>
      <c r="V24" s="226"/>
    </row>
    <row r="25" spans="1:23" x14ac:dyDescent="0.3">
      <c r="A25" s="1"/>
      <c r="C25" s="1"/>
      <c r="D25" s="1"/>
      <c r="E25" s="1"/>
      <c r="F25" s="1"/>
      <c r="Q25" s="227" t="s">
        <v>197</v>
      </c>
      <c r="R25" s="226"/>
      <c r="S25" s="226"/>
      <c r="T25" s="226"/>
      <c r="U25" s="226"/>
      <c r="V25" s="226"/>
    </row>
    <row r="26" spans="1:23" x14ac:dyDescent="0.3">
      <c r="A26" s="1"/>
      <c r="C26" s="1"/>
      <c r="D26" s="1"/>
      <c r="E26" s="1"/>
      <c r="F26" s="1"/>
      <c r="Q26" s="226"/>
      <c r="R26" s="226" t="s">
        <v>199</v>
      </c>
      <c r="S26" s="226"/>
      <c r="T26" s="226"/>
      <c r="U26" s="226"/>
      <c r="V26" s="226"/>
    </row>
    <row r="27" spans="1:23" x14ac:dyDescent="0.3">
      <c r="A27" s="1"/>
      <c r="C27" s="1"/>
      <c r="D27" s="1"/>
      <c r="E27" s="1"/>
      <c r="F27" s="1"/>
      <c r="T27" s="226"/>
      <c r="U27" s="226"/>
      <c r="V27" s="226"/>
    </row>
    <row r="28" spans="1:23" x14ac:dyDescent="0.3">
      <c r="A28" s="1"/>
      <c r="C28" s="1"/>
      <c r="D28" s="1"/>
      <c r="E28" s="1"/>
      <c r="F28" s="1"/>
      <c r="T28" s="226"/>
      <c r="U28" s="226"/>
      <c r="V28" s="226"/>
    </row>
    <row r="29" spans="1:23" x14ac:dyDescent="0.3">
      <c r="A29" s="1"/>
      <c r="C29" s="1"/>
      <c r="D29" s="1"/>
      <c r="E29" s="1"/>
      <c r="F29" s="1"/>
      <c r="Q29" s="226"/>
      <c r="R29" s="226"/>
      <c r="S29" s="226"/>
      <c r="T29" s="226"/>
      <c r="U29" s="226"/>
      <c r="V29" s="226"/>
    </row>
    <row r="30" spans="1:23" x14ac:dyDescent="0.3">
      <c r="A30" s="1"/>
      <c r="C30" s="1"/>
      <c r="D30" s="1"/>
      <c r="E30" s="1"/>
      <c r="F30" s="1"/>
    </row>
    <row r="31" spans="1:23" x14ac:dyDescent="0.3">
      <c r="C31" s="1"/>
      <c r="D31" s="1"/>
      <c r="E31" s="1"/>
      <c r="F31" s="1"/>
      <c r="G31" s="1"/>
    </row>
    <row r="32" spans="1:23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Attacks (allies)</vt:lpstr>
      <vt:lpstr>Attacks (foes)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2018-01-01T21:16:45Z</cp:lastPrinted>
  <dcterms:created xsi:type="dcterms:W3CDTF">2014-01-30T16:13:23Z</dcterms:created>
  <dcterms:modified xsi:type="dcterms:W3CDTF">2019-05-19T11:38:56Z</dcterms:modified>
</cp:coreProperties>
</file>