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-12" windowWidth="11448" windowHeight="10224" activeTab="5"/>
  </bookViews>
  <sheets>
    <sheet name="Initiative" sheetId="1" r:id="rId1"/>
    <sheet name="Attacks (allies)" sheetId="2" r:id="rId2"/>
    <sheet name="Attacks (foes)" sheetId="6" r:id="rId3"/>
    <sheet name="Saves (allies)" sheetId="3" r:id="rId4"/>
    <sheet name="Saves (foes)" sheetId="7" r:id="rId5"/>
    <sheet name="hps" sheetId="5" r:id="rId6"/>
    <sheet name="Rolls" sheetId="4" r:id="rId7"/>
  </sheets>
  <externalReferences>
    <externalReference r:id="rId8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Z14" i="5" l="1"/>
  <c r="Z13" i="5" l="1"/>
  <c r="X13" i="5"/>
  <c r="C10" i="3" l="1"/>
  <c r="C9" i="3"/>
  <c r="C8" i="3"/>
  <c r="H4" i="6" l="1"/>
  <c r="D4" i="6"/>
  <c r="I4" i="6" l="1"/>
  <c r="D5" i="6"/>
  <c r="D3" i="6"/>
  <c r="D2" i="6"/>
  <c r="C4" i="7"/>
  <c r="C3" i="7"/>
  <c r="C2" i="7"/>
  <c r="Z18" i="5"/>
  <c r="Z5" i="5" l="1"/>
  <c r="H5" i="2" l="1"/>
  <c r="E5" i="2"/>
  <c r="D5" i="2"/>
  <c r="I5" i="2" l="1"/>
  <c r="H2" i="6"/>
  <c r="I2" i="6" s="1"/>
  <c r="H3" i="6"/>
  <c r="H5" i="6"/>
  <c r="H6" i="6"/>
  <c r="I6" i="6" s="1"/>
  <c r="D7" i="6"/>
  <c r="E7" i="6"/>
  <c r="H7" i="6"/>
  <c r="D8" i="6"/>
  <c r="E8" i="6"/>
  <c r="H8" i="6"/>
  <c r="I3" i="6" l="1"/>
  <c r="I7" i="6"/>
  <c r="I5" i="6"/>
  <c r="I8" i="6"/>
  <c r="Z23" i="5"/>
  <c r="Z8" i="5"/>
  <c r="Z11" i="5" l="1"/>
  <c r="C7" i="7" l="1"/>
  <c r="C6" i="7"/>
  <c r="C5" i="7"/>
  <c r="D9" i="6"/>
  <c r="D23" i="5" l="1"/>
  <c r="B23" i="5"/>
  <c r="D19" i="5"/>
  <c r="B19" i="5"/>
  <c r="B18" i="5"/>
  <c r="D11" i="5" l="1"/>
  <c r="C11" i="5"/>
  <c r="B11" i="5"/>
  <c r="B5" i="5" l="1"/>
  <c r="D2" i="2"/>
  <c r="E2" i="2"/>
  <c r="H2" i="2"/>
  <c r="D3" i="2"/>
  <c r="E3" i="2"/>
  <c r="H3" i="2"/>
  <c r="D4" i="2"/>
  <c r="E4" i="2"/>
  <c r="H4" i="2"/>
  <c r="D6" i="2"/>
  <c r="E6" i="2"/>
  <c r="H6" i="2"/>
  <c r="D7" i="2"/>
  <c r="E7" i="2"/>
  <c r="H7" i="2"/>
  <c r="D8" i="2"/>
  <c r="E8" i="2"/>
  <c r="H8" i="2"/>
  <c r="D9" i="2"/>
  <c r="E9" i="2"/>
  <c r="H9" i="2"/>
  <c r="D10" i="2"/>
  <c r="E10" i="2"/>
  <c r="H10" i="2"/>
  <c r="D11" i="2"/>
  <c r="E11" i="2"/>
  <c r="H11" i="2"/>
  <c r="D12" i="2"/>
  <c r="H12" i="2"/>
  <c r="I12" i="2" s="1"/>
  <c r="D13" i="2"/>
  <c r="E13" i="2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E24" i="2"/>
  <c r="H24" i="2"/>
  <c r="I24" i="2" s="1"/>
  <c r="I11" i="2" l="1"/>
  <c r="I7" i="2"/>
  <c r="I8" i="2"/>
  <c r="I3" i="2"/>
  <c r="I9" i="2"/>
  <c r="I4" i="2"/>
  <c r="I10" i="2"/>
  <c r="I6" i="2"/>
  <c r="I2" i="2"/>
  <c r="J19" i="3"/>
  <c r="K19" i="3" s="1"/>
  <c r="D23" i="7" l="1"/>
  <c r="E23" i="7" s="1"/>
  <c r="D24" i="7"/>
  <c r="E24" i="7" s="1"/>
  <c r="D25" i="7"/>
  <c r="E25" i="7" s="1"/>
  <c r="D26" i="7"/>
  <c r="E26" i="7" s="1"/>
  <c r="C19" i="5" l="1"/>
  <c r="D17" i="7" l="1"/>
  <c r="E17" i="7" s="1"/>
  <c r="C18" i="7"/>
  <c r="D18" i="7"/>
  <c r="E18" i="7" s="1"/>
  <c r="C19" i="7"/>
  <c r="D19" i="7"/>
  <c r="D21" i="7"/>
  <c r="E21" i="7" s="1"/>
  <c r="D22" i="7"/>
  <c r="E22" i="7" s="1"/>
  <c r="Z21" i="5"/>
  <c r="V21" i="5"/>
  <c r="AA21" i="5" s="1"/>
  <c r="AB21" i="5" s="1"/>
  <c r="E19" i="7" l="1"/>
  <c r="C16" i="7" l="1"/>
  <c r="C15" i="7"/>
  <c r="C14" i="7"/>
  <c r="D27" i="5"/>
  <c r="C27" i="5"/>
  <c r="Z27" i="5"/>
  <c r="H15" i="6"/>
  <c r="I15" i="6" s="1"/>
  <c r="D14" i="7"/>
  <c r="E14" i="7" s="1"/>
  <c r="D15" i="7"/>
  <c r="D16" i="7"/>
  <c r="E16" i="7" s="1"/>
  <c r="V27" i="5"/>
  <c r="AA27" i="5" s="1"/>
  <c r="AB27" i="5" s="1"/>
  <c r="E15" i="7" l="1"/>
  <c r="H14" i="6"/>
  <c r="I14" i="6" s="1"/>
  <c r="H13" i="6"/>
  <c r="H12" i="6"/>
  <c r="I12" i="6" l="1"/>
  <c r="I13" i="6"/>
  <c r="J2" i="3" l="1"/>
  <c r="K2" i="3" s="1"/>
  <c r="Z6" i="5" l="1"/>
  <c r="B2" i="5" l="1"/>
  <c r="V26" i="5" l="1"/>
  <c r="AA26" i="5" s="1"/>
  <c r="AB26" i="5" s="1"/>
  <c r="V25" i="5" l="1"/>
  <c r="AA25" i="5" s="1"/>
  <c r="AB25" i="5" s="1"/>
  <c r="H11" i="6" l="1"/>
  <c r="I11" i="6" s="1"/>
  <c r="H10" i="6" l="1"/>
  <c r="I10" i="6" s="1"/>
  <c r="D13" i="7"/>
  <c r="E13" i="7" s="1"/>
  <c r="D12" i="7"/>
  <c r="E12" i="7" s="1"/>
  <c r="D11" i="7"/>
  <c r="E11" i="7" s="1"/>
  <c r="V24" i="5"/>
  <c r="AA24" i="5" s="1"/>
  <c r="AB24" i="5" s="1"/>
  <c r="Z4" i="5" l="1"/>
  <c r="V9" i="5" l="1"/>
  <c r="AA9" i="5" s="1"/>
  <c r="AB9" i="5" s="1"/>
  <c r="B4" i="5" l="1"/>
  <c r="H34" i="2" l="1"/>
  <c r="I34" i="2" s="1"/>
  <c r="C17" i="3" l="1"/>
  <c r="D19" i="3"/>
  <c r="E19" i="3" s="1"/>
  <c r="D18" i="3"/>
  <c r="E18" i="3" s="1"/>
  <c r="D17" i="3"/>
  <c r="E17" i="3" l="1"/>
  <c r="D2" i="7"/>
  <c r="D3" i="7"/>
  <c r="D4" i="7"/>
  <c r="E4" i="7" s="1"/>
  <c r="D5" i="7"/>
  <c r="D6" i="7"/>
  <c r="E6" i="7" s="1"/>
  <c r="D7" i="7"/>
  <c r="E7" i="7" s="1"/>
  <c r="E2" i="7" l="1"/>
  <c r="E5" i="7"/>
  <c r="E3" i="7"/>
  <c r="V23" i="5" l="1"/>
  <c r="AA23" i="5" s="1"/>
  <c r="AB23" i="5" s="1"/>
  <c r="V22" i="5"/>
  <c r="AA22" i="5" s="1"/>
  <c r="AB22" i="5" s="1"/>
  <c r="V20" i="5"/>
  <c r="AA20" i="5" s="1"/>
  <c r="AB20" i="5" s="1"/>
  <c r="V19" i="5"/>
  <c r="AA19" i="5" s="1"/>
  <c r="AB19" i="5" s="1"/>
  <c r="J10" i="3" l="1"/>
  <c r="K10" i="3" s="1"/>
  <c r="H27" i="2" l="1"/>
  <c r="I27" i="2" s="1"/>
  <c r="H25" i="2"/>
  <c r="I25" i="2" s="1"/>
  <c r="E27" i="2"/>
  <c r="E25" i="2"/>
  <c r="J18" i="3" l="1"/>
  <c r="K18" i="3" s="1"/>
  <c r="D22" i="1" l="1"/>
  <c r="E12" i="1" l="1"/>
  <c r="M16" i="1" l="1"/>
  <c r="M15" i="1"/>
  <c r="M14" i="1"/>
  <c r="M22" i="1" s="1"/>
  <c r="J16" i="3" l="1"/>
  <c r="K16" i="3" s="1"/>
  <c r="J11" i="3"/>
  <c r="K11" i="3" s="1"/>
  <c r="J4" i="3"/>
  <c r="K4" i="3" s="1"/>
  <c r="J7" i="3"/>
  <c r="K7" i="3" s="1"/>
  <c r="V18" i="5" l="1"/>
  <c r="D8" i="7" l="1"/>
  <c r="E8" i="7" s="1"/>
  <c r="D9" i="7"/>
  <c r="E9" i="7" s="1"/>
  <c r="D10" i="7"/>
  <c r="E10" i="7" s="1"/>
  <c r="H18" i="6"/>
  <c r="I18" i="6" s="1"/>
  <c r="H17" i="6"/>
  <c r="I17" i="6" s="1"/>
  <c r="C4" i="3" l="1"/>
  <c r="C3" i="3"/>
  <c r="C2" i="3"/>
  <c r="C13" i="3"/>
  <c r="C12" i="3"/>
  <c r="C11" i="3"/>
  <c r="C7" i="3"/>
  <c r="C6" i="3"/>
  <c r="C5" i="3"/>
  <c r="H6" i="4" l="1"/>
  <c r="Z15" i="5" l="1"/>
  <c r="D3" i="5" l="1"/>
  <c r="B3" i="5"/>
  <c r="D2" i="5" l="1"/>
  <c r="B6" i="5" l="1"/>
  <c r="D6" i="5"/>
  <c r="C6" i="5"/>
  <c r="D12" i="5" l="1"/>
  <c r="C12" i="5"/>
  <c r="B12" i="5"/>
  <c r="D13" i="5" l="1"/>
  <c r="C13" i="5"/>
  <c r="D16" i="5" l="1"/>
  <c r="C16" i="5"/>
  <c r="B16" i="5"/>
  <c r="B15" i="5"/>
  <c r="D15" i="5"/>
  <c r="C15" i="5"/>
  <c r="D14" i="5"/>
  <c r="B13" i="5"/>
  <c r="H9" i="6" l="1"/>
  <c r="I9" i="6" s="1"/>
  <c r="C14" i="5" l="1"/>
  <c r="C29" i="5" l="1"/>
  <c r="B29" i="5"/>
  <c r="E26" i="1" l="1"/>
  <c r="E25" i="1"/>
  <c r="E24" i="1"/>
  <c r="E13" i="1"/>
  <c r="E3" i="1"/>
  <c r="V29" i="5"/>
  <c r="AA29" i="5" s="1"/>
  <c r="AB29" i="5" s="1"/>
  <c r="D20" i="1" l="1"/>
  <c r="E20" i="1" s="1"/>
  <c r="AA18" i="5"/>
  <c r="AB18" i="5" s="1"/>
  <c r="E15" i="1"/>
  <c r="I27" i="1" l="1"/>
  <c r="I26" i="1"/>
  <c r="I28" i="1" s="1"/>
  <c r="I29" i="1" s="1"/>
  <c r="I25" i="1"/>
  <c r="D4" i="5" l="1"/>
  <c r="C4" i="5"/>
  <c r="H33" i="2" l="1"/>
  <c r="I33" i="2" s="1"/>
  <c r="H32" i="2"/>
  <c r="I32" i="2" s="1"/>
  <c r="H31" i="2"/>
  <c r="I31" i="2" s="1"/>
  <c r="H30" i="2"/>
  <c r="I30" i="2" s="1"/>
  <c r="J3" i="3" l="1"/>
  <c r="K3" i="3" s="1"/>
  <c r="D4" i="4" l="1"/>
  <c r="E26" i="2" l="1"/>
  <c r="E29" i="2"/>
  <c r="E28" i="2"/>
  <c r="D10" i="5" l="1"/>
  <c r="C10" i="5"/>
  <c r="B10" i="5"/>
  <c r="E17" i="1" l="1"/>
  <c r="V10" i="5"/>
  <c r="AA10" i="5" s="1"/>
  <c r="AB10" i="5" s="1"/>
  <c r="J17" i="3" l="1"/>
  <c r="K17" i="3" s="1"/>
  <c r="J12" i="3"/>
  <c r="K12" i="3" s="1"/>
  <c r="D4" i="3"/>
  <c r="E4" i="3" s="1"/>
  <c r="D3" i="3"/>
  <c r="E3" i="3" s="1"/>
  <c r="D2" i="3"/>
  <c r="E2" i="3" s="1"/>
  <c r="D16" i="3"/>
  <c r="C16" i="3"/>
  <c r="D15" i="3"/>
  <c r="C15" i="3"/>
  <c r="D14" i="3"/>
  <c r="C14" i="3"/>
  <c r="E16" i="3" l="1"/>
  <c r="E14" i="3"/>
  <c r="E15" i="3"/>
  <c r="E14" i="1" l="1"/>
  <c r="E16" i="1"/>
  <c r="E8" i="1"/>
  <c r="E4" i="1"/>
  <c r="E9" i="1"/>
  <c r="E5" i="1"/>
  <c r="E10" i="1"/>
  <c r="V8" i="5"/>
  <c r="AA8" i="5" s="1"/>
  <c r="AB8" i="5" s="1"/>
  <c r="V7" i="5"/>
  <c r="AA7" i="5" s="1"/>
  <c r="AB7" i="5" s="1"/>
  <c r="D7" i="5"/>
  <c r="C7" i="5"/>
  <c r="B7" i="5"/>
  <c r="V6" i="5"/>
  <c r="AA6" i="5" s="1"/>
  <c r="AB6" i="5" s="1"/>
  <c r="V5" i="5"/>
  <c r="AA5" i="5" s="1"/>
  <c r="AB5" i="5" s="1"/>
  <c r="D5" i="5"/>
  <c r="C5" i="5"/>
  <c r="V4" i="5"/>
  <c r="AA4" i="5" s="1"/>
  <c r="AB4" i="5" s="1"/>
  <c r="V3" i="5"/>
  <c r="AA3" i="5" s="1"/>
  <c r="AB3" i="5" s="1"/>
  <c r="C3" i="5"/>
  <c r="V2" i="5"/>
  <c r="AA2" i="5" s="1"/>
  <c r="AB2" i="5" s="1"/>
  <c r="C2" i="5"/>
  <c r="E2" i="1" l="1"/>
  <c r="J14" i="3" l="1"/>
  <c r="K14" i="3" s="1"/>
  <c r="J9" i="3"/>
  <c r="K9" i="3" s="1"/>
  <c r="D13" i="3"/>
  <c r="E13" i="3" s="1"/>
  <c r="D12" i="3"/>
  <c r="E12" i="3" s="1"/>
  <c r="D11" i="3"/>
  <c r="E11" i="3" s="1"/>
  <c r="D10" i="3"/>
  <c r="D9" i="3"/>
  <c r="D8" i="3"/>
  <c r="D7" i="3"/>
  <c r="E7" i="3" s="1"/>
  <c r="D6" i="3"/>
  <c r="E6" i="3" s="1"/>
  <c r="D5" i="3"/>
  <c r="E5" i="3" s="1"/>
  <c r="H29" i="2"/>
  <c r="H28" i="2"/>
  <c r="H26" i="2"/>
  <c r="E9" i="3" l="1"/>
  <c r="E8" i="3"/>
  <c r="E10" i="3"/>
  <c r="I28" i="2"/>
  <c r="I26" i="2"/>
  <c r="I29" i="2"/>
  <c r="Z12" i="5" l="1"/>
  <c r="E18" i="1" l="1"/>
  <c r="J5" i="3" l="1"/>
  <c r="K5" i="3" s="1"/>
  <c r="V16" i="5" l="1"/>
  <c r="AA16" i="5" s="1"/>
  <c r="AB16" i="5" s="1"/>
  <c r="V15" i="5"/>
  <c r="AA15" i="5" s="1"/>
  <c r="AB15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14" i="5"/>
  <c r="AA14" i="5" s="1"/>
  <c r="AB14" i="5" s="1"/>
  <c r="V12" i="5"/>
  <c r="AA12" i="5" s="1"/>
  <c r="AB12" i="5" s="1"/>
  <c r="V13" i="5"/>
  <c r="AA13" i="5" s="1"/>
  <c r="AB13" i="5" s="1"/>
  <c r="V11" i="5"/>
  <c r="AA11" i="5" s="1"/>
  <c r="AB11" i="5" s="1"/>
  <c r="I14" i="1"/>
  <c r="I13" i="1"/>
  <c r="I15" i="1" s="1"/>
  <c r="I12" i="1"/>
  <c r="E6" i="1"/>
  <c r="E7" i="1"/>
  <c r="E11" i="1"/>
  <c r="I16" i="1" l="1"/>
  <c r="M19" i="1" s="1"/>
  <c r="M18" i="1"/>
  <c r="M20" i="1"/>
</calcChain>
</file>

<file path=xl/comments1.xml><?xml version="1.0" encoding="utf-8"?>
<comments xmlns="http://schemas.openxmlformats.org/spreadsheetml/2006/main">
  <authors>
    <author>Alexis Álvarez</author>
  </authors>
  <commentList>
    <comment ref="F18" authorId="0">
      <text>
        <r>
          <rPr>
            <i/>
            <sz val="12"/>
            <color indexed="81"/>
            <rFont val="Times New Roman"/>
            <family val="1"/>
          </rPr>
          <t>ki-frenzy +10’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2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3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4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6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7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8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9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0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1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13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3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24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G24" authorId="0">
      <text>
        <r>
          <rPr>
            <i/>
            <sz val="12"/>
            <color theme="1"/>
            <rFont val="Times New Roman"/>
            <family val="1"/>
          </rPr>
          <t>Weapon Focus +1</t>
        </r>
      </text>
    </comment>
    <comment ref="E25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G25" authorId="0">
      <text>
        <r>
          <rPr>
            <i/>
            <sz val="12"/>
            <color theme="1"/>
            <rFont val="Times New Roman"/>
            <family val="1"/>
          </rPr>
          <t>Weapon Focus +1</t>
        </r>
      </text>
    </comment>
    <comment ref="E26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E27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E28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E29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E7" authorId="0">
      <text>
        <r>
          <rPr>
            <i/>
            <sz val="12"/>
            <color indexed="81"/>
            <rFont val="Times New Roman"/>
            <family val="1"/>
          </rPr>
          <t>baleful bolt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E8" authorId="0">
      <text>
        <r>
          <rPr>
            <i/>
            <sz val="12"/>
            <color indexed="81"/>
            <rFont val="Times New Roman"/>
            <family val="1"/>
          </rPr>
          <t>baleful bolt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C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good hope +2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haste +1
good hope +2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good hope +2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14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16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</commentList>
</comments>
</file>

<file path=xl/comments5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C7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</commentList>
</comments>
</file>

<file path=xl/comments6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4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5" authorId="0">
      <text>
        <r>
          <rPr>
            <i/>
            <sz val="12"/>
            <color theme="1"/>
            <rFont val="Times New Roman"/>
            <family val="1"/>
          </rPr>
          <t>Resist (2)</t>
        </r>
      </text>
    </comment>
    <comment ref="X5" authorId="0">
      <text>
        <r>
          <rPr>
            <i/>
            <sz val="12"/>
            <color indexed="81"/>
            <rFont val="Times New Roman"/>
            <family val="1"/>
          </rPr>
          <t>divine power +10</t>
        </r>
      </text>
    </comment>
    <comment ref="C6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Z6" authorId="0">
      <text>
        <r>
          <rPr>
            <i/>
            <sz val="12"/>
            <color indexed="81"/>
            <rFont val="Times New Roman"/>
            <family val="1"/>
          </rPr>
          <t>cloudkill -2</t>
        </r>
      </text>
    </comment>
    <comment ref="Z8" authorId="0">
      <text>
        <r>
          <rPr>
            <i/>
            <sz val="12"/>
            <color indexed="81"/>
            <rFont val="Times New Roman"/>
            <family val="1"/>
          </rPr>
          <t>baleful bolt</t>
        </r>
      </text>
    </comment>
    <comment ref="B10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B11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J11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K11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L11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Y11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12" authorId="0">
      <text>
        <r>
          <rPr>
            <i/>
            <sz val="12"/>
            <color theme="1"/>
            <rFont val="Times New Roman"/>
            <family val="1"/>
          </rPr>
          <t>shield +4
enhance familiar +2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shield +4
enhance familiar +2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shield +4
enhance familiar +2</t>
        </r>
      </text>
    </comment>
    <comment ref="J12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Y12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C14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4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Z14" authorId="0">
      <text>
        <r>
          <rPr>
            <i/>
            <sz val="12"/>
            <color indexed="81"/>
            <rFont val="Times New Roman"/>
            <family val="1"/>
          </rPr>
          <t>baleful bolt</t>
        </r>
      </text>
    </comment>
    <comment ref="B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B16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6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6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B18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Z18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B19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19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D19" authorId="0">
      <text>
        <r>
          <rPr>
            <i/>
            <sz val="12"/>
            <color theme="1"/>
            <rFont val="Times New Roman"/>
            <family val="1"/>
          </rPr>
          <t>ray of clumsiness -4
haste +1</t>
        </r>
      </text>
    </comment>
    <comment ref="K19" authorId="0">
      <text>
        <r>
          <rPr>
            <i/>
            <sz val="12"/>
            <color theme="1"/>
            <rFont val="Times New Roman"/>
            <family val="1"/>
          </rPr>
          <t>Resist (15)
when aura is active</t>
        </r>
      </text>
    </comment>
    <comment ref="B20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J20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K20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L20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M20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B21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J21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K21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L21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M21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Y21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2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J22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K22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L22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M22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B2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D2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J23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M23" authorId="0">
      <text>
        <r>
          <rPr>
            <i/>
            <sz val="12"/>
            <color theme="1"/>
            <rFont val="Times New Roman"/>
            <family val="1"/>
          </rPr>
          <t>Resist (5)
Storm Gauntlets</t>
        </r>
      </text>
    </comment>
    <comment ref="Z23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</commentList>
</comments>
</file>

<file path=xl/sharedStrings.xml><?xml version="1.0" encoding="utf-8"?>
<sst xmlns="http://schemas.openxmlformats.org/spreadsheetml/2006/main" count="618" uniqueCount="269">
  <si>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</si>
  <si>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</si>
  <si>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</si>
  <si>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</si>
  <si>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</si>
  <si>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</si>
  <si>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</si>
  <si>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</si>
  <si>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</si>
  <si>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</si>
  <si>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</si>
  <si>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</si>
  <si>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</si>
  <si>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</si>
  <si>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</si>
  <si>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</si>
  <si>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</si>
  <si>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</si>
  <si>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</si>
  <si>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</si>
  <si>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</si>
  <si>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</si>
  <si>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</si>
  <si>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</si>
  <si>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</si>
  <si>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</si>
  <si>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</si>
  <si>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</si>
  <si>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</si>
  <si>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</si>
  <si>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</si>
  <si>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</si>
  <si>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</si>
  <si>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</si>
  <si>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</si>
  <si>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</si>
  <si>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</si>
  <si>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</si>
  <si>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</si>
  <si>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</si>
  <si>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</si>
  <si>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</si>
  <si>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</si>
  <si>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</si>
  <si>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</si>
  <si>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</si>
  <si>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</si>
  <si>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</si>
  <si>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</si>
  <si>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</si>
  <si>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</si>
  <si>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</si>
  <si>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</si>
  <si>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</si>
  <si>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</si>
  <si>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</si>
  <si>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</si>
  <si>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</si>
  <si>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</si>
  <si>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</si>
  <si>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</si>
  <si>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</si>
  <si>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</si>
  <si>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</si>
  <si>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</si>
  <si>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</si>
  <si>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</si>
  <si>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</si>
  <si>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</si>
  <si>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</si>
  <si>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</si>
  <si>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</si>
  <si>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Spot</t>
  </si>
  <si>
    <t>Dispel Magic</t>
  </si>
  <si>
    <t>Climb</t>
  </si>
  <si>
    <t>Strength</t>
  </si>
  <si>
    <t>20’</t>
  </si>
  <si>
    <t>Whisper</t>
  </si>
  <si>
    <t>Typhoid</t>
  </si>
  <si>
    <t>Lady Asunder</t>
  </si>
  <si>
    <t>Myrtle Eyes</t>
  </si>
  <si>
    <t>Grim Gerome</t>
  </si>
  <si>
    <t>Ill-at-Ease</t>
  </si>
  <si>
    <t>Shade Battle Sorcerer</t>
  </si>
  <si>
    <t>Move Silently</t>
  </si>
  <si>
    <t>Quarterstaff +2</t>
  </si>
  <si>
    <t>QR Hand Crossbow +1</t>
  </si>
  <si>
    <t>Blackthorn Shillelagh +2</t>
  </si>
  <si>
    <t>Dispelling Dagger</t>
  </si>
  <si>
    <t>Domineering Morningstar</t>
  </si>
  <si>
    <t>Spiked Shield +1</t>
  </si>
  <si>
    <t>Grapple</t>
  </si>
  <si>
    <t>Claw 1</t>
  </si>
  <si>
    <t>1d8+1+6+poison</t>
  </si>
  <si>
    <t>Claw 2</t>
  </si>
  <si>
    <t>Bite</t>
  </si>
  <si>
    <t>1d4+1</t>
  </si>
  <si>
    <t>Deliver Touch Attack</t>
  </si>
  <si>
    <t>varies</t>
  </si>
  <si>
    <r>
      <t>1d8[2d6]+7</t>
    </r>
    <r>
      <rPr>
        <b/>
        <sz val="12"/>
        <color theme="1"/>
        <rFont val="Times New Roman"/>
        <family val="1"/>
      </rPr>
      <t>+1</t>
    </r>
  </si>
  <si>
    <t>2nd Attack</t>
  </si>
  <si>
    <r>
      <t>1d4[1d6]+1+7</t>
    </r>
    <r>
      <rPr>
        <b/>
        <sz val="12"/>
        <color theme="1"/>
        <rFont val="Times New Roman"/>
        <family val="1"/>
      </rPr>
      <t>+1</t>
    </r>
  </si>
  <si>
    <t>Ranged Touch Attack</t>
  </si>
  <si>
    <r>
      <t>1d4+2</t>
    </r>
    <r>
      <rPr>
        <vertAlign val="superscript"/>
        <sz val="12"/>
        <color theme="1"/>
        <rFont val="Times New Roman"/>
        <family val="1"/>
      </rPr>
      <t>2</t>
    </r>
  </si>
  <si>
    <t>1d3+1</t>
  </si>
  <si>
    <t>Bypass Spell Resistance</t>
  </si>
  <si>
    <t>1d4+2</t>
  </si>
  <si>
    <t>1d3</t>
  </si>
  <si>
    <t>call lightning</t>
  </si>
  <si>
    <t>3d6 electric</t>
  </si>
  <si>
    <t>Doom Burst Naginata, 10’</t>
  </si>
  <si>
    <t>1d10+4</t>
  </si>
  <si>
    <t>QR Hand Crossbow</t>
  </si>
  <si>
    <t>1d4</t>
  </si>
  <si>
    <t>Notes</t>
  </si>
  <si>
    <t>[invisible]</t>
  </si>
  <si>
    <t>Listen</t>
  </si>
  <si>
    <t>Water Genasi Sohei</t>
  </si>
  <si>
    <t>Allisa</t>
  </si>
  <si>
    <t>Maiko</t>
  </si>
  <si>
    <t>Lauren</t>
  </si>
  <si>
    <t>Rook</t>
  </si>
  <si>
    <t>Fingers</t>
  </si>
  <si>
    <t>Sarge</t>
  </si>
  <si>
    <t>Mellion</t>
  </si>
  <si>
    <t>Stoneskin</t>
  </si>
  <si>
    <t>Valania</t>
  </si>
  <si>
    <t>40’</t>
  </si>
  <si>
    <t>+1 Dmg ki-frenzy</t>
  </si>
  <si>
    <t>30’+10’</t>
  </si>
  <si>
    <t>Druid-Master of Many Forms</t>
  </si>
  <si>
    <t>Rogue-Trapsmith</t>
  </si>
  <si>
    <t>Duskblade</t>
  </si>
  <si>
    <t>Cleric-Rogue-Inquisitor</t>
  </si>
  <si>
    <t>Bard</t>
  </si>
  <si>
    <t>Warmage</t>
  </si>
  <si>
    <t>Wizard-Incantator</t>
  </si>
  <si>
    <t>Cloistered Cleric of Mystra</t>
  </si>
  <si>
    <t>cold iron, good</t>
  </si>
  <si>
    <t>Good/
Pos</t>
  </si>
  <si>
    <t>Vamp</t>
  </si>
  <si>
    <t>Temp</t>
  </si>
  <si>
    <t>Greater Dispel Magic</t>
  </si>
  <si>
    <t>3rd Attack</t>
  </si>
  <si>
    <t>1d6+1+ghoul fever+paralysis</t>
  </si>
  <si>
    <t>1d3+paralysis</t>
  </si>
  <si>
    <t>Allied Party Composition</t>
  </si>
  <si>
    <t>Rogue 5 / Assassin 4</t>
  </si>
  <si>
    <t>Cleric 6 / BFZ 5</t>
  </si>
  <si>
    <t>Favored Soul 5 / BFZ 7</t>
  </si>
  <si>
    <t>Black Flame Agent 1</t>
  </si>
  <si>
    <t>Black Flame Agent 2</t>
  </si>
  <si>
    <t>Black Flame Agent 4</t>
  </si>
  <si>
    <t>Armor</t>
  </si>
  <si>
    <t>Mithral Chain Shirt +2</t>
  </si>
  <si>
    <t>Studded Leather +1</t>
  </si>
  <si>
    <t>Studded Leather +2</t>
  </si>
  <si>
    <t>Chain Shirt +3</t>
  </si>
  <si>
    <t>Chainmail +3</t>
  </si>
  <si>
    <t>Blurstrike Kukri</t>
  </si>
  <si>
    <t>Blood in His Magic</t>
  </si>
  <si>
    <t>all</t>
  </si>
  <si>
    <t>Supreme Defiance</t>
  </si>
  <si>
    <t>Urmeena</t>
  </si>
  <si>
    <t>The Dispatcher</t>
  </si>
  <si>
    <t>Ninja 5 / Cleric 5 / BFZ 3</t>
  </si>
  <si>
    <t>Cloistered Cleric 7 / Demonologist 4</t>
  </si>
  <si>
    <t>Succubus 6 / Rogue 3 / Warlock 3</t>
  </si>
  <si>
    <t>Urmeena Bergère</t>
  </si>
  <si>
    <t>sp</t>
  </si>
  <si>
    <t>Slam 1</t>
  </si>
  <si>
    <t>Slam 2</t>
  </si>
  <si>
    <t>Kukri +3</t>
  </si>
  <si>
    <t>natural</t>
  </si>
  <si>
    <t>Madmun Daysgonby</t>
  </si>
  <si>
    <t>Dynasty Paledrake</t>
  </si>
  <si>
    <t>cold iron</t>
  </si>
  <si>
    <t>bludgeon/magic</t>
  </si>
  <si>
    <t>Bone Armor +2</t>
  </si>
  <si>
    <t>White Dragon Scale Mail +1</t>
  </si>
  <si>
    <t>Bracers of Accuracy</t>
  </si>
  <si>
    <t>White Dragon Shaman</t>
  </si>
  <si>
    <t>Dread Necromancer</t>
  </si>
  <si>
    <t>Rapid Intimidation</t>
  </si>
  <si>
    <t>See Complete Scoundrel</t>
  </si>
  <si>
    <t>2d10 + 13 + 1d6 Taint (DC 24)</t>
  </si>
  <si>
    <t>Bloody Blade; Sudden Strike +1d6</t>
  </si>
  <si>
    <t>Evil/
Neg</t>
  </si>
  <si>
    <t>Imm</t>
  </si>
  <si>
    <t>Magic/
Force</t>
  </si>
  <si>
    <t>Taint Elder 13 / Avenging Exec. 2</t>
  </si>
  <si>
    <t>Shade Sorceress</t>
  </si>
  <si>
    <t>Shade Archivist</t>
  </si>
  <si>
    <t>Shade Knight</t>
  </si>
  <si>
    <t>Force Quarterstaff</t>
  </si>
  <si>
    <t>Check</t>
  </si>
  <si>
    <t>Supreme Defiance:  Elder Taint Elemental Avenging Executioner 2</t>
  </si>
  <si>
    <t>Deadly Precision Blowgun +2</t>
  </si>
  <si>
    <t>1d3+2+Sneak 4d6</t>
  </si>
  <si>
    <t>Whisper &amp; Typhoid*</t>
  </si>
  <si>
    <t>Bo Three Wills</t>
  </si>
  <si>
    <t>30’/40’ fly</t>
  </si>
  <si>
    <t>20’/50’ fly</t>
  </si>
  <si>
    <t>50’</t>
  </si>
  <si>
    <t>5/120</t>
  </si>
  <si>
    <t>6/120</t>
  </si>
  <si>
    <t>0/120</t>
  </si>
  <si>
    <t>10/120</t>
  </si>
  <si>
    <t>Supreme Defiance Equipment:</t>
  </si>
  <si>
    <t>Dispatcher Equipment:</t>
  </si>
  <si>
    <t>Grimjack Equipment:</t>
  </si>
  <si>
    <t>Madmun Equipment:</t>
  </si>
  <si>
    <t>War Wizard Cloak, Ring of Dragon Friendship</t>
  </si>
  <si>
    <t>0/80</t>
  </si>
  <si>
    <r>
      <t xml:space="preserve">ghoul </t>
    </r>
    <r>
      <rPr>
        <i/>
        <sz val="12"/>
        <color theme="1"/>
        <rFont val="Times New Roman"/>
        <family val="1"/>
      </rPr>
      <t>[summoned]</t>
    </r>
  </si>
  <si>
    <t>+ improved familiar</t>
  </si>
  <si>
    <t>EXPIRED</t>
  </si>
  <si>
    <t>Whitespawn minions (CR &lt; 7 ea.) not included</t>
  </si>
  <si>
    <t>Dynasty Paledrake*</t>
  </si>
  <si>
    <t>Urmeena &amp; Bônz*</t>
  </si>
  <si>
    <t>Bo Three Wills*</t>
  </si>
  <si>
    <t>1d4+1 v. FFAC, 18-20</t>
  </si>
  <si>
    <t>1d4+3, 18-20</t>
  </si>
  <si>
    <t>1d6+1 v. FFAC, 18-20</t>
  </si>
  <si>
    <t>Keen Ray, 18-20</t>
  </si>
  <si>
    <t>Samara</t>
  </si>
  <si>
    <t>Tumble</t>
  </si>
  <si>
    <t>Grimjack*</t>
  </si>
  <si>
    <t>Intimidate</t>
  </si>
  <si>
    <t>Bard 5 / Assassin 4</t>
  </si>
  <si>
    <t>Black Flame Agent 7</t>
  </si>
  <si>
    <t>Studded Leather +1, harmonica**</t>
  </si>
  <si>
    <t>** Blood in His Magic seeks to haunt harmonica</t>
  </si>
  <si>
    <t>* NPC has dedicated file</t>
  </si>
  <si>
    <t>Riding Dog</t>
  </si>
  <si>
    <t>1d6+3</t>
  </si>
  <si>
    <t>Complete Adversarial Party Composition</t>
  </si>
  <si>
    <t>Bloodhulk Fighter</t>
  </si>
  <si>
    <t>Slam</t>
  </si>
  <si>
    <t>1d8+4</t>
  </si>
  <si>
    <t>prc/slash suscpt</t>
  </si>
  <si>
    <t>*</t>
  </si>
  <si>
    <t>Skeletal Swordsperson</t>
  </si>
  <si>
    <t>Ring of Silent Spells (filched by Myrtle Eyes)</t>
  </si>
  <si>
    <t>Retributive Amulet (filched by Grim Gerome)</t>
  </si>
  <si>
    <t>Skill</t>
  </si>
  <si>
    <t>Scimitar</t>
  </si>
  <si>
    <t>1d6+1</t>
  </si>
  <si>
    <t>bludgeon</t>
  </si>
  <si>
    <t>Skeletal Swordsperson 1</t>
  </si>
  <si>
    <t>Skeletal Swordsperson 2</t>
  </si>
  <si>
    <t>Storm Gauntlets, Gravedigger Vest</t>
  </si>
  <si>
    <t>Bônz</t>
  </si>
  <si>
    <t>Dire Ice Rat</t>
  </si>
  <si>
    <t>1d4+1d6 frigid touch + disease</t>
  </si>
  <si>
    <t>Favored Soul-Divine Agent</t>
  </si>
  <si>
    <t>Sting</t>
  </si>
  <si>
    <t>1d4+poison</t>
  </si>
  <si>
    <t>good/silver</t>
  </si>
  <si>
    <t>Concentration</t>
  </si>
  <si>
    <r>
      <t>Ill-at-Ease</t>
    </r>
    <r>
      <rPr>
        <b/>
        <vertAlign val="superscript"/>
        <sz val="12"/>
        <rFont val="Times New Roman"/>
        <family val="1"/>
      </rPr>
      <t>T8</t>
    </r>
  </si>
  <si>
    <r>
      <t xml:space="preserve">Morningstar, </t>
    </r>
    <r>
      <rPr>
        <i/>
        <sz val="12"/>
        <color theme="1"/>
        <rFont val="Times New Roman"/>
        <family val="1"/>
      </rPr>
      <t>haste</t>
    </r>
  </si>
  <si>
    <t>+2 vs. SD (KC)</t>
  </si>
  <si>
    <t>30/80</t>
  </si>
  <si>
    <r>
      <t xml:space="preserve">Slam, </t>
    </r>
    <r>
      <rPr>
        <i/>
        <sz val="12"/>
        <color theme="1"/>
        <rFont val="Times New Roman"/>
        <family val="1"/>
      </rPr>
      <t>haste</t>
    </r>
  </si>
  <si>
    <r>
      <t>Lauren</t>
    </r>
    <r>
      <rPr>
        <b/>
        <vertAlign val="superscript"/>
        <sz val="12"/>
        <color theme="1"/>
        <rFont val="Times New Roman"/>
        <family val="1"/>
      </rPr>
      <t>C3D3</t>
    </r>
  </si>
  <si>
    <r>
      <t>Lady Asunder</t>
    </r>
    <r>
      <rPr>
        <b/>
        <vertAlign val="superscript"/>
        <sz val="12"/>
        <rFont val="Times New Roman"/>
        <family val="1"/>
      </rPr>
      <t>D1</t>
    </r>
  </si>
  <si>
    <t>18/80</t>
  </si>
  <si>
    <t>26/80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</si>
</sst>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color theme="0" tint="-0.499984740745262"/>
      <name val="Times New Roman"/>
      <family val="2"/>
    </font>
    <font>
      <b/>
      <sz val="12"/>
      <color rgb="FFFFC000"/>
      <name val="Times New Roman"/>
      <family val="1"/>
    </font>
    <font>
      <b/>
      <sz val="12"/>
      <color rgb="FFFFFF00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i/>
      <sz val="12"/>
      <color theme="0" tint="-0.249977111117893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i/>
      <sz val="12"/>
      <color theme="0"/>
      <name val="Times New Roman"/>
      <family val="1"/>
    </font>
    <font>
      <b/>
      <vertAlign val="superscript"/>
      <sz val="12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8000"/>
        <bgColor indexed="64"/>
      </patternFill>
    </fill>
    <fill>
      <patternFill patternType="lightUp">
        <fgColor rgb="FF008000"/>
        <bgColor rgb="FFFF99FF"/>
      </patternFill>
    </fill>
    <fill>
      <patternFill patternType="lightUp">
        <fgColor rgb="FF008000"/>
        <bgColor rgb="FFFFC000"/>
      </patternFill>
    </fill>
    <fill>
      <patternFill patternType="lightUp">
        <fgColor rgb="FF008000"/>
        <bgColor rgb="FF0000F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00"/>
        <bgColor indexed="64"/>
      </patternFill>
    </fill>
    <fill>
      <patternFill patternType="lightUp">
        <fgColor rgb="FF00FF00"/>
        <bgColor rgb="FF0000FF"/>
      </patternFill>
    </fill>
    <fill>
      <patternFill patternType="lightUp">
        <fgColor rgb="FFFFFF00"/>
        <bgColor rgb="FFFF0000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4" fillId="0" borderId="0"/>
    <xf numFmtId="9" fontId="3" fillId="0" borderId="0" applyFont="0" applyFill="0" applyBorder="0" applyAlignment="0" applyProtection="0"/>
    <xf numFmtId="0" fontId="25" fillId="0" borderId="0"/>
    <xf numFmtId="0" fontId="26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8" borderId="30" xfId="0" applyFont="1" applyFill="1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 wrapText="1"/>
    </xf>
    <xf numFmtId="0" fontId="0" fillId="17" borderId="29" xfId="0" applyFill="1" applyBorder="1" applyAlignment="1">
      <alignment horizontal="center"/>
    </xf>
    <xf numFmtId="0" fontId="8" fillId="16" borderId="31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/>
    </xf>
    <xf numFmtId="0" fontId="9" fillId="16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0" fillId="13" borderId="20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15" borderId="39" xfId="0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2" fillId="20" borderId="21" xfId="0" applyFont="1" applyFill="1" applyBorder="1" applyAlignment="1">
      <alignment horizontal="center"/>
    </xf>
    <xf numFmtId="0" fontId="2" fillId="19" borderId="8" xfId="0" applyFont="1" applyFill="1" applyBorder="1" applyAlignment="1">
      <alignment horizontal="center"/>
    </xf>
    <xf numFmtId="0" fontId="6" fillId="21" borderId="25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14" fillId="16" borderId="35" xfId="0" applyFont="1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14" fillId="16" borderId="37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5" fillId="6" borderId="55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22" borderId="5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2" fillId="23" borderId="21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4" fillId="23" borderId="25" xfId="0" applyFont="1" applyFill="1" applyBorder="1" applyAlignment="1">
      <alignment horizontal="center"/>
    </xf>
    <xf numFmtId="0" fontId="14" fillId="21" borderId="8" xfId="0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2" fillId="22" borderId="17" xfId="0" applyFont="1" applyFill="1" applyBorder="1" applyAlignment="1">
      <alignment horizontal="center" vertical="center" wrapText="1"/>
    </xf>
    <xf numFmtId="0" fontId="2" fillId="24" borderId="59" xfId="0" applyFont="1" applyFill="1" applyBorder="1" applyAlignment="1">
      <alignment horizontal="center" vertical="center" wrapText="1"/>
    </xf>
    <xf numFmtId="0" fontId="0" fillId="0" borderId="35" xfId="0" quotePrefix="1" applyBorder="1" applyAlignment="1">
      <alignment horizontal="center" vertical="center"/>
    </xf>
    <xf numFmtId="0" fontId="2" fillId="20" borderId="27" xfId="0" applyFont="1" applyFill="1" applyBorder="1" applyAlignment="1">
      <alignment horizontal="center" vertical="center" wrapText="1"/>
    </xf>
    <xf numFmtId="0" fontId="0" fillId="20" borderId="28" xfId="0" applyFill="1" applyBorder="1" applyAlignment="1">
      <alignment horizontal="center"/>
    </xf>
    <xf numFmtId="0" fontId="0" fillId="20" borderId="29" xfId="0" applyFill="1" applyBorder="1" applyAlignment="1">
      <alignment horizontal="center"/>
    </xf>
    <xf numFmtId="0" fontId="2" fillId="7" borderId="47" xfId="0" applyFont="1" applyFill="1" applyBorder="1" applyAlignment="1">
      <alignment horizontal="center"/>
    </xf>
    <xf numFmtId="0" fontId="2" fillId="7" borderId="53" xfId="0" applyFont="1" applyFill="1" applyBorder="1" applyAlignment="1">
      <alignment horizontal="center"/>
    </xf>
    <xf numFmtId="0" fontId="2" fillId="7" borderId="4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43" xfId="0" quotePrefix="1" applyFill="1" applyBorder="1" applyAlignment="1">
      <alignment horizontal="center"/>
    </xf>
    <xf numFmtId="0" fontId="2" fillId="7" borderId="49" xfId="0" applyFont="1" applyFill="1" applyBorder="1" applyAlignment="1">
      <alignment horizontal="right"/>
    </xf>
    <xf numFmtId="164" fontId="0" fillId="7" borderId="50" xfId="0" applyNumberFormat="1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2" fillId="7" borderId="42" xfId="0" applyFont="1" applyFill="1" applyBorder="1" applyAlignment="1">
      <alignment horizontal="right"/>
    </xf>
    <xf numFmtId="0" fontId="0" fillId="7" borderId="0" xfId="0" applyFill="1" applyBorder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0" fontId="2" fillId="7" borderId="44" xfId="0" applyFont="1" applyFill="1" applyBorder="1" applyAlignment="1">
      <alignment horizontal="right"/>
    </xf>
    <xf numFmtId="164" fontId="0" fillId="7" borderId="45" xfId="0" applyNumberFormat="1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25" borderId="8" xfId="0" applyFont="1" applyFill="1" applyBorder="1" applyAlignment="1">
      <alignment horizontal="center"/>
    </xf>
    <xf numFmtId="0" fontId="14" fillId="26" borderId="57" xfId="0" applyFont="1" applyFill="1" applyBorder="1" applyAlignment="1">
      <alignment horizontal="center"/>
    </xf>
    <xf numFmtId="0" fontId="18" fillId="22" borderId="8" xfId="0" applyFont="1" applyFill="1" applyBorder="1" applyAlignment="1">
      <alignment horizontal="center"/>
    </xf>
    <xf numFmtId="0" fontId="19" fillId="16" borderId="29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2" fillId="0" borderId="0" xfId="0" applyFont="1" applyAlignment="1"/>
    <xf numFmtId="0" fontId="0" fillId="18" borderId="35" xfId="0" applyFill="1" applyBorder="1" applyAlignment="1">
      <alignment horizontal="center"/>
    </xf>
    <xf numFmtId="0" fontId="20" fillId="18" borderId="29" xfId="0" applyFont="1" applyFill="1" applyBorder="1" applyAlignment="1">
      <alignment horizontal="center"/>
    </xf>
    <xf numFmtId="0" fontId="2" fillId="27" borderId="21" xfId="0" applyFont="1" applyFill="1" applyBorder="1" applyAlignment="1">
      <alignment horizontal="center"/>
    </xf>
    <xf numFmtId="0" fontId="2" fillId="28" borderId="8" xfId="0" applyFont="1" applyFill="1" applyBorder="1" applyAlignment="1">
      <alignment horizontal="center"/>
    </xf>
    <xf numFmtId="0" fontId="6" fillId="29" borderId="25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18" borderId="36" xfId="0" applyFont="1" applyFill="1" applyBorder="1" applyAlignment="1">
      <alignment horizontal="center"/>
    </xf>
    <xf numFmtId="0" fontId="21" fillId="18" borderId="35" xfId="0" applyFont="1" applyFill="1" applyBorder="1" applyAlignment="1">
      <alignment horizontal="center"/>
    </xf>
    <xf numFmtId="0" fontId="21" fillId="18" borderId="37" xfId="0" applyFont="1" applyFill="1" applyBorder="1" applyAlignment="1">
      <alignment horizontal="center"/>
    </xf>
    <xf numFmtId="0" fontId="14" fillId="16" borderId="35" xfId="0" applyFont="1" applyFill="1" applyBorder="1" applyAlignment="1">
      <alignment horizontal="center"/>
    </xf>
    <xf numFmtId="0" fontId="14" fillId="30" borderId="58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31" borderId="55" xfId="0" applyFont="1" applyFill="1" applyBorder="1" applyAlignment="1">
      <alignment horizontal="center"/>
    </xf>
    <xf numFmtId="0" fontId="5" fillId="31" borderId="56" xfId="0" applyFont="1" applyFill="1" applyBorder="1" applyAlignment="1">
      <alignment horizontal="center"/>
    </xf>
    <xf numFmtId="0" fontId="0" fillId="7" borderId="43" xfId="0" quotePrefix="1" applyFill="1" applyBorder="1" applyAlignment="1"/>
    <xf numFmtId="0" fontId="0" fillId="3" borderId="43" xfId="0" quotePrefix="1" applyFill="1" applyBorder="1" applyAlignment="1"/>
    <xf numFmtId="0" fontId="0" fillId="18" borderId="37" xfId="0" applyFill="1" applyBorder="1" applyAlignment="1">
      <alignment horizontal="center" vertical="center"/>
    </xf>
    <xf numFmtId="0" fontId="0" fillId="32" borderId="35" xfId="0" applyFill="1" applyBorder="1" applyAlignment="1">
      <alignment horizontal="center"/>
    </xf>
    <xf numFmtId="0" fontId="0" fillId="32" borderId="42" xfId="0" applyFill="1" applyBorder="1" applyAlignment="1">
      <alignment horizontal="center"/>
    </xf>
    <xf numFmtId="0" fontId="0" fillId="32" borderId="43" xfId="0" applyFill="1" applyBorder="1" applyAlignment="1">
      <alignment horizontal="center"/>
    </xf>
    <xf numFmtId="0" fontId="0" fillId="13" borderId="35" xfId="0" applyFill="1" applyBorder="1" applyAlignment="1">
      <alignment horizontal="center" vertical="center"/>
    </xf>
    <xf numFmtId="0" fontId="14" fillId="13" borderId="35" xfId="0" applyFont="1" applyFill="1" applyBorder="1" applyAlignment="1">
      <alignment horizontal="center" vertical="center"/>
    </xf>
    <xf numFmtId="0" fontId="12" fillId="13" borderId="35" xfId="0" applyFont="1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Continuous"/>
    </xf>
    <xf numFmtId="0" fontId="2" fillId="5" borderId="35" xfId="0" applyFont="1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32" borderId="0" xfId="0" applyFill="1" applyBorder="1" applyAlignment="1">
      <alignment horizontal="center"/>
    </xf>
    <xf numFmtId="0" fontId="22" fillId="12" borderId="8" xfId="0" applyFont="1" applyFill="1" applyBorder="1" applyAlignment="1">
      <alignment horizontal="center"/>
    </xf>
    <xf numFmtId="0" fontId="22" fillId="13" borderId="8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32" borderId="36" xfId="0" applyFill="1" applyBorder="1" applyAlignment="1">
      <alignment horizontal="center"/>
    </xf>
    <xf numFmtId="0" fontId="0" fillId="32" borderId="37" xfId="0" applyFill="1" applyBorder="1" applyAlignment="1">
      <alignment horizontal="center"/>
    </xf>
    <xf numFmtId="0" fontId="4" fillId="32" borderId="28" xfId="0" applyFont="1" applyFill="1" applyBorder="1" applyAlignment="1">
      <alignment horizontal="center"/>
    </xf>
    <xf numFmtId="0" fontId="0" fillId="32" borderId="35" xfId="0" applyFill="1" applyBorder="1" applyAlignment="1">
      <alignment horizontal="center" vertical="center"/>
    </xf>
    <xf numFmtId="0" fontId="0" fillId="32" borderId="37" xfId="0" applyFill="1" applyBorder="1" applyAlignment="1">
      <alignment horizontal="center" vertical="center"/>
    </xf>
    <xf numFmtId="0" fontId="27" fillId="21" borderId="8" xfId="0" applyFont="1" applyFill="1" applyBorder="1" applyAlignment="1">
      <alignment horizontal="center"/>
    </xf>
    <xf numFmtId="0" fontId="0" fillId="18" borderId="3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15" borderId="36" xfId="0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7" borderId="62" xfId="0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2" fillId="9" borderId="62" xfId="0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6" fillId="16" borderId="0" xfId="0" applyFont="1" applyFill="1" applyAlignment="1">
      <alignment vertical="center"/>
    </xf>
    <xf numFmtId="0" fontId="7" fillId="16" borderId="0" xfId="0" applyFont="1" applyFill="1" applyAlignment="1">
      <alignment vertical="center"/>
    </xf>
    <xf numFmtId="0" fontId="0" fillId="5" borderId="62" xfId="0" applyFill="1" applyBorder="1" applyAlignment="1">
      <alignment horizontal="center"/>
    </xf>
    <xf numFmtId="0" fontId="0" fillId="0" borderId="62" xfId="0" applyFont="1" applyBorder="1" applyAlignment="1">
      <alignment horizontal="center"/>
    </xf>
    <xf numFmtId="0" fontId="21" fillId="18" borderId="62" xfId="0" applyFont="1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14" fillId="33" borderId="8" xfId="0" applyFont="1" applyFill="1" applyBorder="1" applyAlignment="1">
      <alignment horizontal="center"/>
    </xf>
    <xf numFmtId="0" fontId="11" fillId="0" borderId="35" xfId="0" quotePrefix="1" applyFont="1" applyBorder="1" applyAlignment="1">
      <alignment horizontal="center" vertical="center"/>
    </xf>
    <xf numFmtId="0" fontId="11" fillId="0" borderId="37" xfId="0" quotePrefix="1" applyFont="1" applyBorder="1" applyAlignment="1">
      <alignment horizontal="center" vertical="center"/>
    </xf>
    <xf numFmtId="0" fontId="6" fillId="34" borderId="21" xfId="0" applyFont="1" applyFill="1" applyBorder="1" applyAlignment="1">
      <alignment horizontal="center"/>
    </xf>
    <xf numFmtId="0" fontId="6" fillId="34" borderId="25" xfId="0" applyFont="1" applyFill="1" applyBorder="1" applyAlignment="1">
      <alignment horizontal="center"/>
    </xf>
    <xf numFmtId="0" fontId="21" fillId="32" borderId="35" xfId="0" applyFont="1" applyFill="1" applyBorder="1" applyAlignment="1">
      <alignment horizontal="center" vertical="center"/>
    </xf>
    <xf numFmtId="0" fontId="14" fillId="32" borderId="36" xfId="0" applyFont="1" applyFill="1" applyBorder="1" applyAlignment="1">
      <alignment horizontal="center"/>
    </xf>
    <xf numFmtId="0" fontId="14" fillId="32" borderId="35" xfId="0" applyFont="1" applyFill="1" applyBorder="1" applyAlignment="1">
      <alignment horizontal="center"/>
    </xf>
    <xf numFmtId="0" fontId="14" fillId="32" borderId="37" xfId="0" applyFont="1" applyFill="1" applyBorder="1" applyAlignment="1">
      <alignment horizontal="center"/>
    </xf>
    <xf numFmtId="0" fontId="14" fillId="32" borderId="29" xfId="0" applyFont="1" applyFill="1" applyBorder="1" applyAlignment="1">
      <alignment horizontal="center"/>
    </xf>
    <xf numFmtId="1" fontId="5" fillId="18" borderId="54" xfId="0" applyNumberFormat="1" applyFont="1" applyFill="1" applyBorder="1" applyAlignment="1">
      <alignment horizontal="center"/>
    </xf>
    <xf numFmtId="0" fontId="14" fillId="30" borderId="58" xfId="0" quotePrefix="1" applyFont="1" applyFill="1" applyBorder="1" applyAlignment="1">
      <alignment horizontal="center"/>
    </xf>
    <xf numFmtId="0" fontId="19" fillId="5" borderId="29" xfId="0" applyFont="1" applyFill="1" applyBorder="1" applyAlignment="1">
      <alignment horizontal="center"/>
    </xf>
    <xf numFmtId="0" fontId="21" fillId="5" borderId="60" xfId="0" applyFont="1" applyFill="1" applyBorder="1" applyAlignment="1">
      <alignment horizontal="center"/>
    </xf>
  </cellXfs>
  <cellStyles count="11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Percent 2" xfId="6"/>
    <cellStyle name="Percent 2 2" xfId="8"/>
  </cellStyles>
  <dxfs count="52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2D05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  <color rgb="FF00FF00"/>
      <color rgb="FFFF00FF"/>
      <color rgb="FF99FF99"/>
      <color rgb="FFCC0066"/>
      <color rgb="FF66FF66"/>
      <color rgb="FF008000"/>
      <color rgb="FF00FFFF"/>
      <color rgb="FFCC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16</c:v>
                </c:pt>
                <c:pt idx="4">
                  <c:v>16</c:v>
                </c:pt>
                <c:pt idx="5">
                  <c:v>31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19</c:v>
                </c:pt>
                <c:pt idx="4">
                  <c:v>21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4</c:v>
                </c:pt>
                <c:pt idx="2">
                  <c:v>17</c:v>
                </c:pt>
                <c:pt idx="3">
                  <c:v>22</c:v>
                </c:pt>
                <c:pt idx="4">
                  <c:v>40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22</c:v>
                </c:pt>
                <c:pt idx="3">
                  <c:v>31</c:v>
                </c:pt>
                <c:pt idx="4">
                  <c:v>34</c:v>
                </c:pt>
                <c:pt idx="5">
                  <c:v>40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36</c:v>
                </c:pt>
                <c:pt idx="3">
                  <c:v>51</c:v>
                </c:pt>
                <c:pt idx="4">
                  <c:v>49</c:v>
                </c:pt>
                <c:pt idx="5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76544"/>
        <c:axId val="57678080"/>
        <c:axId val="37364160"/>
      </c:area3DChart>
      <c:catAx>
        <c:axId val="57676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678080"/>
        <c:crosses val="autoZero"/>
        <c:auto val="1"/>
        <c:lblAlgn val="ctr"/>
        <c:lblOffset val="100"/>
        <c:noMultiLvlLbl val="0"/>
      </c:catAx>
      <c:valAx>
        <c:axId val="57678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676544"/>
        <c:crosses val="autoZero"/>
        <c:crossBetween val="midCat"/>
      </c:valAx>
      <c:serAx>
        <c:axId val="37364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67808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15</c:v>
                </c:pt>
                <c:pt idx="6">
                  <c:v>30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36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16</c:v>
                </c:pt>
                <c:pt idx="3">
                  <c:v>19</c:v>
                </c:pt>
                <c:pt idx="4">
                  <c:v>22</c:v>
                </c:pt>
                <c:pt idx="5">
                  <c:v>31</c:v>
                </c:pt>
                <c:pt idx="6">
                  <c:v>51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16</c:v>
                </c:pt>
                <c:pt idx="3">
                  <c:v>21</c:v>
                </c:pt>
                <c:pt idx="4">
                  <c:v>40</c:v>
                </c:pt>
                <c:pt idx="5">
                  <c:v>34</c:v>
                </c:pt>
                <c:pt idx="6">
                  <c:v>49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17</c:v>
                </c:pt>
                <c:pt idx="2">
                  <c:v>31</c:v>
                </c:pt>
                <c:pt idx="3">
                  <c:v>34</c:v>
                </c:pt>
                <c:pt idx="4">
                  <c:v>37</c:v>
                </c:pt>
                <c:pt idx="5">
                  <c:v>40</c:v>
                </c:pt>
                <c:pt idx="6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45920"/>
        <c:axId val="57347456"/>
        <c:axId val="37509312"/>
      </c:area3DChart>
      <c:catAx>
        <c:axId val="57345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347456"/>
        <c:crosses val="autoZero"/>
        <c:auto val="1"/>
        <c:lblAlgn val="ctr"/>
        <c:lblOffset val="100"/>
        <c:noMultiLvlLbl val="0"/>
      </c:catAx>
      <c:valAx>
        <c:axId val="57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345920"/>
        <c:crosses val="autoZero"/>
        <c:crossBetween val="midCat"/>
      </c:valAx>
      <c:serAx>
        <c:axId val="37509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5734745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16</c:v>
                </c:pt>
                <c:pt idx="4">
                  <c:v>16</c:v>
                </c:pt>
                <c:pt idx="5">
                  <c:v>31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19</c:v>
                </c:pt>
                <c:pt idx="4">
                  <c:v>21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4</c:v>
                </c:pt>
                <c:pt idx="2">
                  <c:v>17</c:v>
                </c:pt>
                <c:pt idx="3">
                  <c:v>22</c:v>
                </c:pt>
                <c:pt idx="4">
                  <c:v>40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22</c:v>
                </c:pt>
                <c:pt idx="3">
                  <c:v>31</c:v>
                </c:pt>
                <c:pt idx="4">
                  <c:v>34</c:v>
                </c:pt>
                <c:pt idx="5">
                  <c:v>40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36</c:v>
                </c:pt>
                <c:pt idx="3">
                  <c:v>51</c:v>
                </c:pt>
                <c:pt idx="4">
                  <c:v>49</c:v>
                </c:pt>
                <c:pt idx="5">
                  <c:v>61</c:v>
                </c:pt>
              </c:numCache>
            </c:numRef>
          </c:val>
        </c:ser>
        <c:bandFmts/>
        <c:axId val="57377920"/>
        <c:axId val="57379456"/>
        <c:axId val="57349440"/>
      </c:surface3DChart>
      <c:catAx>
        <c:axId val="57377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379456"/>
        <c:crosses val="autoZero"/>
        <c:auto val="1"/>
        <c:lblAlgn val="ctr"/>
        <c:lblOffset val="100"/>
        <c:noMultiLvlLbl val="0"/>
      </c:catAx>
      <c:valAx>
        <c:axId val="5737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377920"/>
        <c:crosses val="autoZero"/>
        <c:crossBetween val="midCat"/>
      </c:valAx>
      <c:serAx>
        <c:axId val="57349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37945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</xdr:colOff>
      <xdr:row>1</xdr:row>
      <xdr:rowOff>76200</xdr:rowOff>
    </xdr:from>
    <xdr:to>
      <xdr:col>11</xdr:col>
      <xdr:colOff>304800</xdr:colOff>
      <xdr:row>28</xdr:row>
      <xdr:rowOff>175260</xdr:rowOff>
    </xdr:to>
    <xdr:sp macro="" textlink="">
      <xdr:nvSpPr>
        <xdr:cNvPr id="3" name="TextBox 2"/>
        <xdr:cNvSpPr txBox="1"/>
      </xdr:nvSpPr>
      <xdr:spPr>
        <a:xfrm>
          <a:off x="8686800" y="281940"/>
          <a:ext cx="914400" cy="5288280"/>
        </a:xfrm>
        <a:prstGeom prst="rect">
          <a:avLst/>
        </a:prstGeom>
        <a:solidFill>
          <a:srgbClr val="FFC000">
            <a:alpha val="4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600" b="1" i="1">
              <a:latin typeface="Times New Roman" panose="02020603050405020304" pitchFamily="18" charset="0"/>
              <a:cs typeface="Times New Roman" panose="02020603050405020304" pitchFamily="18" charset="0"/>
            </a:rPr>
            <a:t>all ABs</a:t>
          </a:r>
        </a:p>
        <a:p>
          <a:pPr algn="ctr"/>
          <a:endParaRPr lang="en-US" sz="26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2600" b="1" i="1">
              <a:latin typeface="Times New Roman" panose="02020603050405020304" pitchFamily="18" charset="0"/>
              <a:cs typeface="Times New Roman" panose="02020603050405020304" pitchFamily="18" charset="0"/>
            </a:rPr>
            <a:t>haste</a:t>
          </a:r>
          <a:endParaRPr lang="en-US" sz="2600" b="1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26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+1</a:t>
          </a:r>
          <a:endParaRPr lang="en-US" sz="2600" b="1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2</xdr:row>
      <xdr:rowOff>175260</xdr:rowOff>
    </xdr:from>
    <xdr:to>
      <xdr:col>1</xdr:col>
      <xdr:colOff>533400</xdr:colOff>
      <xdr:row>17</xdr:row>
      <xdr:rowOff>30480</xdr:rowOff>
    </xdr:to>
    <xdr:sp macro="" textlink="">
      <xdr:nvSpPr>
        <xdr:cNvPr id="2" name="TextBox 1"/>
        <xdr:cNvSpPr txBox="1"/>
      </xdr:nvSpPr>
      <xdr:spPr>
        <a:xfrm>
          <a:off x="525780" y="571500"/>
          <a:ext cx="914400" cy="2827020"/>
        </a:xfrm>
        <a:prstGeom prst="rect">
          <a:avLst/>
        </a:prstGeom>
        <a:solidFill>
          <a:srgbClr val="FFC000">
            <a:alpha val="4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600" b="1" i="1">
              <a:latin typeface="Times New Roman" panose="02020603050405020304" pitchFamily="18" charset="0"/>
              <a:cs typeface="Times New Roman" panose="02020603050405020304" pitchFamily="18" charset="0"/>
            </a:rPr>
            <a:t>all Ref saves</a:t>
          </a:r>
        </a:p>
        <a:p>
          <a:pPr algn="ctr"/>
          <a:endParaRPr lang="en-US" sz="26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2600" b="1" i="1">
              <a:latin typeface="Times New Roman" panose="02020603050405020304" pitchFamily="18" charset="0"/>
              <a:cs typeface="Times New Roman" panose="02020603050405020304" pitchFamily="18" charset="0"/>
            </a:rPr>
            <a:t>haste</a:t>
          </a:r>
          <a:endParaRPr lang="en-US" sz="2600" b="1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26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+1</a:t>
          </a:r>
          <a:endParaRPr lang="en-US" sz="2600" b="1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170414</xdr:colOff>
      <xdr:row>0</xdr:row>
      <xdr:rowOff>22169</xdr:rowOff>
    </xdr:from>
    <xdr:to>
      <xdr:col>12</xdr:col>
      <xdr:colOff>535983</xdr:colOff>
      <xdr:row>7</xdr:row>
      <xdr:rowOff>123310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5594" y="22169"/>
          <a:ext cx="5806249" cy="1487981"/>
        </a:xfrm>
        <a:prstGeom prst="rect">
          <a:avLst/>
        </a:prstGeom>
      </xdr:spPr>
    </xdr:pic>
    <xdr:clientData/>
  </xdr:twoCellAnchor>
  <xdr:twoCellAnchor editAs="oneCell">
    <xdr:from>
      <xdr:col>5</xdr:col>
      <xdr:colOff>195143</xdr:colOff>
      <xdr:row>14</xdr:row>
      <xdr:rowOff>90723</xdr:rowOff>
    </xdr:from>
    <xdr:to>
      <xdr:col>12</xdr:col>
      <xdr:colOff>251460</xdr:colOff>
      <xdr:row>20</xdr:row>
      <xdr:rowOff>150902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8923" y="2864403"/>
          <a:ext cx="5496997" cy="1248899"/>
        </a:xfrm>
        <a:prstGeom prst="rect">
          <a:avLst/>
        </a:prstGeom>
      </xdr:spPr>
    </xdr:pic>
    <xdr:clientData/>
  </xdr:twoCellAnchor>
  <xdr:twoCellAnchor editAs="oneCell">
    <xdr:from>
      <xdr:col>10</xdr:col>
      <xdr:colOff>467595</xdr:colOff>
      <xdr:row>1</xdr:row>
      <xdr:rowOff>56806</xdr:rowOff>
    </xdr:from>
    <xdr:to>
      <xdr:col>13</xdr:col>
      <xdr:colOff>123319</xdr:colOff>
      <xdr:row>9</xdr:row>
      <xdr:rowOff>53340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8975" y="254926"/>
          <a:ext cx="1987444" cy="1581494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</xdr:colOff>
      <xdr:row>22</xdr:row>
      <xdr:rowOff>19216</xdr:rowOff>
    </xdr:from>
    <xdr:to>
      <xdr:col>11</xdr:col>
      <xdr:colOff>382543</xdr:colOff>
      <xdr:row>29</xdr:row>
      <xdr:rowOff>121920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72840" y="4377856"/>
          <a:ext cx="4946923" cy="1489544"/>
        </a:xfrm>
        <a:prstGeom prst="rect">
          <a:avLst/>
        </a:prstGeom>
      </xdr:spPr>
    </xdr:pic>
    <xdr:clientData/>
  </xdr:twoCellAnchor>
  <xdr:twoCellAnchor>
    <xdr:from>
      <xdr:col>5</xdr:col>
      <xdr:colOff>190500</xdr:colOff>
      <xdr:row>9</xdr:row>
      <xdr:rowOff>45720</xdr:rowOff>
    </xdr:from>
    <xdr:to>
      <xdr:col>14</xdr:col>
      <xdr:colOff>670560</xdr:colOff>
      <xdr:row>13</xdr:row>
      <xdr:rowOff>160020</xdr:rowOff>
    </xdr:to>
    <xdr:sp macro="" textlink="">
      <xdr:nvSpPr>
        <xdr:cNvPr id="16" name="TextBox 15"/>
        <xdr:cNvSpPr txBox="1"/>
      </xdr:nvSpPr>
      <xdr:spPr>
        <a:xfrm>
          <a:off x="3764280" y="1828800"/>
          <a:ext cx="7475220" cy="906780"/>
        </a:xfrm>
        <a:prstGeom prst="rect">
          <a:avLst/>
        </a:prstGeom>
        <a:solidFill>
          <a:schemeClr val="lt1"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CLERIC/BFZ	CL: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6 + 2 = 8	Quicken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Spell, Deliver Touch Attack with Kukris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Known: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all non-good cleric spells 0 - 4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Domains (*prepared):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Water (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obscuring mist*, fog cloud, water breathing, control water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), Evil (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protection from good, desecrate*,  magic circle vs good*, </a:t>
          </a:r>
          <a:r>
            <a:rPr lang="en-US" sz="800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unholy blight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).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Prepared Non-Domain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Spells:  </a:t>
          </a:r>
          <a:r>
            <a:rPr lang="en-US" sz="800" b="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n-US" sz="8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etect magic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, inflict minor wounds, message, preserve organ, </a:t>
          </a:r>
          <a:r>
            <a:rPr lang="en-US" sz="8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resistance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, summon holy symbol; 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bane, </a:t>
          </a:r>
          <a:r>
            <a:rPr lang="en-US" sz="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conjure ice beast I [</a:t>
          </a:r>
          <a:r>
            <a:rPr lang="en-US" sz="800" b="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dire ice rat</a:t>
          </a:r>
          <a:r>
            <a:rPr lang="en-US" sz="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], detect good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doom,</a:t>
          </a:r>
          <a:r>
            <a:rPr lang="en-US" sz="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ice slick; 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hold person, </a:t>
          </a:r>
          <a:r>
            <a:rPr lang="en-US" sz="800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inflict moderate wounds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, shatter, wave of grief; 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circle of nausea, </a:t>
          </a:r>
          <a:r>
            <a:rPr lang="en-US" sz="8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devil’s eye, shivering touch, unholy storm; frostburn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, </a:t>
          </a:r>
          <a:r>
            <a:rPr lang="en-US" sz="8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mass shield of faith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n-US" sz="8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 i="0">
              <a:latin typeface="Times New Roman" panose="02020603050405020304" pitchFamily="18" charset="0"/>
              <a:cs typeface="Times New Roman" panose="02020603050405020304" pitchFamily="18" charset="0"/>
            </a:rPr>
            <a:t>Daily: </a:t>
          </a:r>
          <a:r>
            <a:rPr lang="en-US" sz="800" i="0">
              <a:latin typeface="Times New Roman" panose="02020603050405020304" pitchFamily="18" charset="0"/>
              <a:cs typeface="Times New Roman" panose="02020603050405020304" pitchFamily="18" charset="0"/>
            </a:rPr>
            <a:t> 6/6/5/5/3</a:t>
          </a:r>
          <a:endParaRPr lang="en-US" sz="800" i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</xdr:row>
      <xdr:rowOff>137160</xdr:rowOff>
    </xdr:from>
    <xdr:to>
      <xdr:col>3</xdr:col>
      <xdr:colOff>213360</xdr:colOff>
      <xdr:row>15</xdr:row>
      <xdr:rowOff>121920</xdr:rowOff>
    </xdr:to>
    <xdr:sp macro="" textlink="">
      <xdr:nvSpPr>
        <xdr:cNvPr id="2" name="TextBox 1"/>
        <xdr:cNvSpPr txBox="1"/>
      </xdr:nvSpPr>
      <xdr:spPr>
        <a:xfrm>
          <a:off x="1798320" y="548640"/>
          <a:ext cx="914400" cy="2827020"/>
        </a:xfrm>
        <a:prstGeom prst="rect">
          <a:avLst/>
        </a:prstGeom>
        <a:solidFill>
          <a:srgbClr val="FFC000">
            <a:alpha val="4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600" b="1" i="1">
              <a:latin typeface="Times New Roman" panose="02020603050405020304" pitchFamily="18" charset="0"/>
              <a:cs typeface="Times New Roman" panose="02020603050405020304" pitchFamily="18" charset="0"/>
            </a:rPr>
            <a:t>all PCs and frnds</a:t>
          </a:r>
        </a:p>
        <a:p>
          <a:pPr algn="ctr"/>
          <a:endParaRPr lang="en-US" sz="26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2600" b="1" i="1">
              <a:latin typeface="Times New Roman" panose="02020603050405020304" pitchFamily="18" charset="0"/>
              <a:cs typeface="Times New Roman" panose="02020603050405020304" pitchFamily="18" charset="0"/>
            </a:rPr>
            <a:t>haste</a:t>
          </a:r>
          <a:endParaRPr lang="en-US" sz="2600" b="1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26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+1</a:t>
          </a:r>
          <a:endParaRPr lang="en-US" sz="2600" b="1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showGridLines="0" workbookViewId="0"/>
  </sheetViews>
  <sheetFormatPr defaultRowHeight="15.6" x14ac:dyDescent="0.3"/>
  <cols>
    <col min="1" max="1" width="19.39843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9.5" style="21" bestFit="1" customWidth="1"/>
    <col min="7" max="7" width="1.09765625" customWidth="1"/>
    <col min="8" max="8" width="17.796875" bestFit="1" customWidth="1"/>
    <col min="9" max="9" width="7.19921875" bestFit="1" customWidth="1"/>
    <col min="10" max="10" width="30.19921875" bestFit="1" customWidth="1"/>
    <col min="11" max="11" width="1.3984375" customWidth="1"/>
    <col min="12" max="12" width="19.59765625" bestFit="1" customWidth="1"/>
    <col min="13" max="13" width="5.3984375" bestFit="1" customWidth="1"/>
    <col min="14" max="14" width="27.69921875" bestFit="1" customWidth="1"/>
    <col min="15" max="15" width="30.796875" bestFit="1" customWidth="1"/>
  </cols>
  <sheetData>
    <row r="1" spans="1:15" s="99" customFormat="1" ht="31.8" thickBot="1" x14ac:dyDescent="0.35">
      <c r="A1" s="97" t="s">
        <v>0</v>
      </c>
      <c r="B1" s="97" t="s">
        <v>1</v>
      </c>
      <c r="C1" s="97" t="s">
        <v>2</v>
      </c>
      <c r="D1" s="98" t="s">
        <v>3</v>
      </c>
      <c r="E1" s="97" t="s">
        <v>4</v>
      </c>
      <c r="F1" s="97" t="s">
        <v>5</v>
      </c>
      <c r="H1" s="100" t="s">
        <v>21</v>
      </c>
      <c r="I1" s="100"/>
      <c r="J1" s="100"/>
      <c r="K1" s="100"/>
      <c r="L1" s="100" t="s">
        <v>236</v>
      </c>
      <c r="M1" s="100"/>
      <c r="N1" s="100"/>
      <c r="O1" s="100"/>
    </row>
    <row r="2" spans="1:15" ht="16.8" thickTop="1" thickBot="1" x14ac:dyDescent="0.35">
      <c r="A2" s="73" t="s">
        <v>77</v>
      </c>
      <c r="B2" s="73">
        <v>2</v>
      </c>
      <c r="C2" s="74">
        <v>4</v>
      </c>
      <c r="D2" s="117">
        <v>18</v>
      </c>
      <c r="E2" s="74">
        <f t="shared" ref="E2:E18" si="0">SUM(C2:D2)</f>
        <v>22</v>
      </c>
      <c r="F2" s="220" t="s">
        <v>203</v>
      </c>
      <c r="H2" s="79" t="s">
        <v>0</v>
      </c>
      <c r="I2" s="80" t="s">
        <v>22</v>
      </c>
      <c r="J2" s="81" t="s">
        <v>23</v>
      </c>
      <c r="L2" s="90" t="s">
        <v>0</v>
      </c>
      <c r="M2" s="91" t="s">
        <v>22</v>
      </c>
      <c r="N2" s="91" t="s">
        <v>153</v>
      </c>
      <c r="O2" s="92" t="s">
        <v>70</v>
      </c>
    </row>
    <row r="3" spans="1:15" x14ac:dyDescent="0.3">
      <c r="A3" s="236" t="s">
        <v>162</v>
      </c>
      <c r="B3" s="75">
        <v>4</v>
      </c>
      <c r="C3" s="74">
        <v>6</v>
      </c>
      <c r="D3" s="117">
        <v>14</v>
      </c>
      <c r="E3" s="74">
        <f t="shared" si="0"/>
        <v>20</v>
      </c>
      <c r="F3" s="74" t="s">
        <v>127</v>
      </c>
      <c r="H3" s="82" t="s">
        <v>118</v>
      </c>
      <c r="I3" s="83">
        <v>12</v>
      </c>
      <c r="J3" s="84" t="s">
        <v>130</v>
      </c>
      <c r="L3" s="93" t="s">
        <v>162</v>
      </c>
      <c r="M3" s="75">
        <v>15</v>
      </c>
      <c r="N3" s="75" t="s">
        <v>173</v>
      </c>
      <c r="O3" s="94" t="s">
        <v>190</v>
      </c>
    </row>
    <row r="4" spans="1:15" x14ac:dyDescent="0.3">
      <c r="A4" s="85" t="s">
        <v>119</v>
      </c>
      <c r="B4" s="85">
        <v>1</v>
      </c>
      <c r="C4" s="74">
        <v>6</v>
      </c>
      <c r="D4" s="117">
        <v>12</v>
      </c>
      <c r="E4" s="74">
        <f t="shared" si="0"/>
        <v>18</v>
      </c>
      <c r="F4" s="74" t="s">
        <v>6</v>
      </c>
      <c r="H4" s="82" t="s">
        <v>122</v>
      </c>
      <c r="I4" s="85">
        <v>12</v>
      </c>
      <c r="J4" s="84" t="s">
        <v>131</v>
      </c>
      <c r="L4" s="229" t="s">
        <v>164</v>
      </c>
      <c r="M4" s="228">
        <v>13</v>
      </c>
      <c r="N4" s="228" t="s">
        <v>180</v>
      </c>
      <c r="O4" s="230" t="s">
        <v>165</v>
      </c>
    </row>
    <row r="5" spans="1:15" x14ac:dyDescent="0.3">
      <c r="A5" s="85" t="s">
        <v>120</v>
      </c>
      <c r="B5" s="85">
        <v>1</v>
      </c>
      <c r="C5" s="74">
        <v>4</v>
      </c>
      <c r="D5" s="117">
        <v>14</v>
      </c>
      <c r="E5" s="74">
        <f t="shared" si="0"/>
        <v>18</v>
      </c>
      <c r="F5" s="74" t="s">
        <v>6</v>
      </c>
      <c r="H5" s="82" t="s">
        <v>120</v>
      </c>
      <c r="I5" s="85">
        <v>12</v>
      </c>
      <c r="J5" s="84" t="s">
        <v>132</v>
      </c>
      <c r="L5" s="229" t="s">
        <v>150</v>
      </c>
      <c r="M5" s="228">
        <v>12</v>
      </c>
      <c r="N5" s="228" t="s">
        <v>157</v>
      </c>
      <c r="O5" s="230" t="s">
        <v>149</v>
      </c>
    </row>
    <row r="6" spans="1:15" x14ac:dyDescent="0.3">
      <c r="A6" s="73" t="s">
        <v>79</v>
      </c>
      <c r="B6" s="73">
        <v>2</v>
      </c>
      <c r="C6" s="74">
        <v>1</v>
      </c>
      <c r="D6" s="117">
        <v>17</v>
      </c>
      <c r="E6" s="74">
        <f t="shared" si="0"/>
        <v>18</v>
      </c>
      <c r="F6" s="220" t="s">
        <v>203</v>
      </c>
      <c r="H6" s="82" t="s">
        <v>225</v>
      </c>
      <c r="I6" s="85">
        <v>12</v>
      </c>
      <c r="J6" s="84" t="s">
        <v>255</v>
      </c>
      <c r="L6" s="93" t="s">
        <v>220</v>
      </c>
      <c r="M6" s="75">
        <v>12</v>
      </c>
      <c r="N6" s="75" t="s">
        <v>154</v>
      </c>
      <c r="O6" s="94" t="s">
        <v>167</v>
      </c>
    </row>
    <row r="7" spans="1:15" x14ac:dyDescent="0.3">
      <c r="A7" s="73" t="s">
        <v>78</v>
      </c>
      <c r="B7" s="73">
        <v>2</v>
      </c>
      <c r="C7" s="74">
        <v>7</v>
      </c>
      <c r="D7" s="117">
        <v>10</v>
      </c>
      <c r="E7" s="74">
        <f t="shared" si="0"/>
        <v>17</v>
      </c>
      <c r="F7" s="74" t="s">
        <v>202</v>
      </c>
      <c r="H7" s="82" t="s">
        <v>119</v>
      </c>
      <c r="I7" s="85">
        <v>9</v>
      </c>
      <c r="J7" s="84" t="s">
        <v>134</v>
      </c>
      <c r="L7" s="93" t="s">
        <v>218</v>
      </c>
      <c r="M7" s="75">
        <v>12</v>
      </c>
      <c r="N7" s="75" t="s">
        <v>179</v>
      </c>
      <c r="O7" s="94" t="s">
        <v>181</v>
      </c>
    </row>
    <row r="8" spans="1:15" x14ac:dyDescent="0.3">
      <c r="A8" s="85" t="s">
        <v>123</v>
      </c>
      <c r="B8" s="85">
        <v>1</v>
      </c>
      <c r="C8" s="74">
        <v>2</v>
      </c>
      <c r="D8" s="117">
        <v>12</v>
      </c>
      <c r="E8" s="74">
        <f t="shared" si="0"/>
        <v>14</v>
      </c>
      <c r="F8" s="74" t="s">
        <v>6</v>
      </c>
      <c r="H8" s="82" t="s">
        <v>124</v>
      </c>
      <c r="I8" s="85">
        <v>12</v>
      </c>
      <c r="J8" s="84" t="s">
        <v>136</v>
      </c>
      <c r="L8" s="93" t="s">
        <v>219</v>
      </c>
      <c r="M8" s="75">
        <v>12</v>
      </c>
      <c r="N8" s="75" t="s">
        <v>178</v>
      </c>
      <c r="O8" s="94" t="s">
        <v>182</v>
      </c>
    </row>
    <row r="9" spans="1:15" x14ac:dyDescent="0.3">
      <c r="A9" s="85" t="s">
        <v>121</v>
      </c>
      <c r="B9" s="85">
        <v>1</v>
      </c>
      <c r="C9" s="74">
        <v>-1</v>
      </c>
      <c r="D9" s="117">
        <v>14</v>
      </c>
      <c r="E9" s="74">
        <f t="shared" si="0"/>
        <v>13</v>
      </c>
      <c r="F9" s="74" t="s">
        <v>76</v>
      </c>
      <c r="H9" s="82" t="s">
        <v>121</v>
      </c>
      <c r="I9" s="85">
        <v>10</v>
      </c>
      <c r="J9" s="84" t="s">
        <v>133</v>
      </c>
      <c r="L9" s="229" t="s">
        <v>151</v>
      </c>
      <c r="M9" s="228">
        <v>11</v>
      </c>
      <c r="N9" s="228" t="s">
        <v>158</v>
      </c>
      <c r="O9" s="230" t="s">
        <v>148</v>
      </c>
    </row>
    <row r="10" spans="1:15" x14ac:dyDescent="0.3">
      <c r="A10" s="85" t="s">
        <v>118</v>
      </c>
      <c r="B10" s="85">
        <v>1</v>
      </c>
      <c r="C10" s="74">
        <v>3</v>
      </c>
      <c r="D10" s="117">
        <v>7</v>
      </c>
      <c r="E10" s="74">
        <f t="shared" si="0"/>
        <v>10</v>
      </c>
      <c r="F10" s="74" t="s">
        <v>6</v>
      </c>
      <c r="H10" s="82" t="s">
        <v>123</v>
      </c>
      <c r="I10" s="85">
        <v>10</v>
      </c>
      <c r="J10" s="84" t="s">
        <v>135</v>
      </c>
      <c r="L10" s="93" t="s">
        <v>174</v>
      </c>
      <c r="M10" s="75">
        <v>11</v>
      </c>
      <c r="N10" s="75" t="s">
        <v>155</v>
      </c>
      <c r="O10" s="94" t="s">
        <v>166</v>
      </c>
    </row>
    <row r="11" spans="1:15" ht="16.2" thickBot="1" x14ac:dyDescent="0.35">
      <c r="A11" s="73" t="s">
        <v>80</v>
      </c>
      <c r="B11" s="73">
        <v>2</v>
      </c>
      <c r="C11" s="74">
        <v>1</v>
      </c>
      <c r="D11" s="117">
        <v>9</v>
      </c>
      <c r="E11" s="74">
        <f t="shared" si="0"/>
        <v>10</v>
      </c>
      <c r="F11" s="220" t="s">
        <v>127</v>
      </c>
      <c r="H11" s="82" t="s">
        <v>126</v>
      </c>
      <c r="I11" s="85">
        <v>7</v>
      </c>
      <c r="J11" s="84" t="s">
        <v>137</v>
      </c>
      <c r="L11" s="229" t="s">
        <v>152</v>
      </c>
      <c r="M11" s="228">
        <v>9</v>
      </c>
      <c r="N11" s="228" t="s">
        <v>156</v>
      </c>
      <c r="O11" s="230" t="s">
        <v>147</v>
      </c>
    </row>
    <row r="12" spans="1:15" x14ac:dyDescent="0.3">
      <c r="A12" s="85" t="s">
        <v>225</v>
      </c>
      <c r="B12" s="85">
        <v>1</v>
      </c>
      <c r="C12" s="74">
        <v>0</v>
      </c>
      <c r="D12" s="117">
        <v>10</v>
      </c>
      <c r="E12" s="74">
        <f t="shared" si="0"/>
        <v>10</v>
      </c>
      <c r="F12" s="74" t="s">
        <v>6</v>
      </c>
      <c r="H12" s="112" t="s">
        <v>24</v>
      </c>
      <c r="I12" s="86">
        <f>AVERAGE(I3:I11)</f>
        <v>10.666666666666666</v>
      </c>
      <c r="J12" s="87"/>
      <c r="L12" s="229" t="s">
        <v>230</v>
      </c>
      <c r="M12" s="228">
        <v>9</v>
      </c>
      <c r="N12" s="228" t="s">
        <v>231</v>
      </c>
      <c r="O12" s="241" t="s">
        <v>229</v>
      </c>
    </row>
    <row r="13" spans="1:15" ht="16.2" thickBot="1" x14ac:dyDescent="0.35">
      <c r="A13" s="228" t="s">
        <v>164</v>
      </c>
      <c r="B13" s="228">
        <v>3</v>
      </c>
      <c r="C13" s="74">
        <v>3</v>
      </c>
      <c r="D13" s="117">
        <v>6</v>
      </c>
      <c r="E13" s="74">
        <f t="shared" si="0"/>
        <v>9</v>
      </c>
      <c r="F13" s="74" t="s">
        <v>6</v>
      </c>
      <c r="H13" s="113" t="s">
        <v>25</v>
      </c>
      <c r="I13" s="88">
        <f>SUM(I3:I11)</f>
        <v>96</v>
      </c>
      <c r="J13" s="84"/>
      <c r="L13" s="283" t="s">
        <v>227</v>
      </c>
      <c r="M13" s="240">
        <v>9</v>
      </c>
      <c r="N13" s="240" t="s">
        <v>157</v>
      </c>
      <c r="O13" s="239" t="s">
        <v>182</v>
      </c>
    </row>
    <row r="14" spans="1:15" x14ac:dyDescent="0.3">
      <c r="A14" s="85" t="s">
        <v>122</v>
      </c>
      <c r="B14" s="85">
        <v>1</v>
      </c>
      <c r="C14" s="74">
        <v>4</v>
      </c>
      <c r="D14" s="117">
        <v>4</v>
      </c>
      <c r="E14" s="74">
        <f t="shared" si="0"/>
        <v>8</v>
      </c>
      <c r="F14" s="74" t="s">
        <v>6</v>
      </c>
      <c r="H14" s="113" t="s">
        <v>26</v>
      </c>
      <c r="I14" s="88">
        <f>COUNT(I3:I11)</f>
        <v>9</v>
      </c>
      <c r="J14" s="226"/>
      <c r="L14" s="115" t="s">
        <v>25</v>
      </c>
      <c r="M14" s="238">
        <f>SUM(M3:M13)</f>
        <v>125</v>
      </c>
      <c r="N14" s="237"/>
      <c r="O14" s="95"/>
    </row>
    <row r="15" spans="1:15" x14ac:dyDescent="0.3">
      <c r="A15" s="73" t="s">
        <v>81</v>
      </c>
      <c r="B15" s="73">
        <v>2</v>
      </c>
      <c r="C15" s="74">
        <v>1</v>
      </c>
      <c r="D15" s="117">
        <v>6</v>
      </c>
      <c r="E15" s="74">
        <f t="shared" si="0"/>
        <v>7</v>
      </c>
      <c r="F15" s="220" t="s">
        <v>127</v>
      </c>
      <c r="H15" s="113" t="s">
        <v>28</v>
      </c>
      <c r="I15" s="108">
        <f>I13/4</f>
        <v>24</v>
      </c>
      <c r="J15" s="84" t="s">
        <v>29</v>
      </c>
      <c r="L15" s="115" t="s">
        <v>24</v>
      </c>
      <c r="M15" s="238">
        <f>AVERAGE(M3:M13)</f>
        <v>11.363636363636363</v>
      </c>
      <c r="N15" s="238"/>
      <c r="O15" s="94"/>
    </row>
    <row r="16" spans="1:15" ht="16.2" thickBot="1" x14ac:dyDescent="0.35">
      <c r="A16" s="85" t="s">
        <v>124</v>
      </c>
      <c r="B16" s="85">
        <v>1</v>
      </c>
      <c r="C16" s="74">
        <v>0</v>
      </c>
      <c r="D16" s="117">
        <v>7</v>
      </c>
      <c r="E16" s="74">
        <f t="shared" si="0"/>
        <v>7</v>
      </c>
      <c r="F16" s="74" t="s">
        <v>6</v>
      </c>
      <c r="H16" s="114" t="s">
        <v>30</v>
      </c>
      <c r="I16" s="109">
        <f>I15*2</f>
        <v>48</v>
      </c>
      <c r="J16" s="89" t="s">
        <v>31</v>
      </c>
      <c r="L16" s="116" t="s">
        <v>26</v>
      </c>
      <c r="M16" s="107">
        <f>COUNT(M3:M13)</f>
        <v>11</v>
      </c>
      <c r="N16" s="107"/>
      <c r="O16" s="96"/>
    </row>
    <row r="17" spans="1:15" ht="16.2" thickTop="1" x14ac:dyDescent="0.3">
      <c r="A17" s="85" t="s">
        <v>126</v>
      </c>
      <c r="B17" s="85">
        <v>1</v>
      </c>
      <c r="C17" s="74">
        <v>1</v>
      </c>
      <c r="D17" s="117">
        <v>4</v>
      </c>
      <c r="E17" s="74">
        <f t="shared" si="0"/>
        <v>5</v>
      </c>
      <c r="F17" s="74" t="s">
        <v>201</v>
      </c>
      <c r="H17" s="132"/>
      <c r="I17" s="132"/>
      <c r="J17" s="132"/>
    </row>
    <row r="18" spans="1:15" ht="16.2" thickBot="1" x14ac:dyDescent="0.35">
      <c r="A18" s="73" t="s">
        <v>82</v>
      </c>
      <c r="B18" s="73">
        <v>2</v>
      </c>
      <c r="C18" s="74">
        <v>2</v>
      </c>
      <c r="D18" s="117">
        <v>2</v>
      </c>
      <c r="E18" s="74">
        <f t="shared" si="0"/>
        <v>4</v>
      </c>
      <c r="F18" s="74" t="s">
        <v>129</v>
      </c>
      <c r="H18" s="100" t="s">
        <v>146</v>
      </c>
      <c r="I18" s="100"/>
      <c r="J18" s="100"/>
      <c r="L18" s="78" t="s">
        <v>32</v>
      </c>
      <c r="M18" s="110">
        <f>I15</f>
        <v>24</v>
      </c>
      <c r="N18" s="235" t="s">
        <v>217</v>
      </c>
      <c r="O18" s="132"/>
    </row>
    <row r="19" spans="1:15" ht="16.8" thickTop="1" thickBot="1" x14ac:dyDescent="0.35">
      <c r="H19" s="183" t="s">
        <v>0</v>
      </c>
      <c r="I19" s="184" t="s">
        <v>22</v>
      </c>
      <c r="J19" s="185" t="s">
        <v>70</v>
      </c>
      <c r="L19" s="78" t="s">
        <v>33</v>
      </c>
      <c r="M19" s="110">
        <f>I16</f>
        <v>48</v>
      </c>
      <c r="N19" s="235"/>
      <c r="O19" s="132"/>
    </row>
    <row r="20" spans="1:15" x14ac:dyDescent="0.3">
      <c r="A20" s="210" t="s">
        <v>160</v>
      </c>
      <c r="B20" s="210">
        <v>5</v>
      </c>
      <c r="C20" s="74">
        <v>2</v>
      </c>
      <c r="D20" s="117">
        <f ca="1">RANDBETWEEN(1,20)</f>
        <v>8</v>
      </c>
      <c r="E20" s="74">
        <f ca="1">SUM(C20:D20)</f>
        <v>10</v>
      </c>
      <c r="F20" s="74" t="s">
        <v>127</v>
      </c>
      <c r="H20" s="186" t="s">
        <v>199</v>
      </c>
      <c r="I20" s="73">
        <v>14</v>
      </c>
      <c r="J20" s="187" t="s">
        <v>83</v>
      </c>
      <c r="L20" s="78" t="s">
        <v>34</v>
      </c>
      <c r="M20" s="110">
        <f>I13</f>
        <v>96</v>
      </c>
      <c r="N20" s="235" t="s">
        <v>233</v>
      </c>
      <c r="O20" s="132"/>
    </row>
    <row r="21" spans="1:15" x14ac:dyDescent="0.3">
      <c r="H21" s="186" t="s">
        <v>79</v>
      </c>
      <c r="I21" s="73">
        <v>13</v>
      </c>
      <c r="J21" s="187" t="s">
        <v>193</v>
      </c>
      <c r="N21" s="235" t="s">
        <v>232</v>
      </c>
      <c r="O21" s="132"/>
    </row>
    <row r="22" spans="1:15" x14ac:dyDescent="0.3">
      <c r="D22" s="117">
        <f ca="1">RANDBETWEEN(1,20)</f>
        <v>17</v>
      </c>
      <c r="H22" s="186" t="s">
        <v>80</v>
      </c>
      <c r="I22" s="73">
        <v>12</v>
      </c>
      <c r="J22" s="188" t="s">
        <v>191</v>
      </c>
      <c r="L22" s="15" t="s">
        <v>35</v>
      </c>
      <c r="M22" s="110">
        <f>M14</f>
        <v>125</v>
      </c>
    </row>
    <row r="23" spans="1:15" x14ac:dyDescent="0.3">
      <c r="H23" s="186" t="s">
        <v>81</v>
      </c>
      <c r="I23" s="73">
        <v>11</v>
      </c>
      <c r="J23" s="187" t="s">
        <v>192</v>
      </c>
    </row>
    <row r="24" spans="1:15" ht="16.2" thickBot="1" x14ac:dyDescent="0.35">
      <c r="A24" s="75" t="s">
        <v>175</v>
      </c>
      <c r="B24" s="75">
        <v>4</v>
      </c>
      <c r="C24" s="74">
        <v>3</v>
      </c>
      <c r="D24" s="117">
        <v>14</v>
      </c>
      <c r="E24" s="74">
        <f>SUM(C24:D24)</f>
        <v>17</v>
      </c>
      <c r="F24" s="74" t="s">
        <v>6</v>
      </c>
      <c r="H24" s="186" t="s">
        <v>82</v>
      </c>
      <c r="I24" s="73">
        <v>9</v>
      </c>
      <c r="J24" s="187" t="s">
        <v>117</v>
      </c>
    </row>
    <row r="25" spans="1:15" x14ac:dyDescent="0.3">
      <c r="A25" s="75" t="s">
        <v>163</v>
      </c>
      <c r="B25" s="75">
        <v>4</v>
      </c>
      <c r="C25" s="74">
        <v>2</v>
      </c>
      <c r="D25" s="117">
        <v>7</v>
      </c>
      <c r="E25" s="74">
        <f>SUM(C25:D25)</f>
        <v>9</v>
      </c>
      <c r="F25" s="74" t="s">
        <v>6</v>
      </c>
      <c r="H25" s="189" t="s">
        <v>24</v>
      </c>
      <c r="I25" s="190">
        <f>AVERAGE(I20:I24)</f>
        <v>11.8</v>
      </c>
      <c r="J25" s="191"/>
    </row>
    <row r="26" spans="1:15" x14ac:dyDescent="0.3">
      <c r="A26" s="75" t="s">
        <v>200</v>
      </c>
      <c r="B26" s="75">
        <v>4</v>
      </c>
      <c r="C26" s="74">
        <v>6</v>
      </c>
      <c r="D26" s="117">
        <v>12</v>
      </c>
      <c r="E26" s="74">
        <f>SUM(C26:D26)</f>
        <v>18</v>
      </c>
      <c r="F26" s="74" t="s">
        <v>76</v>
      </c>
      <c r="H26" s="192" t="s">
        <v>25</v>
      </c>
      <c r="I26" s="193">
        <f>SUM(I20:I24)</f>
        <v>59</v>
      </c>
      <c r="J26" s="187"/>
    </row>
    <row r="27" spans="1:15" x14ac:dyDescent="0.3">
      <c r="H27" s="192" t="s">
        <v>26</v>
      </c>
      <c r="I27" s="193">
        <f>COUNT(I20:I24)</f>
        <v>5</v>
      </c>
      <c r="J27" s="225" t="s">
        <v>215</v>
      </c>
    </row>
    <row r="28" spans="1:15" x14ac:dyDescent="0.3">
      <c r="H28" s="192" t="s">
        <v>28</v>
      </c>
      <c r="I28" s="194">
        <f>I26/4</f>
        <v>14.75</v>
      </c>
      <c r="J28" s="187" t="s">
        <v>29</v>
      </c>
    </row>
    <row r="29" spans="1:15" ht="16.2" thickBot="1" x14ac:dyDescent="0.35">
      <c r="H29" s="195" t="s">
        <v>30</v>
      </c>
      <c r="I29" s="196">
        <f>I28*2</f>
        <v>29.5</v>
      </c>
      <c r="J29" s="197" t="s">
        <v>31</v>
      </c>
    </row>
    <row r="30" spans="1:15" ht="16.2" thickTop="1" x14ac:dyDescent="0.3"/>
  </sheetData>
  <sortState ref="A2:F21">
    <sortCondition descending="1" ref="E2:E21"/>
    <sortCondition descending="1" ref="C2:C21"/>
  </sortState>
  <conditionalFormatting sqref="M22">
    <cfRule type="cellIs" dxfId="520" priority="1434" operator="greaterThan">
      <formula>$M$20</formula>
    </cfRule>
    <cfRule type="cellIs" dxfId="519" priority="1435" operator="between">
      <formula>$M$19</formula>
      <formula>$M$20</formula>
    </cfRule>
    <cfRule type="cellIs" dxfId="518" priority="1436" operator="between">
      <formula>$M$18</formula>
      <formula>$M$19</formula>
    </cfRule>
    <cfRule type="cellIs" dxfId="517" priority="1437" operator="lessThan">
      <formula>$M$18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147" bestFit="1" customWidth="1"/>
    <col min="2" max="2" width="21.8984375" style="147" bestFit="1" customWidth="1"/>
    <col min="3" max="3" width="25.3984375" style="147" bestFit="1" customWidth="1"/>
    <col min="4" max="4" width="4.8984375" style="147" bestFit="1" customWidth="1"/>
    <col min="5" max="5" width="5.796875" style="147" bestFit="1" customWidth="1"/>
    <col min="6" max="6" width="3.8984375" style="147" bestFit="1" customWidth="1"/>
    <col min="7" max="7" width="7.09765625" style="147" bestFit="1" customWidth="1"/>
    <col min="8" max="8" width="3.8984375" style="147" bestFit="1" customWidth="1"/>
    <col min="9" max="9" width="5.3984375" style="147" bestFit="1" customWidth="1"/>
    <col min="10" max="10" width="18.19921875" style="138" bestFit="1" customWidth="1"/>
    <col min="11" max="16384" width="8.796875" style="138"/>
  </cols>
  <sheetData>
    <row r="1" spans="1:10" ht="16.2" thickBot="1" x14ac:dyDescent="0.35">
      <c r="A1" s="133" t="s">
        <v>0</v>
      </c>
      <c r="B1" s="134" t="s">
        <v>36</v>
      </c>
      <c r="C1" s="134" t="s">
        <v>37</v>
      </c>
      <c r="D1" s="135" t="s">
        <v>38</v>
      </c>
      <c r="E1" s="134" t="s">
        <v>39</v>
      </c>
      <c r="F1" s="134" t="s">
        <v>40</v>
      </c>
      <c r="G1" s="134" t="s">
        <v>41</v>
      </c>
      <c r="H1" s="136" t="s">
        <v>42</v>
      </c>
      <c r="I1" s="137" t="s">
        <v>27</v>
      </c>
      <c r="J1" s="137" t="s">
        <v>114</v>
      </c>
    </row>
    <row r="2" spans="1:10" x14ac:dyDescent="0.3">
      <c r="A2" s="148" t="s">
        <v>79</v>
      </c>
      <c r="B2" s="140" t="s">
        <v>89</v>
      </c>
      <c r="C2" s="140" t="s">
        <v>99</v>
      </c>
      <c r="D2" s="158">
        <f>13-1</f>
        <v>12</v>
      </c>
      <c r="E2" s="159">
        <f t="shared" ref="E2:E8" si="0">5+2</f>
        <v>7</v>
      </c>
      <c r="F2" s="140">
        <v>1</v>
      </c>
      <c r="G2" s="215">
        <v>1</v>
      </c>
      <c r="H2" s="142">
        <f t="shared" ref="H2:H34" ca="1" si="1">RANDBETWEEN(1,20)</f>
        <v>10</v>
      </c>
      <c r="I2" s="140">
        <f t="shared" ref="I2:I33" ca="1" si="2">SUM(D2:H2)</f>
        <v>31</v>
      </c>
      <c r="J2" s="271" t="s">
        <v>262</v>
      </c>
    </row>
    <row r="3" spans="1:10" x14ac:dyDescent="0.3">
      <c r="A3" s="148" t="s">
        <v>79</v>
      </c>
      <c r="B3" s="140" t="s">
        <v>100</v>
      </c>
      <c r="C3" s="140" t="s">
        <v>99</v>
      </c>
      <c r="D3" s="158">
        <f>D2-5</f>
        <v>7</v>
      </c>
      <c r="E3" s="159">
        <f t="shared" si="0"/>
        <v>7</v>
      </c>
      <c r="F3" s="140">
        <v>1</v>
      </c>
      <c r="G3" s="215">
        <v>1</v>
      </c>
      <c r="H3" s="142">
        <f t="shared" ca="1" si="1"/>
        <v>11</v>
      </c>
      <c r="I3" s="140">
        <f t="shared" ca="1" si="2"/>
        <v>27</v>
      </c>
      <c r="J3" s="271" t="s">
        <v>262</v>
      </c>
    </row>
    <row r="4" spans="1:10" x14ac:dyDescent="0.3">
      <c r="A4" s="148" t="s">
        <v>79</v>
      </c>
      <c r="B4" s="140" t="s">
        <v>143</v>
      </c>
      <c r="C4" s="140" t="s">
        <v>99</v>
      </c>
      <c r="D4" s="158">
        <f>D3-5</f>
        <v>2</v>
      </c>
      <c r="E4" s="159">
        <f t="shared" si="0"/>
        <v>7</v>
      </c>
      <c r="F4" s="140">
        <v>1</v>
      </c>
      <c r="G4" s="215">
        <v>1</v>
      </c>
      <c r="H4" s="142">
        <f t="shared" ca="1" si="1"/>
        <v>16</v>
      </c>
      <c r="I4" s="140">
        <f t="shared" ca="1" si="2"/>
        <v>27</v>
      </c>
      <c r="J4" s="271" t="s">
        <v>262</v>
      </c>
    </row>
    <row r="5" spans="1:10" x14ac:dyDescent="0.3">
      <c r="A5" s="148" t="s">
        <v>79</v>
      </c>
      <c r="B5" s="140" t="s">
        <v>261</v>
      </c>
      <c r="C5" s="140" t="s">
        <v>99</v>
      </c>
      <c r="D5" s="158">
        <f>13-1</f>
        <v>12</v>
      </c>
      <c r="E5" s="159">
        <f t="shared" si="0"/>
        <v>7</v>
      </c>
      <c r="F5" s="140">
        <v>1</v>
      </c>
      <c r="G5" s="215">
        <v>1</v>
      </c>
      <c r="H5" s="142">
        <f t="shared" ca="1" si="1"/>
        <v>10</v>
      </c>
      <c r="I5" s="140">
        <f t="shared" ref="I5" ca="1" si="3">SUM(D5:H5)</f>
        <v>31</v>
      </c>
      <c r="J5" s="271" t="s">
        <v>262</v>
      </c>
    </row>
    <row r="6" spans="1:10" x14ac:dyDescent="0.3">
      <c r="A6" s="148" t="s">
        <v>79</v>
      </c>
      <c r="B6" s="140" t="s">
        <v>90</v>
      </c>
      <c r="C6" s="140" t="s">
        <v>101</v>
      </c>
      <c r="D6" s="158">
        <f>13-1</f>
        <v>12</v>
      </c>
      <c r="E6" s="159">
        <f t="shared" si="0"/>
        <v>7</v>
      </c>
      <c r="F6" s="140">
        <v>1</v>
      </c>
      <c r="G6" s="215">
        <v>1</v>
      </c>
      <c r="H6" s="142">
        <f t="shared" ca="1" si="1"/>
        <v>19</v>
      </c>
      <c r="I6" s="140">
        <f t="shared" ca="1" si="2"/>
        <v>40</v>
      </c>
      <c r="J6" s="271" t="s">
        <v>262</v>
      </c>
    </row>
    <row r="7" spans="1:10" x14ac:dyDescent="0.3">
      <c r="A7" s="148" t="s">
        <v>79</v>
      </c>
      <c r="B7" s="140" t="s">
        <v>102</v>
      </c>
      <c r="C7" s="140" t="s">
        <v>98</v>
      </c>
      <c r="D7" s="158">
        <f>13-1</f>
        <v>12</v>
      </c>
      <c r="E7" s="159">
        <f>-1+2</f>
        <v>1</v>
      </c>
      <c r="F7" s="140">
        <v>0</v>
      </c>
      <c r="G7" s="215">
        <v>1</v>
      </c>
      <c r="H7" s="142">
        <f t="shared" ca="1" si="1"/>
        <v>17</v>
      </c>
      <c r="I7" s="140">
        <f t="shared" ca="1" si="2"/>
        <v>31</v>
      </c>
      <c r="J7" s="271" t="s">
        <v>262</v>
      </c>
    </row>
    <row r="8" spans="1:10" x14ac:dyDescent="0.3">
      <c r="A8" s="149" t="s">
        <v>79</v>
      </c>
      <c r="B8" s="144" t="s">
        <v>91</v>
      </c>
      <c r="C8" s="144" t="s">
        <v>91</v>
      </c>
      <c r="D8" s="160">
        <f>13-1</f>
        <v>12</v>
      </c>
      <c r="E8" s="161">
        <f t="shared" si="0"/>
        <v>7</v>
      </c>
      <c r="F8" s="144">
        <v>0</v>
      </c>
      <c r="G8" s="216">
        <v>1</v>
      </c>
      <c r="H8" s="146">
        <f t="shared" ca="1" si="1"/>
        <v>7</v>
      </c>
      <c r="I8" s="144">
        <f t="shared" ca="1" si="2"/>
        <v>27</v>
      </c>
      <c r="J8" s="272" t="s">
        <v>262</v>
      </c>
    </row>
    <row r="9" spans="1:10" x14ac:dyDescent="0.3">
      <c r="A9" s="148" t="s">
        <v>78</v>
      </c>
      <c r="B9" s="140" t="s">
        <v>92</v>
      </c>
      <c r="C9" s="140" t="s">
        <v>93</v>
      </c>
      <c r="D9" s="158">
        <f t="shared" ref="D9:E13" si="4">4+2</f>
        <v>6</v>
      </c>
      <c r="E9" s="159">
        <f t="shared" si="4"/>
        <v>6</v>
      </c>
      <c r="F9" s="140">
        <v>1</v>
      </c>
      <c r="G9" s="140">
        <v>0</v>
      </c>
      <c r="H9" s="142">
        <f t="shared" ca="1" si="1"/>
        <v>1</v>
      </c>
      <c r="I9" s="140">
        <f t="shared" ca="1" si="2"/>
        <v>14</v>
      </c>
      <c r="J9" s="162" t="s">
        <v>115</v>
      </c>
    </row>
    <row r="10" spans="1:10" x14ac:dyDescent="0.3">
      <c r="A10" s="148" t="s">
        <v>78</v>
      </c>
      <c r="B10" s="140" t="s">
        <v>94</v>
      </c>
      <c r="C10" s="140" t="s">
        <v>93</v>
      </c>
      <c r="D10" s="158">
        <f t="shared" si="4"/>
        <v>6</v>
      </c>
      <c r="E10" s="159">
        <f t="shared" si="4"/>
        <v>6</v>
      </c>
      <c r="F10" s="140">
        <v>1</v>
      </c>
      <c r="G10" s="140">
        <v>0</v>
      </c>
      <c r="H10" s="142">
        <f t="shared" ca="1" si="1"/>
        <v>6</v>
      </c>
      <c r="I10" s="140">
        <f t="shared" ca="1" si="2"/>
        <v>19</v>
      </c>
      <c r="J10" s="162" t="s">
        <v>115</v>
      </c>
    </row>
    <row r="11" spans="1:10" x14ac:dyDescent="0.3">
      <c r="A11" s="148" t="s">
        <v>78</v>
      </c>
      <c r="B11" s="140" t="s">
        <v>95</v>
      </c>
      <c r="C11" s="140" t="s">
        <v>96</v>
      </c>
      <c r="D11" s="158">
        <f t="shared" si="4"/>
        <v>6</v>
      </c>
      <c r="E11" s="159">
        <f>4-5+2</f>
        <v>1</v>
      </c>
      <c r="F11" s="140">
        <v>0</v>
      </c>
      <c r="G11" s="140">
        <v>0</v>
      </c>
      <c r="H11" s="142">
        <f t="shared" ca="1" si="1"/>
        <v>3</v>
      </c>
      <c r="I11" s="140">
        <f t="shared" ca="1" si="2"/>
        <v>10</v>
      </c>
      <c r="J11" s="162" t="s">
        <v>115</v>
      </c>
    </row>
    <row r="12" spans="1:10" x14ac:dyDescent="0.3">
      <c r="A12" s="148" t="s">
        <v>78</v>
      </c>
      <c r="B12" s="140" t="s">
        <v>97</v>
      </c>
      <c r="C12" s="140" t="s">
        <v>98</v>
      </c>
      <c r="D12" s="158">
        <f t="shared" si="4"/>
        <v>6</v>
      </c>
      <c r="E12" s="159">
        <v>2</v>
      </c>
      <c r="F12" s="140">
        <v>0</v>
      </c>
      <c r="G12" s="140">
        <v>0</v>
      </c>
      <c r="H12" s="142">
        <f t="shared" ca="1" si="1"/>
        <v>17</v>
      </c>
      <c r="I12" s="140">
        <f t="shared" ca="1" si="2"/>
        <v>25</v>
      </c>
      <c r="J12" s="162" t="s">
        <v>115</v>
      </c>
    </row>
    <row r="13" spans="1:10" x14ac:dyDescent="0.3">
      <c r="A13" s="149" t="s">
        <v>78</v>
      </c>
      <c r="B13" s="144" t="s">
        <v>91</v>
      </c>
      <c r="C13" s="144" t="s">
        <v>91</v>
      </c>
      <c r="D13" s="160">
        <f t="shared" si="4"/>
        <v>6</v>
      </c>
      <c r="E13" s="161">
        <f>-1+2</f>
        <v>1</v>
      </c>
      <c r="F13" s="144">
        <v>0</v>
      </c>
      <c r="G13" s="144">
        <v>0</v>
      </c>
      <c r="H13" s="146">
        <f t="shared" ca="1" si="1"/>
        <v>17</v>
      </c>
      <c r="I13" s="144">
        <f t="shared" ca="1" si="2"/>
        <v>24</v>
      </c>
      <c r="J13" s="163" t="s">
        <v>115</v>
      </c>
    </row>
    <row r="14" spans="1:10" ht="18.600000000000001" x14ac:dyDescent="0.3">
      <c r="A14" s="148" t="s">
        <v>80</v>
      </c>
      <c r="B14" s="140" t="s">
        <v>85</v>
      </c>
      <c r="C14" s="140" t="s">
        <v>103</v>
      </c>
      <c r="D14" s="158">
        <v>5</v>
      </c>
      <c r="E14" s="140">
        <v>0</v>
      </c>
      <c r="F14" s="140">
        <v>2</v>
      </c>
      <c r="G14" s="140">
        <v>0</v>
      </c>
      <c r="H14" s="142">
        <f t="shared" ca="1" si="1"/>
        <v>13</v>
      </c>
      <c r="I14" s="140">
        <f t="shared" ca="1" si="2"/>
        <v>20</v>
      </c>
      <c r="J14" s="140"/>
    </row>
    <row r="15" spans="1:10" x14ac:dyDescent="0.3">
      <c r="A15" s="148" t="s">
        <v>80</v>
      </c>
      <c r="B15" s="140" t="s">
        <v>86</v>
      </c>
      <c r="C15" s="140" t="s">
        <v>104</v>
      </c>
      <c r="D15" s="158">
        <v>5</v>
      </c>
      <c r="E15" s="140">
        <v>0</v>
      </c>
      <c r="F15" s="140">
        <v>1</v>
      </c>
      <c r="G15" s="140">
        <v>0</v>
      </c>
      <c r="H15" s="142">
        <f t="shared" ca="1" si="1"/>
        <v>10</v>
      </c>
      <c r="I15" s="140">
        <f t="shared" ca="1" si="2"/>
        <v>16</v>
      </c>
      <c r="J15" s="140"/>
    </row>
    <row r="16" spans="1:10" x14ac:dyDescent="0.3">
      <c r="A16" s="148" t="s">
        <v>80</v>
      </c>
      <c r="B16" s="140" t="s">
        <v>102</v>
      </c>
      <c r="C16" s="140" t="s">
        <v>98</v>
      </c>
      <c r="D16" s="158">
        <v>5</v>
      </c>
      <c r="E16" s="140">
        <v>0</v>
      </c>
      <c r="F16" s="140">
        <v>0</v>
      </c>
      <c r="G16" s="140">
        <v>0</v>
      </c>
      <c r="H16" s="142">
        <f t="shared" ca="1" si="1"/>
        <v>14</v>
      </c>
      <c r="I16" s="140">
        <f t="shared" ca="1" si="2"/>
        <v>19</v>
      </c>
      <c r="J16" s="140"/>
    </row>
    <row r="17" spans="1:10" x14ac:dyDescent="0.3">
      <c r="A17" s="148" t="s">
        <v>80</v>
      </c>
      <c r="B17" s="140" t="s">
        <v>105</v>
      </c>
      <c r="C17" s="140" t="s">
        <v>98</v>
      </c>
      <c r="D17" s="158">
        <v>9</v>
      </c>
      <c r="E17" s="140">
        <v>0</v>
      </c>
      <c r="F17" s="140">
        <v>0</v>
      </c>
      <c r="G17" s="140">
        <v>0</v>
      </c>
      <c r="H17" s="142">
        <f t="shared" ca="1" si="1"/>
        <v>7</v>
      </c>
      <c r="I17" s="140">
        <f t="shared" ca="1" si="2"/>
        <v>16</v>
      </c>
      <c r="J17" s="140"/>
    </row>
    <row r="18" spans="1:10" x14ac:dyDescent="0.3">
      <c r="A18" s="149" t="s">
        <v>80</v>
      </c>
      <c r="B18" s="144" t="s">
        <v>91</v>
      </c>
      <c r="C18" s="144" t="s">
        <v>91</v>
      </c>
      <c r="D18" s="160">
        <v>5</v>
      </c>
      <c r="E18" s="144">
        <v>0</v>
      </c>
      <c r="F18" s="144">
        <v>0</v>
      </c>
      <c r="G18" s="144">
        <v>0</v>
      </c>
      <c r="H18" s="146">
        <f t="shared" ca="1" si="1"/>
        <v>17</v>
      </c>
      <c r="I18" s="144">
        <f t="shared" ca="1" si="2"/>
        <v>22</v>
      </c>
      <c r="J18" s="144"/>
    </row>
    <row r="19" spans="1:10" x14ac:dyDescent="0.3">
      <c r="A19" s="148" t="s">
        <v>81</v>
      </c>
      <c r="B19" s="140" t="s">
        <v>87</v>
      </c>
      <c r="C19" s="140" t="s">
        <v>106</v>
      </c>
      <c r="D19" s="158">
        <v>5</v>
      </c>
      <c r="E19" s="140">
        <v>0</v>
      </c>
      <c r="F19" s="140">
        <v>2</v>
      </c>
      <c r="G19" s="140">
        <v>0</v>
      </c>
      <c r="H19" s="142">
        <f t="shared" ca="1" si="1"/>
        <v>9</v>
      </c>
      <c r="I19" s="140">
        <f t="shared" ca="1" si="2"/>
        <v>16</v>
      </c>
      <c r="J19" s="162" t="s">
        <v>115</v>
      </c>
    </row>
    <row r="20" spans="1:10" x14ac:dyDescent="0.3">
      <c r="A20" s="148" t="s">
        <v>81</v>
      </c>
      <c r="B20" s="140" t="s">
        <v>88</v>
      </c>
      <c r="C20" s="140" t="s">
        <v>107</v>
      </c>
      <c r="D20" s="158">
        <v>5</v>
      </c>
      <c r="E20" s="140">
        <v>0</v>
      </c>
      <c r="F20" s="140">
        <v>1</v>
      </c>
      <c r="G20" s="140">
        <v>0</v>
      </c>
      <c r="H20" s="142">
        <f t="shared" ca="1" si="1"/>
        <v>5</v>
      </c>
      <c r="I20" s="140">
        <f t="shared" ca="1" si="2"/>
        <v>11</v>
      </c>
      <c r="J20" s="162" t="s">
        <v>115</v>
      </c>
    </row>
    <row r="21" spans="1:10" x14ac:dyDescent="0.3">
      <c r="A21" s="231" t="s">
        <v>81</v>
      </c>
      <c r="B21" s="231" t="s">
        <v>108</v>
      </c>
      <c r="C21" s="231" t="s">
        <v>109</v>
      </c>
      <c r="D21" s="232">
        <v>5</v>
      </c>
      <c r="E21" s="231">
        <v>1</v>
      </c>
      <c r="F21" s="231">
        <v>0</v>
      </c>
      <c r="G21" s="231">
        <v>0</v>
      </c>
      <c r="H21" s="233">
        <f t="shared" ca="1" si="1"/>
        <v>16</v>
      </c>
      <c r="I21" s="231">
        <f t="shared" ca="1" si="2"/>
        <v>22</v>
      </c>
      <c r="J21" s="234" t="s">
        <v>216</v>
      </c>
    </row>
    <row r="22" spans="1:10" x14ac:dyDescent="0.3">
      <c r="A22" s="148" t="s">
        <v>81</v>
      </c>
      <c r="B22" s="140" t="s">
        <v>102</v>
      </c>
      <c r="C22" s="140" t="s">
        <v>98</v>
      </c>
      <c r="D22" s="158">
        <v>5</v>
      </c>
      <c r="E22" s="140">
        <v>1</v>
      </c>
      <c r="F22" s="140">
        <v>0</v>
      </c>
      <c r="G22" s="140">
        <v>0</v>
      </c>
      <c r="H22" s="142">
        <f t="shared" ca="1" si="1"/>
        <v>16</v>
      </c>
      <c r="I22" s="140">
        <f t="shared" ca="1" si="2"/>
        <v>22</v>
      </c>
      <c r="J22" s="162" t="s">
        <v>115</v>
      </c>
    </row>
    <row r="23" spans="1:10" x14ac:dyDescent="0.3">
      <c r="A23" s="149" t="s">
        <v>81</v>
      </c>
      <c r="B23" s="144" t="s">
        <v>91</v>
      </c>
      <c r="C23" s="144" t="s">
        <v>91</v>
      </c>
      <c r="D23" s="160">
        <v>5</v>
      </c>
      <c r="E23" s="144">
        <v>0</v>
      </c>
      <c r="F23" s="144">
        <v>0</v>
      </c>
      <c r="G23" s="144">
        <v>0</v>
      </c>
      <c r="H23" s="146">
        <f t="shared" ca="1" si="1"/>
        <v>12</v>
      </c>
      <c r="I23" s="144">
        <f t="shared" ca="1" si="2"/>
        <v>17</v>
      </c>
      <c r="J23" s="163" t="s">
        <v>115</v>
      </c>
    </row>
    <row r="24" spans="1:10" x14ac:dyDescent="0.3">
      <c r="A24" s="148" t="s">
        <v>82</v>
      </c>
      <c r="B24" s="140" t="s">
        <v>110</v>
      </c>
      <c r="C24" s="140" t="s">
        <v>111</v>
      </c>
      <c r="D24" s="141">
        <v>6</v>
      </c>
      <c r="E24" s="159">
        <f>2+2+1</f>
        <v>5</v>
      </c>
      <c r="F24" s="140">
        <v>1</v>
      </c>
      <c r="G24" s="140">
        <v>1</v>
      </c>
      <c r="H24" s="142">
        <f t="shared" ca="1" si="1"/>
        <v>4</v>
      </c>
      <c r="I24" s="140">
        <f t="shared" ca="1" si="2"/>
        <v>17</v>
      </c>
      <c r="J24" s="179" t="s">
        <v>128</v>
      </c>
    </row>
    <row r="25" spans="1:10" x14ac:dyDescent="0.3">
      <c r="A25" s="148" t="s">
        <v>82</v>
      </c>
      <c r="B25" s="140" t="s">
        <v>100</v>
      </c>
      <c r="C25" s="140" t="s">
        <v>111</v>
      </c>
      <c r="D25" s="141">
        <v>1</v>
      </c>
      <c r="E25" s="159">
        <f t="shared" ref="E25" si="5">2+2+1</f>
        <v>5</v>
      </c>
      <c r="F25" s="140">
        <v>1</v>
      </c>
      <c r="G25" s="140">
        <v>1</v>
      </c>
      <c r="H25" s="142">
        <f t="shared" ca="1" si="1"/>
        <v>7</v>
      </c>
      <c r="I25" s="140">
        <f t="shared" ref="I25" ca="1" si="6">SUM(D25:H25)</f>
        <v>15</v>
      </c>
      <c r="J25" s="179" t="s">
        <v>128</v>
      </c>
    </row>
    <row r="26" spans="1:10" x14ac:dyDescent="0.3">
      <c r="A26" s="148" t="s">
        <v>82</v>
      </c>
      <c r="B26" s="140" t="s">
        <v>112</v>
      </c>
      <c r="C26" s="140" t="s">
        <v>113</v>
      </c>
      <c r="D26" s="141">
        <v>6</v>
      </c>
      <c r="E26" s="159">
        <f>2+2+1</f>
        <v>5</v>
      </c>
      <c r="F26" s="140">
        <v>1</v>
      </c>
      <c r="G26" s="140">
        <v>0</v>
      </c>
      <c r="H26" s="142">
        <f t="shared" ca="1" si="1"/>
        <v>7</v>
      </c>
      <c r="I26" s="140">
        <f t="shared" ca="1" si="2"/>
        <v>19</v>
      </c>
      <c r="J26" s="179" t="s">
        <v>128</v>
      </c>
    </row>
    <row r="27" spans="1:10" x14ac:dyDescent="0.3">
      <c r="A27" s="148" t="s">
        <v>82</v>
      </c>
      <c r="B27" s="140" t="s">
        <v>100</v>
      </c>
      <c r="C27" s="140" t="s">
        <v>113</v>
      </c>
      <c r="D27" s="141">
        <v>1</v>
      </c>
      <c r="E27" s="159">
        <f t="shared" ref="E27" si="7">2+2+1</f>
        <v>5</v>
      </c>
      <c r="F27" s="140">
        <v>1</v>
      </c>
      <c r="G27" s="140">
        <v>0</v>
      </c>
      <c r="H27" s="142">
        <f t="shared" ca="1" si="1"/>
        <v>8</v>
      </c>
      <c r="I27" s="140">
        <f t="shared" ref="I27" ca="1" si="8">SUM(D27:H27)</f>
        <v>15</v>
      </c>
      <c r="J27" s="179" t="s">
        <v>128</v>
      </c>
    </row>
    <row r="28" spans="1:10" x14ac:dyDescent="0.3">
      <c r="A28" s="148" t="s">
        <v>82</v>
      </c>
      <c r="B28" s="140" t="s">
        <v>102</v>
      </c>
      <c r="C28" s="140" t="s">
        <v>98</v>
      </c>
      <c r="D28" s="141">
        <v>6</v>
      </c>
      <c r="E28" s="159">
        <f>2+2+1</f>
        <v>5</v>
      </c>
      <c r="F28" s="140">
        <v>0</v>
      </c>
      <c r="G28" s="140">
        <v>0</v>
      </c>
      <c r="H28" s="142">
        <f t="shared" ca="1" si="1"/>
        <v>10</v>
      </c>
      <c r="I28" s="140">
        <f t="shared" ca="1" si="2"/>
        <v>21</v>
      </c>
      <c r="J28" s="179" t="s">
        <v>128</v>
      </c>
    </row>
    <row r="29" spans="1:10" x14ac:dyDescent="0.3">
      <c r="A29" s="149" t="s">
        <v>82</v>
      </c>
      <c r="B29" s="144" t="s">
        <v>91</v>
      </c>
      <c r="C29" s="144" t="s">
        <v>91</v>
      </c>
      <c r="D29" s="145">
        <v>6</v>
      </c>
      <c r="E29" s="161">
        <f>2+2+1</f>
        <v>5</v>
      </c>
      <c r="F29" s="144">
        <v>0</v>
      </c>
      <c r="G29" s="144">
        <v>0</v>
      </c>
      <c r="H29" s="146">
        <f t="shared" ca="1" si="1"/>
        <v>15</v>
      </c>
      <c r="I29" s="144">
        <f t="shared" ca="1" si="2"/>
        <v>26</v>
      </c>
      <c r="J29" s="144"/>
    </row>
    <row r="30" spans="1:10" x14ac:dyDescent="0.3">
      <c r="A30" s="148" t="s">
        <v>214</v>
      </c>
      <c r="B30" s="140" t="s">
        <v>95</v>
      </c>
      <c r="C30" s="140" t="s">
        <v>144</v>
      </c>
      <c r="D30" s="141">
        <v>1</v>
      </c>
      <c r="E30" s="140">
        <v>1</v>
      </c>
      <c r="F30" s="140">
        <v>0</v>
      </c>
      <c r="G30" s="140">
        <v>0</v>
      </c>
      <c r="H30" s="142">
        <f t="shared" ca="1" si="1"/>
        <v>16</v>
      </c>
      <c r="I30" s="140">
        <f t="shared" ca="1" si="2"/>
        <v>18</v>
      </c>
      <c r="J30" s="140"/>
    </row>
    <row r="31" spans="1:10" x14ac:dyDescent="0.3">
      <c r="A31" s="148" t="s">
        <v>214</v>
      </c>
      <c r="B31" s="140" t="s">
        <v>92</v>
      </c>
      <c r="C31" s="140" t="s">
        <v>145</v>
      </c>
      <c r="D31" s="141">
        <v>1</v>
      </c>
      <c r="E31" s="140">
        <v>-1</v>
      </c>
      <c r="F31" s="140">
        <v>0</v>
      </c>
      <c r="G31" s="140">
        <v>0</v>
      </c>
      <c r="H31" s="142">
        <f t="shared" ca="1" si="1"/>
        <v>15</v>
      </c>
      <c r="I31" s="140">
        <f t="shared" ca="1" si="2"/>
        <v>15</v>
      </c>
      <c r="J31" s="140"/>
    </row>
    <row r="32" spans="1:10" x14ac:dyDescent="0.3">
      <c r="A32" s="148" t="s">
        <v>214</v>
      </c>
      <c r="B32" s="140" t="s">
        <v>94</v>
      </c>
      <c r="C32" s="140" t="s">
        <v>145</v>
      </c>
      <c r="D32" s="141">
        <v>1</v>
      </c>
      <c r="E32" s="140">
        <v>-1</v>
      </c>
      <c r="F32" s="140">
        <v>0</v>
      </c>
      <c r="G32" s="140">
        <v>0</v>
      </c>
      <c r="H32" s="142">
        <f t="shared" ca="1" si="1"/>
        <v>3</v>
      </c>
      <c r="I32" s="140">
        <f t="shared" ca="1" si="2"/>
        <v>3</v>
      </c>
      <c r="J32" s="140"/>
    </row>
    <row r="33" spans="1:10" x14ac:dyDescent="0.3">
      <c r="A33" s="149" t="s">
        <v>214</v>
      </c>
      <c r="B33" s="144" t="s">
        <v>91</v>
      </c>
      <c r="C33" s="144" t="s">
        <v>91</v>
      </c>
      <c r="D33" s="145">
        <v>1</v>
      </c>
      <c r="E33" s="144">
        <v>-1</v>
      </c>
      <c r="F33" s="144">
        <v>0</v>
      </c>
      <c r="G33" s="144">
        <v>0</v>
      </c>
      <c r="H33" s="146">
        <f t="shared" ca="1" si="1"/>
        <v>19</v>
      </c>
      <c r="I33" s="144">
        <f t="shared" ca="1" si="2"/>
        <v>19</v>
      </c>
      <c r="J33" s="144"/>
    </row>
    <row r="34" spans="1:10" x14ac:dyDescent="0.3">
      <c r="A34" s="149" t="s">
        <v>234</v>
      </c>
      <c r="B34" s="144" t="s">
        <v>95</v>
      </c>
      <c r="C34" s="144" t="s">
        <v>235</v>
      </c>
      <c r="D34" s="145">
        <v>3</v>
      </c>
      <c r="E34" s="144">
        <v>3</v>
      </c>
      <c r="F34" s="144">
        <v>0</v>
      </c>
      <c r="G34" s="144">
        <v>0</v>
      </c>
      <c r="H34" s="146">
        <f t="shared" ca="1" si="1"/>
        <v>1</v>
      </c>
      <c r="I34" s="144">
        <f t="shared" ref="I34" ca="1" si="9">SUM(D34:H34)</f>
        <v>7</v>
      </c>
      <c r="J34" s="144"/>
    </row>
  </sheetData>
  <sortState ref="A2:J10">
    <sortCondition ref="A2:A10"/>
  </sortState>
  <conditionalFormatting sqref="H14 H19 H22:H23 H16 H25:H29">
    <cfRule type="cellIs" dxfId="516" priority="411" operator="equal">
      <formula>1</formula>
    </cfRule>
    <cfRule type="cellIs" dxfId="515" priority="412" operator="equal">
      <formula>19</formula>
    </cfRule>
    <cfRule type="cellIs" dxfId="514" priority="413" operator="equal">
      <formula>20</formula>
    </cfRule>
  </conditionalFormatting>
  <conditionalFormatting sqref="H14 H19 H22:H23 H16 H25:H29">
    <cfRule type="cellIs" dxfId="513" priority="408" operator="equal">
      <formula>1</formula>
    </cfRule>
    <cfRule type="cellIs" dxfId="512" priority="409" operator="equal">
      <formula>19</formula>
    </cfRule>
    <cfRule type="cellIs" dxfId="511" priority="410" operator="equal">
      <formula>20</formula>
    </cfRule>
  </conditionalFormatting>
  <conditionalFormatting sqref="H14 H19 H22:H23 H16 H25:H29">
    <cfRule type="cellIs" dxfId="510" priority="405" operator="equal">
      <formula>1</formula>
    </cfRule>
    <cfRule type="cellIs" dxfId="509" priority="406" operator="equal">
      <formula>19</formula>
    </cfRule>
    <cfRule type="cellIs" dxfId="508" priority="407" operator="equal">
      <formula>20</formula>
    </cfRule>
  </conditionalFormatting>
  <conditionalFormatting sqref="H14 H19 H22:H23 H16 H25:H29">
    <cfRule type="cellIs" dxfId="507" priority="402" operator="equal">
      <formula>1</formula>
    </cfRule>
    <cfRule type="cellIs" dxfId="506" priority="403" operator="equal">
      <formula>19</formula>
    </cfRule>
    <cfRule type="cellIs" dxfId="505" priority="404" operator="equal">
      <formula>20</formula>
    </cfRule>
  </conditionalFormatting>
  <conditionalFormatting sqref="H24:H25">
    <cfRule type="cellIs" dxfId="504" priority="399" operator="equal">
      <formula>1</formula>
    </cfRule>
    <cfRule type="cellIs" dxfId="503" priority="400" operator="equal">
      <formula>19</formula>
    </cfRule>
    <cfRule type="cellIs" dxfId="502" priority="401" operator="equal">
      <formula>20</formula>
    </cfRule>
  </conditionalFormatting>
  <conditionalFormatting sqref="H24:H25">
    <cfRule type="cellIs" dxfId="501" priority="396" operator="equal">
      <formula>1</formula>
    </cfRule>
    <cfRule type="cellIs" dxfId="500" priority="397" operator="equal">
      <formula>19</formula>
    </cfRule>
    <cfRule type="cellIs" dxfId="499" priority="398" operator="equal">
      <formula>20</formula>
    </cfRule>
  </conditionalFormatting>
  <conditionalFormatting sqref="H24:H25">
    <cfRule type="cellIs" dxfId="498" priority="390" operator="equal">
      <formula>1</formula>
    </cfRule>
    <cfRule type="cellIs" dxfId="497" priority="391" operator="equal">
      <formula>19</formula>
    </cfRule>
    <cfRule type="cellIs" dxfId="496" priority="392" operator="equal">
      <formula>20</formula>
    </cfRule>
  </conditionalFormatting>
  <conditionalFormatting sqref="H24:H25">
    <cfRule type="cellIs" dxfId="495" priority="393" operator="equal">
      <formula>1</formula>
    </cfRule>
    <cfRule type="cellIs" dxfId="494" priority="394" operator="equal">
      <formula>19</formula>
    </cfRule>
    <cfRule type="cellIs" dxfId="493" priority="395" operator="equal">
      <formula>20</formula>
    </cfRule>
  </conditionalFormatting>
  <conditionalFormatting sqref="H18">
    <cfRule type="cellIs" dxfId="492" priority="372" operator="equal">
      <formula>1</formula>
    </cfRule>
    <cfRule type="cellIs" dxfId="491" priority="373" operator="equal">
      <formula>19</formula>
    </cfRule>
    <cfRule type="cellIs" dxfId="490" priority="374" operator="equal">
      <formula>20</formula>
    </cfRule>
  </conditionalFormatting>
  <conditionalFormatting sqref="H18">
    <cfRule type="cellIs" dxfId="489" priority="375" operator="equal">
      <formula>1</formula>
    </cfRule>
    <cfRule type="cellIs" dxfId="488" priority="376" operator="equal">
      <formula>19</formula>
    </cfRule>
    <cfRule type="cellIs" dxfId="487" priority="377" operator="equal">
      <formula>20</formula>
    </cfRule>
  </conditionalFormatting>
  <conditionalFormatting sqref="H18">
    <cfRule type="cellIs" dxfId="486" priority="369" operator="equal">
      <formula>1</formula>
    </cfRule>
    <cfRule type="cellIs" dxfId="485" priority="370" operator="equal">
      <formula>19</formula>
    </cfRule>
    <cfRule type="cellIs" dxfId="484" priority="371" operator="equal">
      <formula>20</formula>
    </cfRule>
  </conditionalFormatting>
  <conditionalFormatting sqref="H18">
    <cfRule type="cellIs" dxfId="483" priority="366" operator="equal">
      <formula>1</formula>
    </cfRule>
    <cfRule type="cellIs" dxfId="482" priority="367" operator="equal">
      <formula>19</formula>
    </cfRule>
    <cfRule type="cellIs" dxfId="481" priority="368" operator="equal">
      <formula>20</formula>
    </cfRule>
  </conditionalFormatting>
  <conditionalFormatting sqref="H20">
    <cfRule type="cellIs" dxfId="480" priority="330" operator="equal">
      <formula>1</formula>
    </cfRule>
    <cfRule type="cellIs" dxfId="479" priority="331" operator="equal">
      <formula>19</formula>
    </cfRule>
    <cfRule type="cellIs" dxfId="478" priority="332" operator="equal">
      <formula>20</formula>
    </cfRule>
  </conditionalFormatting>
  <conditionalFormatting sqref="H20">
    <cfRule type="cellIs" dxfId="477" priority="333" operator="equal">
      <formula>1</formula>
    </cfRule>
    <cfRule type="cellIs" dxfId="476" priority="334" operator="equal">
      <formula>19</formula>
    </cfRule>
    <cfRule type="cellIs" dxfId="475" priority="335" operator="equal">
      <formula>20</formula>
    </cfRule>
  </conditionalFormatting>
  <conditionalFormatting sqref="H20">
    <cfRule type="cellIs" dxfId="474" priority="327" operator="equal">
      <formula>1</formula>
    </cfRule>
    <cfRule type="cellIs" dxfId="473" priority="328" operator="equal">
      <formula>19</formula>
    </cfRule>
    <cfRule type="cellIs" dxfId="472" priority="329" operator="equal">
      <formula>20</formula>
    </cfRule>
  </conditionalFormatting>
  <conditionalFormatting sqref="H20">
    <cfRule type="cellIs" dxfId="471" priority="324" operator="equal">
      <formula>1</formula>
    </cfRule>
    <cfRule type="cellIs" dxfId="470" priority="325" operator="equal">
      <formula>19</formula>
    </cfRule>
    <cfRule type="cellIs" dxfId="469" priority="326" operator="equal">
      <formula>20</formula>
    </cfRule>
  </conditionalFormatting>
  <conditionalFormatting sqref="H15">
    <cfRule type="cellIs" dxfId="468" priority="318" operator="equal">
      <formula>1</formula>
    </cfRule>
    <cfRule type="cellIs" dxfId="467" priority="319" operator="equal">
      <formula>19</formula>
    </cfRule>
    <cfRule type="cellIs" dxfId="466" priority="320" operator="equal">
      <formula>20</formula>
    </cfRule>
  </conditionalFormatting>
  <conditionalFormatting sqref="H15">
    <cfRule type="cellIs" dxfId="465" priority="321" operator="equal">
      <formula>1</formula>
    </cfRule>
    <cfRule type="cellIs" dxfId="464" priority="322" operator="equal">
      <formula>19</formula>
    </cfRule>
    <cfRule type="cellIs" dxfId="463" priority="323" operator="equal">
      <formula>20</formula>
    </cfRule>
  </conditionalFormatting>
  <conditionalFormatting sqref="H15">
    <cfRule type="cellIs" dxfId="462" priority="315" operator="equal">
      <formula>1</formula>
    </cfRule>
    <cfRule type="cellIs" dxfId="461" priority="316" operator="equal">
      <formula>19</formula>
    </cfRule>
    <cfRule type="cellIs" dxfId="460" priority="317" operator="equal">
      <formula>20</formula>
    </cfRule>
  </conditionalFormatting>
  <conditionalFormatting sqref="H15">
    <cfRule type="cellIs" dxfId="459" priority="312" operator="equal">
      <formula>1</formula>
    </cfRule>
    <cfRule type="cellIs" dxfId="458" priority="313" operator="equal">
      <formula>19</formula>
    </cfRule>
    <cfRule type="cellIs" dxfId="457" priority="314" operator="equal">
      <formula>20</formula>
    </cfRule>
  </conditionalFormatting>
  <conditionalFormatting sqref="H17">
    <cfRule type="cellIs" dxfId="456" priority="240" operator="equal">
      <formula>1</formula>
    </cfRule>
    <cfRule type="cellIs" dxfId="455" priority="241" operator="equal">
      <formula>19</formula>
    </cfRule>
    <cfRule type="cellIs" dxfId="454" priority="242" operator="equal">
      <formula>20</formula>
    </cfRule>
  </conditionalFormatting>
  <conditionalFormatting sqref="H17">
    <cfRule type="cellIs" dxfId="453" priority="243" operator="equal">
      <formula>1</formula>
    </cfRule>
    <cfRule type="cellIs" dxfId="452" priority="244" operator="equal">
      <formula>19</formula>
    </cfRule>
    <cfRule type="cellIs" dxfId="451" priority="245" operator="equal">
      <formula>20</formula>
    </cfRule>
  </conditionalFormatting>
  <conditionalFormatting sqref="H17">
    <cfRule type="cellIs" dxfId="450" priority="237" operator="equal">
      <formula>1</formula>
    </cfRule>
    <cfRule type="cellIs" dxfId="449" priority="238" operator="equal">
      <formula>19</formula>
    </cfRule>
    <cfRule type="cellIs" dxfId="448" priority="239" operator="equal">
      <formula>20</formula>
    </cfRule>
  </conditionalFormatting>
  <conditionalFormatting sqref="H17">
    <cfRule type="cellIs" dxfId="447" priority="234" operator="equal">
      <formula>1</formula>
    </cfRule>
    <cfRule type="cellIs" dxfId="446" priority="235" operator="equal">
      <formula>19</formula>
    </cfRule>
    <cfRule type="cellIs" dxfId="445" priority="236" operator="equal">
      <formula>20</formula>
    </cfRule>
  </conditionalFormatting>
  <conditionalFormatting sqref="H1">
    <cfRule type="cellIs" dxfId="444" priority="219" operator="equal">
      <formula>1</formula>
    </cfRule>
    <cfRule type="cellIs" dxfId="443" priority="220" operator="equal">
      <formula>19</formula>
    </cfRule>
    <cfRule type="cellIs" dxfId="442" priority="221" operator="equal">
      <formula>20</formula>
    </cfRule>
  </conditionalFormatting>
  <conditionalFormatting sqref="H1">
    <cfRule type="cellIs" dxfId="441" priority="216" operator="equal">
      <formula>1</formula>
    </cfRule>
    <cfRule type="cellIs" dxfId="440" priority="217" operator="equal">
      <formula>19</formula>
    </cfRule>
    <cfRule type="cellIs" dxfId="439" priority="218" operator="equal">
      <formula>20</formula>
    </cfRule>
  </conditionalFormatting>
  <conditionalFormatting sqref="H1">
    <cfRule type="cellIs" dxfId="438" priority="201" operator="equal">
      <formula>1</formula>
    </cfRule>
    <cfRule type="cellIs" dxfId="437" priority="202" operator="equal">
      <formula>19</formula>
    </cfRule>
    <cfRule type="cellIs" dxfId="436" priority="203" operator="equal">
      <formula>20</formula>
    </cfRule>
  </conditionalFormatting>
  <conditionalFormatting sqref="H1">
    <cfRule type="cellIs" dxfId="435" priority="213" operator="equal">
      <formula>1</formula>
    </cfRule>
    <cfRule type="cellIs" dxfId="434" priority="214" operator="equal">
      <formula>19</formula>
    </cfRule>
    <cfRule type="cellIs" dxfId="433" priority="215" operator="equal">
      <formula>20</formula>
    </cfRule>
  </conditionalFormatting>
  <conditionalFormatting sqref="H1">
    <cfRule type="cellIs" dxfId="432" priority="210" operator="equal">
      <formula>1</formula>
    </cfRule>
    <cfRule type="cellIs" dxfId="431" priority="211" operator="equal">
      <formula>19</formula>
    </cfRule>
    <cfRule type="cellIs" dxfId="430" priority="212" operator="equal">
      <formula>20</formula>
    </cfRule>
  </conditionalFormatting>
  <conditionalFormatting sqref="H1">
    <cfRule type="cellIs" dxfId="429" priority="207" operator="equal">
      <formula>1</formula>
    </cfRule>
    <cfRule type="cellIs" dxfId="428" priority="208" operator="equal">
      <formula>19</formula>
    </cfRule>
    <cfRule type="cellIs" dxfId="427" priority="209" operator="equal">
      <formula>20</formula>
    </cfRule>
  </conditionalFormatting>
  <conditionalFormatting sqref="H1">
    <cfRule type="cellIs" dxfId="426" priority="204" operator="equal">
      <formula>1</formula>
    </cfRule>
    <cfRule type="cellIs" dxfId="425" priority="205" operator="equal">
      <formula>19</formula>
    </cfRule>
    <cfRule type="cellIs" dxfId="424" priority="206" operator="equal">
      <formula>20</formula>
    </cfRule>
  </conditionalFormatting>
  <conditionalFormatting sqref="H1">
    <cfRule type="cellIs" dxfId="423" priority="198" operator="equal">
      <formula>1</formula>
    </cfRule>
    <cfRule type="cellIs" dxfId="422" priority="199" operator="equal">
      <formula>19</formula>
    </cfRule>
    <cfRule type="cellIs" dxfId="421" priority="200" operator="equal">
      <formula>20</formula>
    </cfRule>
  </conditionalFormatting>
  <conditionalFormatting sqref="H9">
    <cfRule type="cellIs" dxfId="420" priority="171" operator="equal">
      <formula>1</formula>
    </cfRule>
    <cfRule type="cellIs" dxfId="419" priority="172" operator="equal">
      <formula>19</formula>
    </cfRule>
    <cfRule type="cellIs" dxfId="418" priority="173" operator="equal">
      <formula>20</formula>
    </cfRule>
  </conditionalFormatting>
  <conditionalFormatting sqref="H7">
    <cfRule type="cellIs" dxfId="417" priority="156" operator="equal">
      <formula>1</formula>
    </cfRule>
    <cfRule type="cellIs" dxfId="416" priority="157" operator="equal">
      <formula>19</formula>
    </cfRule>
    <cfRule type="cellIs" dxfId="415" priority="158" operator="equal">
      <formula>20</formula>
    </cfRule>
  </conditionalFormatting>
  <conditionalFormatting sqref="H7">
    <cfRule type="cellIs" dxfId="414" priority="153" operator="equal">
      <formula>1</formula>
    </cfRule>
    <cfRule type="cellIs" dxfId="413" priority="154" operator="equal">
      <formula>19</formula>
    </cfRule>
    <cfRule type="cellIs" dxfId="412" priority="155" operator="equal">
      <formula>20</formula>
    </cfRule>
  </conditionalFormatting>
  <conditionalFormatting sqref="H6 H8">
    <cfRule type="cellIs" dxfId="411" priority="165" operator="equal">
      <formula>1</formula>
    </cfRule>
    <cfRule type="cellIs" dxfId="410" priority="166" operator="equal">
      <formula>19</formula>
    </cfRule>
    <cfRule type="cellIs" dxfId="409" priority="167" operator="equal">
      <formula>20</formula>
    </cfRule>
  </conditionalFormatting>
  <conditionalFormatting sqref="H6 H8">
    <cfRule type="cellIs" dxfId="408" priority="168" operator="equal">
      <formula>1</formula>
    </cfRule>
    <cfRule type="cellIs" dxfId="407" priority="169" operator="equal">
      <formula>19</formula>
    </cfRule>
    <cfRule type="cellIs" dxfId="406" priority="170" operator="equal">
      <formula>20</formula>
    </cfRule>
  </conditionalFormatting>
  <conditionalFormatting sqref="H6 H8">
    <cfRule type="cellIs" dxfId="405" priority="159" operator="equal">
      <formula>1</formula>
    </cfRule>
    <cfRule type="cellIs" dxfId="404" priority="160" operator="equal">
      <formula>19</formula>
    </cfRule>
    <cfRule type="cellIs" dxfId="403" priority="161" operator="equal">
      <formula>20</formula>
    </cfRule>
  </conditionalFormatting>
  <conditionalFormatting sqref="H6 H8">
    <cfRule type="cellIs" dxfId="402" priority="162" operator="equal">
      <formula>1</formula>
    </cfRule>
    <cfRule type="cellIs" dxfId="401" priority="163" operator="equal">
      <formula>19</formula>
    </cfRule>
    <cfRule type="cellIs" dxfId="400" priority="164" operator="equal">
      <formula>20</formula>
    </cfRule>
  </conditionalFormatting>
  <conditionalFormatting sqref="H7">
    <cfRule type="cellIs" dxfId="399" priority="147" operator="equal">
      <formula>1</formula>
    </cfRule>
    <cfRule type="cellIs" dxfId="398" priority="148" operator="equal">
      <formula>19</formula>
    </cfRule>
    <cfRule type="cellIs" dxfId="397" priority="149" operator="equal">
      <formula>20</formula>
    </cfRule>
  </conditionalFormatting>
  <conditionalFormatting sqref="H7">
    <cfRule type="cellIs" dxfId="396" priority="150" operator="equal">
      <formula>1</formula>
    </cfRule>
    <cfRule type="cellIs" dxfId="395" priority="151" operator="equal">
      <formula>19</formula>
    </cfRule>
    <cfRule type="cellIs" dxfId="394" priority="152" operator="equal">
      <formula>20</formula>
    </cfRule>
  </conditionalFormatting>
  <conditionalFormatting sqref="H2">
    <cfRule type="cellIs" dxfId="393" priority="144" operator="equal">
      <formula>1</formula>
    </cfRule>
    <cfRule type="cellIs" dxfId="392" priority="145" operator="equal">
      <formula>19</formula>
    </cfRule>
    <cfRule type="cellIs" dxfId="391" priority="146" operator="equal">
      <formula>20</formula>
    </cfRule>
  </conditionalFormatting>
  <conditionalFormatting sqref="H12">
    <cfRule type="cellIs" dxfId="390" priority="126" operator="equal">
      <formula>1</formula>
    </cfRule>
    <cfRule type="cellIs" dxfId="389" priority="127" operator="equal">
      <formula>19</formula>
    </cfRule>
    <cfRule type="cellIs" dxfId="388" priority="128" operator="equal">
      <formula>20</formula>
    </cfRule>
  </conditionalFormatting>
  <conditionalFormatting sqref="H12">
    <cfRule type="cellIs" dxfId="387" priority="129" operator="equal">
      <formula>1</formula>
    </cfRule>
    <cfRule type="cellIs" dxfId="386" priority="130" operator="equal">
      <formula>19</formula>
    </cfRule>
    <cfRule type="cellIs" dxfId="385" priority="131" operator="equal">
      <formula>20</formula>
    </cfRule>
  </conditionalFormatting>
  <conditionalFormatting sqref="H12">
    <cfRule type="cellIs" dxfId="384" priority="120" operator="equal">
      <formula>1</formula>
    </cfRule>
    <cfRule type="cellIs" dxfId="383" priority="121" operator="equal">
      <formula>19</formula>
    </cfRule>
    <cfRule type="cellIs" dxfId="382" priority="122" operator="equal">
      <formula>20</formula>
    </cfRule>
  </conditionalFormatting>
  <conditionalFormatting sqref="H12">
    <cfRule type="cellIs" dxfId="381" priority="123" operator="equal">
      <formula>1</formula>
    </cfRule>
    <cfRule type="cellIs" dxfId="380" priority="124" operator="equal">
      <formula>19</formula>
    </cfRule>
    <cfRule type="cellIs" dxfId="379" priority="125" operator="equal">
      <formula>20</formula>
    </cfRule>
  </conditionalFormatting>
  <conditionalFormatting sqref="H11 H13">
    <cfRule type="cellIs" dxfId="378" priority="138" operator="equal">
      <formula>1</formula>
    </cfRule>
    <cfRule type="cellIs" dxfId="377" priority="139" operator="equal">
      <formula>19</formula>
    </cfRule>
    <cfRule type="cellIs" dxfId="376" priority="140" operator="equal">
      <formula>20</formula>
    </cfRule>
  </conditionalFormatting>
  <conditionalFormatting sqref="H11 H13">
    <cfRule type="cellIs" dxfId="375" priority="141" operator="equal">
      <formula>1</formula>
    </cfRule>
    <cfRule type="cellIs" dxfId="374" priority="142" operator="equal">
      <formula>19</formula>
    </cfRule>
    <cfRule type="cellIs" dxfId="373" priority="143" operator="equal">
      <formula>20</formula>
    </cfRule>
  </conditionalFormatting>
  <conditionalFormatting sqref="H11 H13">
    <cfRule type="cellIs" dxfId="372" priority="132" operator="equal">
      <formula>1</formula>
    </cfRule>
    <cfRule type="cellIs" dxfId="371" priority="133" operator="equal">
      <formula>19</formula>
    </cfRule>
    <cfRule type="cellIs" dxfId="370" priority="134" operator="equal">
      <formula>20</formula>
    </cfRule>
  </conditionalFormatting>
  <conditionalFormatting sqref="H11 H13">
    <cfRule type="cellIs" dxfId="369" priority="135" operator="equal">
      <formula>1</formula>
    </cfRule>
    <cfRule type="cellIs" dxfId="368" priority="136" operator="equal">
      <formula>19</formula>
    </cfRule>
    <cfRule type="cellIs" dxfId="367" priority="137" operator="equal">
      <formula>20</formula>
    </cfRule>
  </conditionalFormatting>
  <conditionalFormatting sqref="H10">
    <cfRule type="cellIs" dxfId="366" priority="117" operator="equal">
      <formula>1</formula>
    </cfRule>
    <cfRule type="cellIs" dxfId="365" priority="118" operator="equal">
      <formula>19</formula>
    </cfRule>
    <cfRule type="cellIs" dxfId="364" priority="119" operator="equal">
      <formula>20</formula>
    </cfRule>
  </conditionalFormatting>
  <conditionalFormatting sqref="H3">
    <cfRule type="cellIs" dxfId="363" priority="111" operator="equal">
      <formula>1</formula>
    </cfRule>
    <cfRule type="cellIs" dxfId="362" priority="112" operator="equal">
      <formula>19</formula>
    </cfRule>
    <cfRule type="cellIs" dxfId="361" priority="113" operator="equal">
      <formula>20</formula>
    </cfRule>
  </conditionalFormatting>
  <conditionalFormatting sqref="H3">
    <cfRule type="cellIs" dxfId="360" priority="114" operator="equal">
      <formula>1</formula>
    </cfRule>
    <cfRule type="cellIs" dxfId="359" priority="115" operator="equal">
      <formula>19</formula>
    </cfRule>
    <cfRule type="cellIs" dxfId="358" priority="116" operator="equal">
      <formula>20</formula>
    </cfRule>
  </conditionalFormatting>
  <conditionalFormatting sqref="H3">
    <cfRule type="cellIs" dxfId="357" priority="105" operator="equal">
      <formula>1</formula>
    </cfRule>
    <cfRule type="cellIs" dxfId="356" priority="106" operator="equal">
      <formula>19</formula>
    </cfRule>
    <cfRule type="cellIs" dxfId="355" priority="107" operator="equal">
      <formula>20</formula>
    </cfRule>
  </conditionalFormatting>
  <conditionalFormatting sqref="H3">
    <cfRule type="cellIs" dxfId="354" priority="108" operator="equal">
      <formula>1</formula>
    </cfRule>
    <cfRule type="cellIs" dxfId="353" priority="109" operator="equal">
      <formula>19</formula>
    </cfRule>
    <cfRule type="cellIs" dxfId="352" priority="110" operator="equal">
      <formula>20</formula>
    </cfRule>
  </conditionalFormatting>
  <conditionalFormatting sqref="H4:H5">
    <cfRule type="cellIs" dxfId="351" priority="99" operator="equal">
      <formula>1</formula>
    </cfRule>
    <cfRule type="cellIs" dxfId="350" priority="100" operator="equal">
      <formula>19</formula>
    </cfRule>
    <cfRule type="cellIs" dxfId="349" priority="101" operator="equal">
      <formula>20</formula>
    </cfRule>
  </conditionalFormatting>
  <conditionalFormatting sqref="H4:H5">
    <cfRule type="cellIs" dxfId="348" priority="102" operator="equal">
      <formula>1</formula>
    </cfRule>
    <cfRule type="cellIs" dxfId="347" priority="103" operator="equal">
      <formula>19</formula>
    </cfRule>
    <cfRule type="cellIs" dxfId="346" priority="104" operator="equal">
      <formula>20</formula>
    </cfRule>
  </conditionalFormatting>
  <conditionalFormatting sqref="H4:H5">
    <cfRule type="cellIs" dxfId="345" priority="93" operator="equal">
      <formula>1</formula>
    </cfRule>
    <cfRule type="cellIs" dxfId="344" priority="94" operator="equal">
      <formula>19</formula>
    </cfRule>
    <cfRule type="cellIs" dxfId="343" priority="95" operator="equal">
      <formula>20</formula>
    </cfRule>
  </conditionalFormatting>
  <conditionalFormatting sqref="H4:H5">
    <cfRule type="cellIs" dxfId="342" priority="96" operator="equal">
      <formula>1</formula>
    </cfRule>
    <cfRule type="cellIs" dxfId="341" priority="97" operator="equal">
      <formula>19</formula>
    </cfRule>
    <cfRule type="cellIs" dxfId="340" priority="98" operator="equal">
      <formula>20</formula>
    </cfRule>
  </conditionalFormatting>
  <conditionalFormatting sqref="H30">
    <cfRule type="cellIs" dxfId="339" priority="84" operator="equal">
      <formula>1</formula>
    </cfRule>
    <cfRule type="cellIs" dxfId="338" priority="85" operator="equal">
      <formula>19</formula>
    </cfRule>
    <cfRule type="cellIs" dxfId="337" priority="86" operator="equal">
      <formula>20</formula>
    </cfRule>
  </conditionalFormatting>
  <conditionalFormatting sqref="H30">
    <cfRule type="cellIs" dxfId="336" priority="81" operator="equal">
      <formula>1</formula>
    </cfRule>
    <cfRule type="cellIs" dxfId="335" priority="82" operator="equal">
      <formula>19</formula>
    </cfRule>
    <cfRule type="cellIs" dxfId="334" priority="83" operator="equal">
      <formula>20</formula>
    </cfRule>
  </conditionalFormatting>
  <conditionalFormatting sqref="H30">
    <cfRule type="cellIs" dxfId="333" priority="78" operator="equal">
      <formula>1</formula>
    </cfRule>
    <cfRule type="cellIs" dxfId="332" priority="79" operator="equal">
      <formula>19</formula>
    </cfRule>
    <cfRule type="cellIs" dxfId="331" priority="80" operator="equal">
      <formula>20</formula>
    </cfRule>
  </conditionalFormatting>
  <conditionalFormatting sqref="H30">
    <cfRule type="cellIs" dxfId="330" priority="75" operator="equal">
      <formula>1</formula>
    </cfRule>
    <cfRule type="cellIs" dxfId="329" priority="76" operator="equal">
      <formula>19</formula>
    </cfRule>
    <cfRule type="cellIs" dxfId="328" priority="77" operator="equal">
      <formula>20</formula>
    </cfRule>
  </conditionalFormatting>
  <conditionalFormatting sqref="H33">
    <cfRule type="cellIs" dxfId="327" priority="90" operator="equal">
      <formula>1</formula>
    </cfRule>
    <cfRule type="cellIs" dxfId="326" priority="91" operator="equal">
      <formula>19</formula>
    </cfRule>
    <cfRule type="cellIs" dxfId="325" priority="92" operator="equal">
      <formula>20</formula>
    </cfRule>
  </conditionalFormatting>
  <conditionalFormatting sqref="H33">
    <cfRule type="cellIs" dxfId="324" priority="87" operator="equal">
      <formula>1</formula>
    </cfRule>
    <cfRule type="cellIs" dxfId="323" priority="88" operator="equal">
      <formula>19</formula>
    </cfRule>
    <cfRule type="cellIs" dxfId="322" priority="89" operator="equal">
      <formula>20</formula>
    </cfRule>
  </conditionalFormatting>
  <conditionalFormatting sqref="H31">
    <cfRule type="cellIs" dxfId="321" priority="69" operator="equal">
      <formula>1</formula>
    </cfRule>
    <cfRule type="cellIs" dxfId="320" priority="70" operator="equal">
      <formula>19</formula>
    </cfRule>
    <cfRule type="cellIs" dxfId="319" priority="71" operator="equal">
      <formula>20</formula>
    </cfRule>
  </conditionalFormatting>
  <conditionalFormatting sqref="H31">
    <cfRule type="cellIs" dxfId="318" priority="72" operator="equal">
      <formula>1</formula>
    </cfRule>
    <cfRule type="cellIs" dxfId="317" priority="73" operator="equal">
      <formula>19</formula>
    </cfRule>
    <cfRule type="cellIs" dxfId="316" priority="74" operator="equal">
      <formula>20</formula>
    </cfRule>
  </conditionalFormatting>
  <conditionalFormatting sqref="H31">
    <cfRule type="cellIs" dxfId="315" priority="66" operator="equal">
      <formula>1</formula>
    </cfRule>
    <cfRule type="cellIs" dxfId="314" priority="67" operator="equal">
      <formula>19</formula>
    </cfRule>
    <cfRule type="cellIs" dxfId="313" priority="68" operator="equal">
      <formula>20</formula>
    </cfRule>
  </conditionalFormatting>
  <conditionalFormatting sqref="H31">
    <cfRule type="cellIs" dxfId="312" priority="63" operator="equal">
      <formula>1</formula>
    </cfRule>
    <cfRule type="cellIs" dxfId="311" priority="64" operator="equal">
      <formula>19</formula>
    </cfRule>
    <cfRule type="cellIs" dxfId="310" priority="65" operator="equal">
      <formula>20</formula>
    </cfRule>
  </conditionalFormatting>
  <conditionalFormatting sqref="H32">
    <cfRule type="cellIs" dxfId="309" priority="57" operator="equal">
      <formula>1</formula>
    </cfRule>
    <cfRule type="cellIs" dxfId="308" priority="58" operator="equal">
      <formula>19</formula>
    </cfRule>
    <cfRule type="cellIs" dxfId="307" priority="59" operator="equal">
      <formula>20</formula>
    </cfRule>
  </conditionalFormatting>
  <conditionalFormatting sqref="H32">
    <cfRule type="cellIs" dxfId="306" priority="60" operator="equal">
      <formula>1</formula>
    </cfRule>
    <cfRule type="cellIs" dxfId="305" priority="61" operator="equal">
      <formula>19</formula>
    </cfRule>
    <cfRule type="cellIs" dxfId="304" priority="62" operator="equal">
      <formula>20</formula>
    </cfRule>
  </conditionalFormatting>
  <conditionalFormatting sqref="H32">
    <cfRule type="cellIs" dxfId="303" priority="54" operator="equal">
      <formula>1</formula>
    </cfRule>
    <cfRule type="cellIs" dxfId="302" priority="55" operator="equal">
      <formula>19</formula>
    </cfRule>
    <cfRule type="cellIs" dxfId="301" priority="56" operator="equal">
      <formula>20</formula>
    </cfRule>
  </conditionalFormatting>
  <conditionalFormatting sqref="H32">
    <cfRule type="cellIs" dxfId="300" priority="51" operator="equal">
      <formula>1</formula>
    </cfRule>
    <cfRule type="cellIs" dxfId="299" priority="52" operator="equal">
      <formula>19</formula>
    </cfRule>
    <cfRule type="cellIs" dxfId="298" priority="53" operator="equal">
      <formula>20</formula>
    </cfRule>
  </conditionalFormatting>
  <conditionalFormatting sqref="H21">
    <cfRule type="cellIs" dxfId="297" priority="13" operator="equal">
      <formula>1</formula>
    </cfRule>
    <cfRule type="cellIs" dxfId="296" priority="14" operator="equal">
      <formula>19</formula>
    </cfRule>
    <cfRule type="cellIs" dxfId="295" priority="15" operator="equal">
      <formula>20</formula>
    </cfRule>
  </conditionalFormatting>
  <conditionalFormatting sqref="H21">
    <cfRule type="cellIs" dxfId="294" priority="16" operator="equal">
      <formula>1</formula>
    </cfRule>
    <cfRule type="cellIs" dxfId="293" priority="17" operator="equal">
      <formula>19</formula>
    </cfRule>
    <cfRule type="cellIs" dxfId="292" priority="18" operator="equal">
      <formula>20</formula>
    </cfRule>
  </conditionalFormatting>
  <conditionalFormatting sqref="H21">
    <cfRule type="cellIs" dxfId="291" priority="10" operator="equal">
      <formula>1</formula>
    </cfRule>
    <cfRule type="cellIs" dxfId="290" priority="11" operator="equal">
      <formula>19</formula>
    </cfRule>
    <cfRule type="cellIs" dxfId="289" priority="12" operator="equal">
      <formula>20</formula>
    </cfRule>
  </conditionalFormatting>
  <conditionalFormatting sqref="H21">
    <cfRule type="cellIs" dxfId="288" priority="7" operator="equal">
      <formula>1</formula>
    </cfRule>
    <cfRule type="cellIs" dxfId="287" priority="8" operator="equal">
      <formula>19</formula>
    </cfRule>
    <cfRule type="cellIs" dxfId="286" priority="9" operator="equal">
      <formula>20</formula>
    </cfRule>
  </conditionalFormatting>
  <conditionalFormatting sqref="H34">
    <cfRule type="cellIs" dxfId="285" priority="4" operator="equal">
      <formula>1</formula>
    </cfRule>
    <cfRule type="cellIs" dxfId="284" priority="5" operator="equal">
      <formula>19</formula>
    </cfRule>
    <cfRule type="cellIs" dxfId="283" priority="6" operator="equal">
      <formula>20</formula>
    </cfRule>
  </conditionalFormatting>
  <conditionalFormatting sqref="H34">
    <cfRule type="cellIs" dxfId="282" priority="1" operator="equal">
      <formula>1</formula>
    </cfRule>
    <cfRule type="cellIs" dxfId="281" priority="2" operator="equal">
      <formula>19</formula>
    </cfRule>
    <cfRule type="cellIs" dxfId="280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3984375" style="147" bestFit="1" customWidth="1"/>
    <col min="2" max="2" width="28.296875" style="147" bestFit="1" customWidth="1"/>
    <col min="3" max="3" width="26.19921875" style="147" bestFit="1" customWidth="1"/>
    <col min="4" max="4" width="4.8984375" style="147" bestFit="1" customWidth="1"/>
    <col min="5" max="5" width="5.796875" style="147" bestFit="1" customWidth="1"/>
    <col min="6" max="6" width="3.8984375" style="147" bestFit="1" customWidth="1"/>
    <col min="7" max="7" width="7.09765625" style="147" bestFit="1" customWidth="1"/>
    <col min="8" max="8" width="3.8984375" style="147" bestFit="1" customWidth="1"/>
    <col min="9" max="9" width="5.3984375" style="147" bestFit="1" customWidth="1"/>
    <col min="10" max="10" width="28.8984375" style="138" bestFit="1" customWidth="1"/>
    <col min="11" max="16384" width="8.796875" style="138"/>
  </cols>
  <sheetData>
    <row r="1" spans="1:10" ht="16.2" thickBot="1" x14ac:dyDescent="0.35">
      <c r="A1" s="133" t="s">
        <v>0</v>
      </c>
      <c r="B1" s="134" t="s">
        <v>36</v>
      </c>
      <c r="C1" s="134" t="s">
        <v>37</v>
      </c>
      <c r="D1" s="135" t="s">
        <v>38</v>
      </c>
      <c r="E1" s="134" t="s">
        <v>39</v>
      </c>
      <c r="F1" s="134" t="s">
        <v>40</v>
      </c>
      <c r="G1" s="134" t="s">
        <v>41</v>
      </c>
      <c r="H1" s="136" t="s">
        <v>42</v>
      </c>
      <c r="I1" s="137" t="s">
        <v>27</v>
      </c>
      <c r="J1" s="137" t="s">
        <v>114</v>
      </c>
    </row>
    <row r="2" spans="1:10" x14ac:dyDescent="0.3">
      <c r="A2" s="139" t="s">
        <v>162</v>
      </c>
      <c r="B2" s="140" t="s">
        <v>170</v>
      </c>
      <c r="C2" s="140" t="s">
        <v>185</v>
      </c>
      <c r="D2" s="275">
        <f>18+1-2</f>
        <v>17</v>
      </c>
      <c r="E2" s="140">
        <v>9</v>
      </c>
      <c r="F2" s="140">
        <v>0</v>
      </c>
      <c r="G2" s="140">
        <v>0</v>
      </c>
      <c r="H2" s="142">
        <f t="shared" ref="H2:H15" ca="1" si="0">RANDBETWEEN(1,20)</f>
        <v>10</v>
      </c>
      <c r="I2" s="140">
        <f t="shared" ref="I2:I9" ca="1" si="1">SUM(D2:H2)</f>
        <v>36</v>
      </c>
      <c r="J2" s="202" t="s">
        <v>186</v>
      </c>
    </row>
    <row r="3" spans="1:10" x14ac:dyDescent="0.3">
      <c r="A3" s="139" t="s">
        <v>162</v>
      </c>
      <c r="B3" s="140" t="s">
        <v>171</v>
      </c>
      <c r="C3" s="140" t="s">
        <v>185</v>
      </c>
      <c r="D3" s="250">
        <f>18+1-2</f>
        <v>17</v>
      </c>
      <c r="E3" s="140">
        <v>9</v>
      </c>
      <c r="F3" s="140">
        <v>0</v>
      </c>
      <c r="G3" s="140">
        <v>0</v>
      </c>
      <c r="H3" s="142">
        <f t="shared" ca="1" si="0"/>
        <v>17</v>
      </c>
      <c r="I3" s="140">
        <f t="shared" ca="1" si="1"/>
        <v>43</v>
      </c>
      <c r="J3" s="202" t="s">
        <v>186</v>
      </c>
    </row>
    <row r="4" spans="1:10" x14ac:dyDescent="0.3">
      <c r="A4" s="139" t="s">
        <v>162</v>
      </c>
      <c r="B4" s="140" t="s">
        <v>264</v>
      </c>
      <c r="C4" s="140" t="s">
        <v>185</v>
      </c>
      <c r="D4" s="250">
        <f>18+1-2</f>
        <v>17</v>
      </c>
      <c r="E4" s="140">
        <v>9</v>
      </c>
      <c r="F4" s="140">
        <v>0</v>
      </c>
      <c r="G4" s="140">
        <v>0</v>
      </c>
      <c r="H4" s="142">
        <f t="shared" ca="1" si="0"/>
        <v>19</v>
      </c>
      <c r="I4" s="140">
        <f t="shared" ref="I4" ca="1" si="2">SUM(D4:H4)</f>
        <v>45</v>
      </c>
      <c r="J4" s="202" t="s">
        <v>186</v>
      </c>
    </row>
    <row r="5" spans="1:10" x14ac:dyDescent="0.3">
      <c r="A5" s="139" t="s">
        <v>162</v>
      </c>
      <c r="B5" s="140" t="s">
        <v>91</v>
      </c>
      <c r="C5" s="140" t="s">
        <v>91</v>
      </c>
      <c r="D5" s="250">
        <f>18+1-2</f>
        <v>17</v>
      </c>
      <c r="E5" s="140">
        <v>17</v>
      </c>
      <c r="F5" s="140">
        <v>0</v>
      </c>
      <c r="G5" s="140">
        <v>0</v>
      </c>
      <c r="H5" s="142">
        <f t="shared" ca="1" si="0"/>
        <v>13</v>
      </c>
      <c r="I5" s="140">
        <f t="shared" ca="1" si="1"/>
        <v>47</v>
      </c>
      <c r="J5" s="202"/>
    </row>
    <row r="6" spans="1:10" x14ac:dyDescent="0.3">
      <c r="A6" s="143" t="s">
        <v>162</v>
      </c>
      <c r="B6" s="144" t="s">
        <v>183</v>
      </c>
      <c r="C6" s="144" t="s">
        <v>184</v>
      </c>
      <c r="D6" s="144">
        <v>23</v>
      </c>
      <c r="E6" s="144">
        <v>3</v>
      </c>
      <c r="F6" s="144">
        <v>0</v>
      </c>
      <c r="G6" s="144">
        <v>0</v>
      </c>
      <c r="H6" s="146">
        <f t="shared" ca="1" si="0"/>
        <v>11</v>
      </c>
      <c r="I6" s="144">
        <f t="shared" ca="1" si="1"/>
        <v>37</v>
      </c>
      <c r="J6" s="203"/>
    </row>
    <row r="7" spans="1:10" x14ac:dyDescent="0.3">
      <c r="A7" s="250" t="s">
        <v>164</v>
      </c>
      <c r="B7" s="140" t="s">
        <v>159</v>
      </c>
      <c r="C7" s="140" t="s">
        <v>221</v>
      </c>
      <c r="D7" s="275">
        <f>4+5-2</f>
        <v>7</v>
      </c>
      <c r="E7" s="139">
        <f t="shared" ref="E7:E8" si="3">2-3</f>
        <v>-1</v>
      </c>
      <c r="F7" s="140">
        <v>1</v>
      </c>
      <c r="G7" s="140">
        <v>0</v>
      </c>
      <c r="H7" s="142">
        <f t="shared" ca="1" si="0"/>
        <v>6</v>
      </c>
      <c r="I7" s="140">
        <f t="shared" ca="1" si="1"/>
        <v>13</v>
      </c>
      <c r="J7" s="202"/>
    </row>
    <row r="8" spans="1:10" x14ac:dyDescent="0.3">
      <c r="A8" s="250" t="s">
        <v>164</v>
      </c>
      <c r="B8" s="140" t="s">
        <v>172</v>
      </c>
      <c r="C8" s="140" t="s">
        <v>222</v>
      </c>
      <c r="D8" s="250">
        <f t="shared" ref="D8:D9" si="4">4+5-2</f>
        <v>7</v>
      </c>
      <c r="E8" s="139">
        <f t="shared" si="3"/>
        <v>-1</v>
      </c>
      <c r="F8" s="140">
        <v>3</v>
      </c>
      <c r="G8" s="140">
        <v>0</v>
      </c>
      <c r="H8" s="142">
        <f t="shared" ca="1" si="0"/>
        <v>9</v>
      </c>
      <c r="I8" s="140">
        <f t="shared" ca="1" si="1"/>
        <v>18</v>
      </c>
      <c r="J8" s="202"/>
    </row>
    <row r="9" spans="1:10" x14ac:dyDescent="0.3">
      <c r="A9" s="251" t="s">
        <v>164</v>
      </c>
      <c r="B9" s="144" t="s">
        <v>197</v>
      </c>
      <c r="C9" s="144" t="s">
        <v>198</v>
      </c>
      <c r="D9" s="251">
        <f t="shared" si="4"/>
        <v>7</v>
      </c>
      <c r="E9" s="144">
        <v>0</v>
      </c>
      <c r="F9" s="144">
        <v>1</v>
      </c>
      <c r="G9" s="144">
        <v>0</v>
      </c>
      <c r="H9" s="146">
        <f t="shared" ca="1" si="0"/>
        <v>11</v>
      </c>
      <c r="I9" s="144">
        <f t="shared" ca="1" si="1"/>
        <v>19</v>
      </c>
      <c r="J9" s="203"/>
    </row>
    <row r="10" spans="1:10" x14ac:dyDescent="0.3">
      <c r="A10" s="143" t="s">
        <v>237</v>
      </c>
      <c r="B10" s="144" t="s">
        <v>238</v>
      </c>
      <c r="C10" s="144" t="s">
        <v>239</v>
      </c>
      <c r="D10" s="145">
        <v>5</v>
      </c>
      <c r="E10" s="144">
        <v>3</v>
      </c>
      <c r="F10" s="144">
        <v>0</v>
      </c>
      <c r="G10" s="144">
        <v>0</v>
      </c>
      <c r="H10" s="146">
        <f t="shared" ca="1" si="0"/>
        <v>18</v>
      </c>
      <c r="I10" s="144">
        <f t="shared" ref="I10" ca="1" si="5">SUM(D10:H10)</f>
        <v>26</v>
      </c>
      <c r="J10" s="203"/>
    </row>
    <row r="11" spans="1:10" x14ac:dyDescent="0.3">
      <c r="A11" s="143" t="s">
        <v>242</v>
      </c>
      <c r="B11" s="144" t="s">
        <v>246</v>
      </c>
      <c r="C11" s="144" t="s">
        <v>247</v>
      </c>
      <c r="D11" s="145">
        <v>0</v>
      </c>
      <c r="E11" s="144">
        <v>1</v>
      </c>
      <c r="F11" s="144">
        <v>0</v>
      </c>
      <c r="G11" s="144">
        <v>0</v>
      </c>
      <c r="H11" s="146">
        <f t="shared" ca="1" si="0"/>
        <v>19</v>
      </c>
      <c r="I11" s="144">
        <f t="shared" ref="I11:I14" ca="1" si="6">SUM(D11:H11)</f>
        <v>20</v>
      </c>
      <c r="J11" s="203"/>
    </row>
    <row r="12" spans="1:10" x14ac:dyDescent="0.3">
      <c r="A12" s="139" t="s">
        <v>252</v>
      </c>
      <c r="B12" s="140" t="s">
        <v>256</v>
      </c>
      <c r="C12" s="140" t="s">
        <v>257</v>
      </c>
      <c r="D12" s="141">
        <v>3</v>
      </c>
      <c r="E12" s="140">
        <v>5</v>
      </c>
      <c r="F12" s="140">
        <v>1</v>
      </c>
      <c r="G12" s="140">
        <v>0</v>
      </c>
      <c r="H12" s="142">
        <f t="shared" ca="1" si="0"/>
        <v>14</v>
      </c>
      <c r="I12" s="140">
        <f t="shared" ca="1" si="6"/>
        <v>23</v>
      </c>
      <c r="J12" s="162" t="s">
        <v>115</v>
      </c>
    </row>
    <row r="13" spans="1:10" x14ac:dyDescent="0.3">
      <c r="A13" s="139" t="s">
        <v>252</v>
      </c>
      <c r="B13" s="140" t="s">
        <v>97</v>
      </c>
      <c r="C13" s="140" t="s">
        <v>98</v>
      </c>
      <c r="D13" s="141">
        <v>3</v>
      </c>
      <c r="E13" s="140">
        <v>0</v>
      </c>
      <c r="F13" s="140">
        <v>0</v>
      </c>
      <c r="G13" s="140">
        <v>0</v>
      </c>
      <c r="H13" s="142">
        <f t="shared" ca="1" si="0"/>
        <v>18</v>
      </c>
      <c r="I13" s="140">
        <f t="shared" ca="1" si="6"/>
        <v>21</v>
      </c>
      <c r="J13" s="162" t="s">
        <v>115</v>
      </c>
    </row>
    <row r="14" spans="1:10" x14ac:dyDescent="0.3">
      <c r="A14" s="143" t="s">
        <v>252</v>
      </c>
      <c r="B14" s="144" t="s">
        <v>91</v>
      </c>
      <c r="C14" s="144" t="s">
        <v>91</v>
      </c>
      <c r="D14" s="145">
        <v>3</v>
      </c>
      <c r="E14" s="144">
        <v>0</v>
      </c>
      <c r="F14" s="144">
        <v>0</v>
      </c>
      <c r="G14" s="144">
        <v>0</v>
      </c>
      <c r="H14" s="146">
        <f t="shared" ca="1" si="0"/>
        <v>14</v>
      </c>
      <c r="I14" s="144">
        <f t="shared" ca="1" si="6"/>
        <v>17</v>
      </c>
      <c r="J14" s="163" t="s">
        <v>115</v>
      </c>
    </row>
    <row r="15" spans="1:10" x14ac:dyDescent="0.3">
      <c r="A15" s="143" t="s">
        <v>253</v>
      </c>
      <c r="B15" s="144" t="s">
        <v>95</v>
      </c>
      <c r="C15" s="144" t="s">
        <v>254</v>
      </c>
      <c r="D15" s="145">
        <v>1</v>
      </c>
      <c r="E15" s="144">
        <v>4</v>
      </c>
      <c r="F15" s="144">
        <v>0</v>
      </c>
      <c r="G15" s="144">
        <v>0</v>
      </c>
      <c r="H15" s="146">
        <f t="shared" ca="1" si="0"/>
        <v>16</v>
      </c>
      <c r="I15" s="144">
        <f t="shared" ref="I15" ca="1" si="7">SUM(D15:H15)</f>
        <v>21</v>
      </c>
      <c r="J15" s="203"/>
    </row>
    <row r="16" spans="1:10" x14ac:dyDescent="0.3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10" x14ac:dyDescent="0.3">
      <c r="A17" s="253" t="s">
        <v>160</v>
      </c>
      <c r="B17" s="254" t="s">
        <v>194</v>
      </c>
      <c r="C17" s="254" t="s">
        <v>223</v>
      </c>
      <c r="D17" s="255">
        <v>3</v>
      </c>
      <c r="E17" s="254">
        <v>2</v>
      </c>
      <c r="F17" s="254">
        <v>0</v>
      </c>
      <c r="G17" s="254">
        <v>0</v>
      </c>
      <c r="H17" s="256">
        <f ca="1">RANDBETWEEN(1,20)</f>
        <v>18</v>
      </c>
      <c r="I17" s="254">
        <f ca="1">SUM(D17:H17)</f>
        <v>23</v>
      </c>
      <c r="J17" s="257"/>
    </row>
    <row r="18" spans="1:10" x14ac:dyDescent="0.3">
      <c r="A18" s="227" t="s">
        <v>160</v>
      </c>
      <c r="B18" s="144" t="s">
        <v>102</v>
      </c>
      <c r="C18" s="144" t="s">
        <v>224</v>
      </c>
      <c r="D18" s="145">
        <v>3</v>
      </c>
      <c r="E18" s="144">
        <v>2</v>
      </c>
      <c r="F18" s="144">
        <v>0</v>
      </c>
      <c r="G18" s="144">
        <v>0</v>
      </c>
      <c r="H18" s="146">
        <f ca="1">RANDBETWEEN(1,20)</f>
        <v>9</v>
      </c>
      <c r="I18" s="144">
        <f ca="1">SUM(D18:H18)</f>
        <v>14</v>
      </c>
      <c r="J18" s="203"/>
    </row>
    <row r="19" spans="1:10" x14ac:dyDescent="0.3">
      <c r="A19" s="138"/>
      <c r="B19" s="138"/>
      <c r="C19" s="138"/>
      <c r="D19" s="138"/>
      <c r="E19" s="138"/>
      <c r="F19" s="138"/>
      <c r="G19" s="138"/>
      <c r="H19" s="138"/>
      <c r="I19" s="138"/>
    </row>
  </sheetData>
  <conditionalFormatting sqref="H2:H3 H16:H18 H5:H10">
    <cfRule type="cellIs" dxfId="279" priority="48" operator="equal">
      <formula>20</formula>
    </cfRule>
    <cfRule type="cellIs" dxfId="278" priority="49" operator="equal">
      <formula>1</formula>
    </cfRule>
  </conditionalFormatting>
  <conditionalFormatting sqref="H7:H8 H17">
    <cfRule type="cellIs" dxfId="277" priority="47" operator="between">
      <formula>18</formula>
      <formula>19</formula>
    </cfRule>
  </conditionalFormatting>
  <conditionalFormatting sqref="H11">
    <cfRule type="cellIs" dxfId="276" priority="45" operator="equal">
      <formula>20</formula>
    </cfRule>
    <cfRule type="cellIs" dxfId="275" priority="46" operator="equal">
      <formula>1</formula>
    </cfRule>
  </conditionalFormatting>
  <conditionalFormatting sqref="H12">
    <cfRule type="cellIs" dxfId="274" priority="42" operator="equal">
      <formula>1</formula>
    </cfRule>
    <cfRule type="cellIs" dxfId="273" priority="43" operator="equal">
      <formula>19</formula>
    </cfRule>
    <cfRule type="cellIs" dxfId="272" priority="44" operator="equal">
      <formula>20</formula>
    </cfRule>
  </conditionalFormatting>
  <conditionalFormatting sqref="H13">
    <cfRule type="cellIs" dxfId="271" priority="24" operator="equal">
      <formula>1</formula>
    </cfRule>
    <cfRule type="cellIs" dxfId="270" priority="25" operator="equal">
      <formula>19</formula>
    </cfRule>
    <cfRule type="cellIs" dxfId="269" priority="26" operator="equal">
      <formula>20</formula>
    </cfRule>
  </conditionalFormatting>
  <conditionalFormatting sqref="H13">
    <cfRule type="cellIs" dxfId="268" priority="27" operator="equal">
      <formula>1</formula>
    </cfRule>
    <cfRule type="cellIs" dxfId="267" priority="28" operator="equal">
      <formula>19</formula>
    </cfRule>
    <cfRule type="cellIs" dxfId="266" priority="29" operator="equal">
      <formula>20</formula>
    </cfRule>
  </conditionalFormatting>
  <conditionalFormatting sqref="H13">
    <cfRule type="cellIs" dxfId="265" priority="18" operator="equal">
      <formula>1</formula>
    </cfRule>
    <cfRule type="cellIs" dxfId="264" priority="19" operator="equal">
      <formula>19</formula>
    </cfRule>
    <cfRule type="cellIs" dxfId="263" priority="20" operator="equal">
      <formula>20</formula>
    </cfRule>
  </conditionalFormatting>
  <conditionalFormatting sqref="H13">
    <cfRule type="cellIs" dxfId="262" priority="21" operator="equal">
      <formula>1</formula>
    </cfRule>
    <cfRule type="cellIs" dxfId="261" priority="22" operator="equal">
      <formula>19</formula>
    </cfRule>
    <cfRule type="cellIs" dxfId="260" priority="23" operator="equal">
      <formula>20</formula>
    </cfRule>
  </conditionalFormatting>
  <conditionalFormatting sqref="H14">
    <cfRule type="cellIs" dxfId="259" priority="36" operator="equal">
      <formula>1</formula>
    </cfRule>
    <cfRule type="cellIs" dxfId="258" priority="37" operator="equal">
      <formula>19</formula>
    </cfRule>
    <cfRule type="cellIs" dxfId="257" priority="38" operator="equal">
      <formula>20</formula>
    </cfRule>
  </conditionalFormatting>
  <conditionalFormatting sqref="H14">
    <cfRule type="cellIs" dxfId="256" priority="39" operator="equal">
      <formula>1</formula>
    </cfRule>
    <cfRule type="cellIs" dxfId="255" priority="40" operator="equal">
      <formula>19</formula>
    </cfRule>
    <cfRule type="cellIs" dxfId="254" priority="41" operator="equal">
      <formula>20</formula>
    </cfRule>
  </conditionalFormatting>
  <conditionalFormatting sqref="H14">
    <cfRule type="cellIs" dxfId="253" priority="30" operator="equal">
      <formula>1</formula>
    </cfRule>
    <cfRule type="cellIs" dxfId="252" priority="31" operator="equal">
      <formula>19</formula>
    </cfRule>
    <cfRule type="cellIs" dxfId="251" priority="32" operator="equal">
      <formula>20</formula>
    </cfRule>
  </conditionalFormatting>
  <conditionalFormatting sqref="H14">
    <cfRule type="cellIs" dxfId="250" priority="33" operator="equal">
      <formula>1</formula>
    </cfRule>
    <cfRule type="cellIs" dxfId="249" priority="34" operator="equal">
      <formula>19</formula>
    </cfRule>
    <cfRule type="cellIs" dxfId="248" priority="35" operator="equal">
      <formula>20</formula>
    </cfRule>
  </conditionalFormatting>
  <conditionalFormatting sqref="H15">
    <cfRule type="cellIs" dxfId="247" priority="9" operator="equal">
      <formula>1</formula>
    </cfRule>
    <cfRule type="cellIs" dxfId="246" priority="10" operator="equal">
      <formula>19</formula>
    </cfRule>
    <cfRule type="cellIs" dxfId="245" priority="11" operator="equal">
      <formula>20</formula>
    </cfRule>
  </conditionalFormatting>
  <conditionalFormatting sqref="H15">
    <cfRule type="cellIs" dxfId="244" priority="12" operator="equal">
      <formula>1</formula>
    </cfRule>
    <cfRule type="cellIs" dxfId="243" priority="13" operator="equal">
      <formula>19</formula>
    </cfRule>
    <cfRule type="cellIs" dxfId="242" priority="14" operator="equal">
      <formula>20</formula>
    </cfRule>
  </conditionalFormatting>
  <conditionalFormatting sqref="H15">
    <cfRule type="cellIs" dxfId="241" priority="3" operator="equal">
      <formula>1</formula>
    </cfRule>
    <cfRule type="cellIs" dxfId="240" priority="4" operator="equal">
      <formula>19</formula>
    </cfRule>
    <cfRule type="cellIs" dxfId="239" priority="5" operator="equal">
      <formula>20</formula>
    </cfRule>
  </conditionalFormatting>
  <conditionalFormatting sqref="H15">
    <cfRule type="cellIs" dxfId="238" priority="6" operator="equal">
      <formula>1</formula>
    </cfRule>
    <cfRule type="cellIs" dxfId="237" priority="7" operator="equal">
      <formula>19</formula>
    </cfRule>
    <cfRule type="cellIs" dxfId="236" priority="8" operator="equal">
      <formula>20</formula>
    </cfRule>
  </conditionalFormatting>
  <conditionalFormatting sqref="H4">
    <cfRule type="cellIs" dxfId="235" priority="1" operator="equal">
      <formula>20</formula>
    </cfRule>
    <cfRule type="cellIs" dxfId="234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/>
  </sheetViews>
  <sheetFormatPr defaultColWidth="3.8984375" defaultRowHeight="15.6" x14ac:dyDescent="0.3"/>
  <cols>
    <col min="1" max="1" width="11.89843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1.8984375" style="21" bestFit="1" customWidth="1"/>
    <col min="8" max="8" width="20.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21" t="s">
        <v>0</v>
      </c>
      <c r="B1" s="121" t="s">
        <v>69</v>
      </c>
      <c r="C1" s="121" t="s">
        <v>43</v>
      </c>
      <c r="D1" s="120" t="s">
        <v>3</v>
      </c>
      <c r="E1" s="121" t="s">
        <v>44</v>
      </c>
      <c r="G1" s="121" t="s">
        <v>0</v>
      </c>
      <c r="H1" s="121" t="s">
        <v>195</v>
      </c>
      <c r="I1" s="121" t="s">
        <v>43</v>
      </c>
      <c r="J1" s="120" t="s">
        <v>3</v>
      </c>
      <c r="K1" s="121" t="s">
        <v>44</v>
      </c>
    </row>
    <row r="2" spans="1:11" x14ac:dyDescent="0.3">
      <c r="A2" s="71" t="s">
        <v>79</v>
      </c>
      <c r="B2" s="128" t="s">
        <v>45</v>
      </c>
      <c r="C2" s="223">
        <f>6+2</f>
        <v>8</v>
      </c>
      <c r="D2" s="118">
        <f t="shared" ref="D2:D19" ca="1" si="0">RANDBETWEEN(1,20)</f>
        <v>13</v>
      </c>
      <c r="E2" s="72">
        <f t="shared" ref="E2:E16" ca="1" si="1">D2+C2</f>
        <v>21</v>
      </c>
      <c r="G2" s="76" t="s">
        <v>81</v>
      </c>
      <c r="H2" s="129" t="s">
        <v>73</v>
      </c>
      <c r="I2" s="126">
        <v>10</v>
      </c>
      <c r="J2" s="119">
        <f ca="1">RANDBETWEEN(1,20)</f>
        <v>18</v>
      </c>
      <c r="K2" s="77">
        <f ca="1">J2+I2</f>
        <v>28</v>
      </c>
    </row>
    <row r="3" spans="1:11" x14ac:dyDescent="0.3">
      <c r="A3" s="73" t="s">
        <v>79</v>
      </c>
      <c r="B3" s="128" t="s">
        <v>46</v>
      </c>
      <c r="C3" s="164">
        <f>7+2</f>
        <v>9</v>
      </c>
      <c r="D3" s="117">
        <f t="shared" ca="1" si="0"/>
        <v>6</v>
      </c>
      <c r="E3" s="74">
        <f t="shared" ca="1" si="1"/>
        <v>15</v>
      </c>
      <c r="G3" s="76" t="s">
        <v>81</v>
      </c>
      <c r="H3" s="129" t="s">
        <v>142</v>
      </c>
      <c r="I3" s="126">
        <v>12</v>
      </c>
      <c r="J3" s="119">
        <f ca="1">RANDBETWEEN(1,20)</f>
        <v>15</v>
      </c>
      <c r="K3" s="77">
        <f ca="1">J3+I3</f>
        <v>27</v>
      </c>
    </row>
    <row r="4" spans="1:11" x14ac:dyDescent="0.3">
      <c r="A4" s="76" t="s">
        <v>79</v>
      </c>
      <c r="B4" s="129" t="s">
        <v>47</v>
      </c>
      <c r="C4" s="224">
        <f>9+2</f>
        <v>11</v>
      </c>
      <c r="D4" s="119">
        <f t="shared" ca="1" si="0"/>
        <v>6</v>
      </c>
      <c r="E4" s="77">
        <f t="shared" ca="1" si="1"/>
        <v>17</v>
      </c>
      <c r="G4" s="76" t="s">
        <v>81</v>
      </c>
      <c r="H4" s="129" t="s">
        <v>116</v>
      </c>
      <c r="I4" s="126">
        <v>6</v>
      </c>
      <c r="J4" s="119">
        <f ca="1">RANDBETWEEN(1,20)</f>
        <v>16</v>
      </c>
      <c r="K4" s="77">
        <f ca="1">J4+I4</f>
        <v>22</v>
      </c>
    </row>
    <row r="5" spans="1:11" x14ac:dyDescent="0.3">
      <c r="A5" s="71" t="s">
        <v>80</v>
      </c>
      <c r="B5" s="128" t="s">
        <v>45</v>
      </c>
      <c r="C5" s="223">
        <f>6+1</f>
        <v>7</v>
      </c>
      <c r="D5" s="118">
        <f t="shared" ca="1" si="0"/>
        <v>6</v>
      </c>
      <c r="E5" s="72">
        <f t="shared" ca="1" si="1"/>
        <v>13</v>
      </c>
      <c r="G5" s="76" t="s">
        <v>81</v>
      </c>
      <c r="H5" s="129" t="s">
        <v>84</v>
      </c>
      <c r="I5" s="126">
        <v>9</v>
      </c>
      <c r="J5" s="119">
        <f ca="1">RANDBETWEEN(1,20)</f>
        <v>4</v>
      </c>
      <c r="K5" s="77">
        <f ca="1">J5+I5</f>
        <v>13</v>
      </c>
    </row>
    <row r="6" spans="1:11" x14ac:dyDescent="0.3">
      <c r="A6" s="73" t="s">
        <v>80</v>
      </c>
      <c r="B6" s="128" t="s">
        <v>46</v>
      </c>
      <c r="C6" s="164">
        <f>7+1</f>
        <v>8</v>
      </c>
      <c r="D6" s="117">
        <f t="shared" ca="1" si="0"/>
        <v>11</v>
      </c>
      <c r="E6" s="74">
        <f t="shared" ca="1" si="1"/>
        <v>19</v>
      </c>
    </row>
    <row r="7" spans="1:11" x14ac:dyDescent="0.3">
      <c r="A7" s="76" t="s">
        <v>80</v>
      </c>
      <c r="B7" s="129" t="s">
        <v>47</v>
      </c>
      <c r="C7" s="224">
        <f>9+1</f>
        <v>10</v>
      </c>
      <c r="D7" s="119">
        <f t="shared" ca="1" si="0"/>
        <v>9</v>
      </c>
      <c r="E7" s="77">
        <f t="shared" ca="1" si="1"/>
        <v>19</v>
      </c>
      <c r="G7" s="258" t="s">
        <v>82</v>
      </c>
      <c r="H7" s="262" t="s">
        <v>116</v>
      </c>
      <c r="I7" s="263">
        <v>8</v>
      </c>
      <c r="J7" s="260">
        <f ca="1">RANDBETWEEN(1,20)</f>
        <v>4</v>
      </c>
      <c r="K7" s="261">
        <f ca="1">J7+I7</f>
        <v>12</v>
      </c>
    </row>
    <row r="8" spans="1:11" x14ac:dyDescent="0.3">
      <c r="A8" s="71" t="s">
        <v>81</v>
      </c>
      <c r="B8" s="128" t="s">
        <v>45</v>
      </c>
      <c r="C8" s="164">
        <f>9+2+2</f>
        <v>13</v>
      </c>
      <c r="D8" s="118">
        <f t="shared" ca="1" si="0"/>
        <v>13</v>
      </c>
      <c r="E8" s="72">
        <f t="shared" ca="1" si="1"/>
        <v>26</v>
      </c>
    </row>
    <row r="9" spans="1:11" x14ac:dyDescent="0.3">
      <c r="A9" s="73" t="s">
        <v>81</v>
      </c>
      <c r="B9" s="128" t="s">
        <v>46</v>
      </c>
      <c r="C9" s="164">
        <f>5+2+2</f>
        <v>9</v>
      </c>
      <c r="D9" s="117">
        <f t="shared" ca="1" si="0"/>
        <v>8</v>
      </c>
      <c r="E9" s="74">
        <f t="shared" ca="1" si="1"/>
        <v>17</v>
      </c>
      <c r="G9" s="258" t="s">
        <v>79</v>
      </c>
      <c r="H9" s="262" t="s">
        <v>74</v>
      </c>
      <c r="I9" s="263">
        <v>6</v>
      </c>
      <c r="J9" s="260">
        <f ca="1">RANDBETWEEN(1,20)</f>
        <v>8</v>
      </c>
      <c r="K9" s="261">
        <f ca="1">J9+I9</f>
        <v>14</v>
      </c>
    </row>
    <row r="10" spans="1:11" x14ac:dyDescent="0.3">
      <c r="A10" s="76" t="s">
        <v>81</v>
      </c>
      <c r="B10" s="129" t="s">
        <v>47</v>
      </c>
      <c r="C10" s="165">
        <f>9+2+2</f>
        <v>13</v>
      </c>
      <c r="D10" s="119">
        <f t="shared" ca="1" si="0"/>
        <v>16</v>
      </c>
      <c r="E10" s="77">
        <f t="shared" ca="1" si="1"/>
        <v>29</v>
      </c>
      <c r="G10" s="76" t="s">
        <v>79</v>
      </c>
      <c r="H10" s="129" t="s">
        <v>228</v>
      </c>
      <c r="I10" s="126">
        <v>15</v>
      </c>
      <c r="J10" s="119">
        <f ca="1">RANDBETWEEN(1,20)</f>
        <v>11</v>
      </c>
      <c r="K10" s="77">
        <f ca="1">J10+I10</f>
        <v>26</v>
      </c>
    </row>
    <row r="11" spans="1:11" x14ac:dyDescent="0.3">
      <c r="A11" s="71" t="s">
        <v>82</v>
      </c>
      <c r="B11" s="128" t="s">
        <v>45</v>
      </c>
      <c r="C11" s="223">
        <f>9+3</f>
        <v>12</v>
      </c>
      <c r="D11" s="118">
        <f t="shared" ca="1" si="0"/>
        <v>6</v>
      </c>
      <c r="E11" s="72">
        <f t="shared" ca="1" si="1"/>
        <v>18</v>
      </c>
      <c r="G11" s="76" t="s">
        <v>79</v>
      </c>
      <c r="H11" s="208" t="s">
        <v>116</v>
      </c>
      <c r="I11" s="208">
        <v>4</v>
      </c>
      <c r="J11" s="119">
        <f ca="1">RANDBETWEEN(1,20)</f>
        <v>5</v>
      </c>
      <c r="K11" s="77">
        <f ca="1">J11+I11</f>
        <v>9</v>
      </c>
    </row>
    <row r="12" spans="1:11" x14ac:dyDescent="0.3">
      <c r="A12" s="73" t="s">
        <v>82</v>
      </c>
      <c r="B12" s="128" t="s">
        <v>46</v>
      </c>
      <c r="C12" s="164">
        <f>3+3</f>
        <v>6</v>
      </c>
      <c r="D12" s="117">
        <f t="shared" ca="1" si="0"/>
        <v>9</v>
      </c>
      <c r="E12" s="74">
        <f t="shared" ca="1" si="1"/>
        <v>15</v>
      </c>
      <c r="G12" s="76" t="s">
        <v>79</v>
      </c>
      <c r="H12" s="77" t="s">
        <v>75</v>
      </c>
      <c r="I12" s="77">
        <v>3</v>
      </c>
      <c r="J12" s="119">
        <f ca="1">RANDBETWEEN(1,20)</f>
        <v>13</v>
      </c>
      <c r="K12" s="77">
        <f ca="1">J12+I12</f>
        <v>16</v>
      </c>
    </row>
    <row r="13" spans="1:11" x14ac:dyDescent="0.3">
      <c r="A13" s="76" t="s">
        <v>82</v>
      </c>
      <c r="B13" s="129" t="s">
        <v>47</v>
      </c>
      <c r="C13" s="224">
        <f>9+3</f>
        <v>12</v>
      </c>
      <c r="D13" s="119">
        <f t="shared" ca="1" si="0"/>
        <v>12</v>
      </c>
      <c r="E13" s="77">
        <f t="shared" ca="1" si="1"/>
        <v>24</v>
      </c>
    </row>
    <row r="14" spans="1:11" x14ac:dyDescent="0.3">
      <c r="A14" s="71" t="s">
        <v>78</v>
      </c>
      <c r="B14" s="128" t="s">
        <v>45</v>
      </c>
      <c r="C14" s="164">
        <f>8+2</f>
        <v>10</v>
      </c>
      <c r="D14" s="118">
        <f t="shared" ca="1" si="0"/>
        <v>2</v>
      </c>
      <c r="E14" s="72">
        <f t="shared" ca="1" si="1"/>
        <v>12</v>
      </c>
      <c r="G14" s="258" t="s">
        <v>78</v>
      </c>
      <c r="H14" s="262" t="s">
        <v>72</v>
      </c>
      <c r="I14" s="263">
        <v>6</v>
      </c>
      <c r="J14" s="260">
        <f ca="1">RANDBETWEEN(1,20)</f>
        <v>12</v>
      </c>
      <c r="K14" s="261">
        <f ca="1">J14+I14</f>
        <v>18</v>
      </c>
    </row>
    <row r="15" spans="1:11" x14ac:dyDescent="0.3">
      <c r="A15" s="73" t="s">
        <v>78</v>
      </c>
      <c r="B15" s="128" t="s">
        <v>46</v>
      </c>
      <c r="C15" s="164">
        <f>11+2</f>
        <v>13</v>
      </c>
      <c r="D15" s="117">
        <f t="shared" ca="1" si="0"/>
        <v>15</v>
      </c>
      <c r="E15" s="74">
        <f t="shared" ca="1" si="1"/>
        <v>28</v>
      </c>
    </row>
    <row r="16" spans="1:11" x14ac:dyDescent="0.3">
      <c r="A16" s="76" t="s">
        <v>78</v>
      </c>
      <c r="B16" s="129" t="s">
        <v>47</v>
      </c>
      <c r="C16" s="165">
        <f>11+2</f>
        <v>13</v>
      </c>
      <c r="D16" s="119">
        <f t="shared" ca="1" si="0"/>
        <v>11</v>
      </c>
      <c r="E16" s="77">
        <f t="shared" ca="1" si="1"/>
        <v>24</v>
      </c>
      <c r="G16" s="258" t="s">
        <v>80</v>
      </c>
      <c r="H16" s="259" t="s">
        <v>116</v>
      </c>
      <c r="I16" s="259">
        <v>11</v>
      </c>
      <c r="J16" s="260">
        <f ca="1">RANDBETWEEN(1,20)</f>
        <v>6</v>
      </c>
      <c r="K16" s="261">
        <f ca="1">J16+I16</f>
        <v>17</v>
      </c>
    </row>
    <row r="17" spans="1:11" x14ac:dyDescent="0.3">
      <c r="A17" s="71" t="s">
        <v>234</v>
      </c>
      <c r="B17" s="128" t="s">
        <v>45</v>
      </c>
      <c r="C17" s="72">
        <f>4+2</f>
        <v>6</v>
      </c>
      <c r="D17" s="118">
        <f t="shared" ca="1" si="0"/>
        <v>11</v>
      </c>
      <c r="E17" s="72">
        <f t="shared" ref="E17:E19" ca="1" si="2">D17+C17</f>
        <v>17</v>
      </c>
      <c r="G17" s="76" t="s">
        <v>80</v>
      </c>
      <c r="H17" s="208" t="s">
        <v>84</v>
      </c>
      <c r="I17" s="208">
        <v>11</v>
      </c>
      <c r="J17" s="119">
        <f ca="1">RANDBETWEEN(1,20)</f>
        <v>1</v>
      </c>
      <c r="K17" s="77">
        <f ca="1">J17+I17</f>
        <v>12</v>
      </c>
    </row>
    <row r="18" spans="1:11" x14ac:dyDescent="0.3">
      <c r="A18" s="73" t="s">
        <v>234</v>
      </c>
      <c r="B18" s="128" t="s">
        <v>46</v>
      </c>
      <c r="C18" s="74">
        <v>11</v>
      </c>
      <c r="D18" s="117">
        <f t="shared" ca="1" si="0"/>
        <v>4</v>
      </c>
      <c r="E18" s="74">
        <f t="shared" ca="1" si="2"/>
        <v>15</v>
      </c>
      <c r="G18" s="76" t="s">
        <v>80</v>
      </c>
      <c r="H18" s="129" t="s">
        <v>226</v>
      </c>
      <c r="I18" s="126">
        <v>8</v>
      </c>
      <c r="J18" s="119">
        <f ca="1">RANDBETWEEN(1,20)</f>
        <v>7</v>
      </c>
      <c r="K18" s="77">
        <f ca="1">J18+I18</f>
        <v>15</v>
      </c>
    </row>
    <row r="19" spans="1:11" x14ac:dyDescent="0.3">
      <c r="A19" s="76" t="s">
        <v>234</v>
      </c>
      <c r="B19" s="129" t="s">
        <v>47</v>
      </c>
      <c r="C19" s="77">
        <v>10</v>
      </c>
      <c r="D19" s="119">
        <f t="shared" ca="1" si="0"/>
        <v>17</v>
      </c>
      <c r="E19" s="77">
        <f t="shared" ca="1" si="2"/>
        <v>27</v>
      </c>
      <c r="G19" s="76" t="s">
        <v>80</v>
      </c>
      <c r="H19" s="129" t="s">
        <v>105</v>
      </c>
      <c r="I19" s="126">
        <v>10</v>
      </c>
      <c r="J19" s="119">
        <f ca="1">RANDBETWEEN(1,20)</f>
        <v>4</v>
      </c>
      <c r="K19" s="77">
        <f ca="1">J19+I19</f>
        <v>14</v>
      </c>
    </row>
  </sheetData>
  <sortState ref="G2:K14">
    <sortCondition ref="G2:G14"/>
  </sortState>
  <conditionalFormatting sqref="G10">
    <cfRule type="cellIs" dxfId="233" priority="831" operator="equal">
      <formula>"No"</formula>
    </cfRule>
    <cfRule type="cellIs" dxfId="232" priority="832" operator="equal">
      <formula>"Yes"</formula>
    </cfRule>
  </conditionalFormatting>
  <conditionalFormatting sqref="G10">
    <cfRule type="cellIs" dxfId="231" priority="829" operator="equal">
      <formula>"No"</formula>
    </cfRule>
    <cfRule type="cellIs" dxfId="230" priority="830" operator="equal">
      <formula>"Yes"</formula>
    </cfRule>
  </conditionalFormatting>
  <conditionalFormatting sqref="G10">
    <cfRule type="cellIs" dxfId="229" priority="827" operator="equal">
      <formula>"No"</formula>
    </cfRule>
    <cfRule type="cellIs" dxfId="228" priority="828" operator="equal">
      <formula>"Yes"</formula>
    </cfRule>
  </conditionalFormatting>
  <conditionalFormatting sqref="G10">
    <cfRule type="cellIs" dxfId="227" priority="825" operator="equal">
      <formula>"No"</formula>
    </cfRule>
    <cfRule type="cellIs" dxfId="226" priority="826" operator="equal">
      <formula>"Yes"</formula>
    </cfRule>
  </conditionalFormatting>
  <conditionalFormatting sqref="A6:A7 A9:A10 A12:A13">
    <cfRule type="cellIs" dxfId="225" priority="729" operator="equal">
      <formula>"No"</formula>
    </cfRule>
    <cfRule type="cellIs" dxfId="224" priority="730" operator="equal">
      <formula>"Yes"</formula>
    </cfRule>
  </conditionalFormatting>
  <conditionalFormatting sqref="A5 A8 A11">
    <cfRule type="cellIs" dxfId="223" priority="735" operator="equal">
      <formula>"No"</formula>
    </cfRule>
    <cfRule type="cellIs" dxfId="222" priority="736" operator="equal">
      <formula>"Yes"</formula>
    </cfRule>
  </conditionalFormatting>
  <conditionalFormatting sqref="A6:A7 A9:A10 A12:A13">
    <cfRule type="cellIs" dxfId="221" priority="733" operator="equal">
      <formula>"No"</formula>
    </cfRule>
    <cfRule type="cellIs" dxfId="220" priority="734" operator="equal">
      <formula>"Yes"</formula>
    </cfRule>
  </conditionalFormatting>
  <conditionalFormatting sqref="A5 A8 A11">
    <cfRule type="cellIs" dxfId="219" priority="731" operator="equal">
      <formula>"No"</formula>
    </cfRule>
    <cfRule type="cellIs" dxfId="218" priority="732" operator="equal">
      <formula>"Yes"</formula>
    </cfRule>
  </conditionalFormatting>
  <conditionalFormatting sqref="A6:A7 A9:A10 A12:A13">
    <cfRule type="cellIs" dxfId="217" priority="721" operator="equal">
      <formula>"No"</formula>
    </cfRule>
    <cfRule type="cellIs" dxfId="216" priority="722" operator="equal">
      <formula>"Yes"</formula>
    </cfRule>
  </conditionalFormatting>
  <conditionalFormatting sqref="A5 A8 A11">
    <cfRule type="cellIs" dxfId="215" priority="727" operator="equal">
      <formula>"No"</formula>
    </cfRule>
    <cfRule type="cellIs" dxfId="214" priority="728" operator="equal">
      <formula>"Yes"</formula>
    </cfRule>
  </conditionalFormatting>
  <conditionalFormatting sqref="A6:A7 A9:A10 A12:A13">
    <cfRule type="cellIs" dxfId="213" priority="725" operator="equal">
      <formula>"No"</formula>
    </cfRule>
    <cfRule type="cellIs" dxfId="212" priority="726" operator="equal">
      <formula>"Yes"</formula>
    </cfRule>
  </conditionalFormatting>
  <conditionalFormatting sqref="A5 A8 A11">
    <cfRule type="cellIs" dxfId="211" priority="723" operator="equal">
      <formula>"No"</formula>
    </cfRule>
    <cfRule type="cellIs" dxfId="210" priority="724" operator="equal">
      <formula>"Yes"</formula>
    </cfRule>
  </conditionalFormatting>
  <conditionalFormatting sqref="A12:A13">
    <cfRule type="cellIs" dxfId="209" priority="675" operator="equal">
      <formula>"No"</formula>
    </cfRule>
    <cfRule type="cellIs" dxfId="208" priority="676" operator="equal">
      <formula>"Yes"</formula>
    </cfRule>
  </conditionalFormatting>
  <conditionalFormatting sqref="A12:A13">
    <cfRule type="cellIs" dxfId="207" priority="673" operator="equal">
      <formula>"No"</formula>
    </cfRule>
    <cfRule type="cellIs" dxfId="206" priority="674" operator="equal">
      <formula>"Yes"</formula>
    </cfRule>
  </conditionalFormatting>
  <conditionalFormatting sqref="A11">
    <cfRule type="cellIs" dxfId="205" priority="687" operator="equal">
      <formula>"No"</formula>
    </cfRule>
    <cfRule type="cellIs" dxfId="204" priority="688" operator="equal">
      <formula>"Yes"</formula>
    </cfRule>
  </conditionalFormatting>
  <conditionalFormatting sqref="A11">
    <cfRule type="cellIs" dxfId="203" priority="685" operator="equal">
      <formula>"No"</formula>
    </cfRule>
    <cfRule type="cellIs" dxfId="202" priority="686" operator="equal">
      <formula>"Yes"</formula>
    </cfRule>
  </conditionalFormatting>
  <conditionalFormatting sqref="A11">
    <cfRule type="cellIs" dxfId="201" priority="683" operator="equal">
      <formula>"No"</formula>
    </cfRule>
    <cfRule type="cellIs" dxfId="200" priority="684" operator="equal">
      <formula>"Yes"</formula>
    </cfRule>
  </conditionalFormatting>
  <conditionalFormatting sqref="A11">
    <cfRule type="cellIs" dxfId="199" priority="681" operator="equal">
      <formula>"No"</formula>
    </cfRule>
    <cfRule type="cellIs" dxfId="198" priority="682" operator="equal">
      <formula>"Yes"</formula>
    </cfRule>
  </conditionalFormatting>
  <conditionalFormatting sqref="A12:A13">
    <cfRule type="cellIs" dxfId="197" priority="679" operator="equal">
      <formula>"No"</formula>
    </cfRule>
    <cfRule type="cellIs" dxfId="196" priority="680" operator="equal">
      <formula>"Yes"</formula>
    </cfRule>
  </conditionalFormatting>
  <conditionalFormatting sqref="A12:A13">
    <cfRule type="cellIs" dxfId="195" priority="677" operator="equal">
      <formula>"No"</formula>
    </cfRule>
    <cfRule type="cellIs" dxfId="194" priority="678" operator="equal">
      <formula>"Yes"</formula>
    </cfRule>
  </conditionalFormatting>
  <conditionalFormatting sqref="G10">
    <cfRule type="cellIs" dxfId="193" priority="1129" operator="equal">
      <formula>"No"</formula>
    </cfRule>
    <cfRule type="cellIs" dxfId="192" priority="1130" operator="equal">
      <formula>"Yes"</formula>
    </cfRule>
  </conditionalFormatting>
  <conditionalFormatting sqref="G10">
    <cfRule type="cellIs" dxfId="191" priority="1135" operator="equal">
      <formula>"No"</formula>
    </cfRule>
    <cfRule type="cellIs" dxfId="190" priority="1136" operator="equal">
      <formula>"Yes"</formula>
    </cfRule>
  </conditionalFormatting>
  <conditionalFormatting sqref="G10">
    <cfRule type="cellIs" dxfId="189" priority="1133" operator="equal">
      <formula>"No"</formula>
    </cfRule>
    <cfRule type="cellIs" dxfId="188" priority="1134" operator="equal">
      <formula>"Yes"</formula>
    </cfRule>
  </conditionalFormatting>
  <conditionalFormatting sqref="G10">
    <cfRule type="cellIs" dxfId="187" priority="1131" operator="equal">
      <formula>"No"</formula>
    </cfRule>
    <cfRule type="cellIs" dxfId="186" priority="1132" operator="equal">
      <formula>"Yes"</formula>
    </cfRule>
  </conditionalFormatting>
  <conditionalFormatting sqref="G10">
    <cfRule type="cellIs" dxfId="185" priority="953" operator="equal">
      <formula>"No"</formula>
    </cfRule>
    <cfRule type="cellIs" dxfId="184" priority="954" operator="equal">
      <formula>"Yes"</formula>
    </cfRule>
  </conditionalFormatting>
  <conditionalFormatting sqref="G10">
    <cfRule type="cellIs" dxfId="183" priority="959" operator="equal">
      <formula>"No"</formula>
    </cfRule>
    <cfRule type="cellIs" dxfId="182" priority="960" operator="equal">
      <formula>"Yes"</formula>
    </cfRule>
  </conditionalFormatting>
  <conditionalFormatting sqref="G10">
    <cfRule type="cellIs" dxfId="181" priority="957" operator="equal">
      <formula>"No"</formula>
    </cfRule>
    <cfRule type="cellIs" dxfId="180" priority="958" operator="equal">
      <formula>"Yes"</formula>
    </cfRule>
  </conditionalFormatting>
  <conditionalFormatting sqref="G10">
    <cfRule type="cellIs" dxfId="179" priority="955" operator="equal">
      <formula>"No"</formula>
    </cfRule>
    <cfRule type="cellIs" dxfId="178" priority="956" operator="equal">
      <formula>"Yes"</formula>
    </cfRule>
  </conditionalFormatting>
  <conditionalFormatting sqref="G10">
    <cfRule type="cellIs" dxfId="177" priority="889" operator="equal">
      <formula>"No"</formula>
    </cfRule>
    <cfRule type="cellIs" dxfId="176" priority="890" operator="equal">
      <formula>"Yes"</formula>
    </cfRule>
  </conditionalFormatting>
  <conditionalFormatting sqref="G10">
    <cfRule type="cellIs" dxfId="175" priority="895" operator="equal">
      <formula>"No"</formula>
    </cfRule>
    <cfRule type="cellIs" dxfId="174" priority="896" operator="equal">
      <formula>"Yes"</formula>
    </cfRule>
  </conditionalFormatting>
  <conditionalFormatting sqref="G10">
    <cfRule type="cellIs" dxfId="173" priority="893" operator="equal">
      <formula>"No"</formula>
    </cfRule>
    <cfRule type="cellIs" dxfId="172" priority="894" operator="equal">
      <formula>"Yes"</formula>
    </cfRule>
  </conditionalFormatting>
  <conditionalFormatting sqref="G10">
    <cfRule type="cellIs" dxfId="171" priority="891" operator="equal">
      <formula>"No"</formula>
    </cfRule>
    <cfRule type="cellIs" dxfId="170" priority="892" operator="equal">
      <formula>"Yes"</formula>
    </cfRule>
  </conditionalFormatting>
  <conditionalFormatting sqref="G10">
    <cfRule type="cellIs" dxfId="169" priority="857" operator="equal">
      <formula>"No"</formula>
    </cfRule>
    <cfRule type="cellIs" dxfId="168" priority="858" operator="equal">
      <formula>"Yes"</formula>
    </cfRule>
  </conditionalFormatting>
  <conditionalFormatting sqref="G10">
    <cfRule type="cellIs" dxfId="167" priority="863" operator="equal">
      <formula>"No"</formula>
    </cfRule>
    <cfRule type="cellIs" dxfId="166" priority="864" operator="equal">
      <formula>"Yes"</formula>
    </cfRule>
  </conditionalFormatting>
  <conditionalFormatting sqref="G10">
    <cfRule type="cellIs" dxfId="165" priority="861" operator="equal">
      <formula>"No"</formula>
    </cfRule>
    <cfRule type="cellIs" dxfId="164" priority="862" operator="equal">
      <formula>"Yes"</formula>
    </cfRule>
  </conditionalFormatting>
  <conditionalFormatting sqref="G10">
    <cfRule type="cellIs" dxfId="163" priority="859" operator="equal">
      <formula>"No"</formula>
    </cfRule>
    <cfRule type="cellIs" dxfId="162" priority="860" operator="equal">
      <formula>"Yes"</formula>
    </cfRule>
  </conditionalFormatting>
  <conditionalFormatting sqref="G10">
    <cfRule type="cellIs" dxfId="161" priority="841" operator="equal">
      <formula>"No"</formula>
    </cfRule>
    <cfRule type="cellIs" dxfId="160" priority="842" operator="equal">
      <formula>"Yes"</formula>
    </cfRule>
  </conditionalFormatting>
  <conditionalFormatting sqref="G10">
    <cfRule type="cellIs" dxfId="159" priority="847" operator="equal">
      <formula>"No"</formula>
    </cfRule>
    <cfRule type="cellIs" dxfId="158" priority="848" operator="equal">
      <formula>"Yes"</formula>
    </cfRule>
  </conditionalFormatting>
  <conditionalFormatting sqref="G10">
    <cfRule type="cellIs" dxfId="157" priority="845" operator="equal">
      <formula>"No"</formula>
    </cfRule>
    <cfRule type="cellIs" dxfId="156" priority="846" operator="equal">
      <formula>"Yes"</formula>
    </cfRule>
  </conditionalFormatting>
  <conditionalFormatting sqref="G10">
    <cfRule type="cellIs" dxfId="155" priority="843" operator="equal">
      <formula>"No"</formula>
    </cfRule>
    <cfRule type="cellIs" dxfId="154" priority="844" operator="equal">
      <formula>"Yes"</formula>
    </cfRule>
  </conditionalFormatting>
  <conditionalFormatting sqref="A11">
    <cfRule type="cellIs" dxfId="153" priority="713" operator="equal">
      <formula>"No"</formula>
    </cfRule>
    <cfRule type="cellIs" dxfId="152" priority="714" operator="equal">
      <formula>"Yes"</formula>
    </cfRule>
  </conditionalFormatting>
  <conditionalFormatting sqref="A11">
    <cfRule type="cellIs" dxfId="151" priority="719" operator="equal">
      <formula>"No"</formula>
    </cfRule>
    <cfRule type="cellIs" dxfId="150" priority="720" operator="equal">
      <formula>"Yes"</formula>
    </cfRule>
  </conditionalFormatting>
  <conditionalFormatting sqref="A11">
    <cfRule type="cellIs" dxfId="149" priority="717" operator="equal">
      <formula>"No"</formula>
    </cfRule>
    <cfRule type="cellIs" dxfId="148" priority="718" operator="equal">
      <formula>"Yes"</formula>
    </cfRule>
  </conditionalFormatting>
  <conditionalFormatting sqref="A11">
    <cfRule type="cellIs" dxfId="147" priority="715" operator="equal">
      <formula>"No"</formula>
    </cfRule>
    <cfRule type="cellIs" dxfId="146" priority="716" operator="equal">
      <formula>"Yes"</formula>
    </cfRule>
  </conditionalFormatting>
  <conditionalFormatting sqref="A12">
    <cfRule type="cellIs" dxfId="145" priority="705" operator="equal">
      <formula>"No"</formula>
    </cfRule>
    <cfRule type="cellIs" dxfId="144" priority="706" operator="equal">
      <formula>"Yes"</formula>
    </cfRule>
  </conditionalFormatting>
  <conditionalFormatting sqref="A12">
    <cfRule type="cellIs" dxfId="143" priority="711" operator="equal">
      <formula>"No"</formula>
    </cfRule>
    <cfRule type="cellIs" dxfId="142" priority="712" operator="equal">
      <formula>"Yes"</formula>
    </cfRule>
  </conditionalFormatting>
  <conditionalFormatting sqref="A12">
    <cfRule type="cellIs" dxfId="141" priority="709" operator="equal">
      <formula>"No"</formula>
    </cfRule>
    <cfRule type="cellIs" dxfId="140" priority="710" operator="equal">
      <formula>"Yes"</formula>
    </cfRule>
  </conditionalFormatting>
  <conditionalFormatting sqref="A12">
    <cfRule type="cellIs" dxfId="139" priority="707" operator="equal">
      <formula>"No"</formula>
    </cfRule>
    <cfRule type="cellIs" dxfId="138" priority="708" operator="equal">
      <formula>"Yes"</formula>
    </cfRule>
  </conditionalFormatting>
  <conditionalFormatting sqref="A11">
    <cfRule type="cellIs" dxfId="137" priority="697" operator="equal">
      <formula>"No"</formula>
    </cfRule>
    <cfRule type="cellIs" dxfId="136" priority="698" operator="equal">
      <formula>"Yes"</formula>
    </cfRule>
  </conditionalFormatting>
  <conditionalFormatting sqref="A11">
    <cfRule type="cellIs" dxfId="135" priority="703" operator="equal">
      <formula>"No"</formula>
    </cfRule>
    <cfRule type="cellIs" dxfId="134" priority="704" operator="equal">
      <formula>"Yes"</formula>
    </cfRule>
  </conditionalFormatting>
  <conditionalFormatting sqref="A11">
    <cfRule type="cellIs" dxfId="133" priority="701" operator="equal">
      <formula>"No"</formula>
    </cfRule>
    <cfRule type="cellIs" dxfId="132" priority="702" operator="equal">
      <formula>"Yes"</formula>
    </cfRule>
  </conditionalFormatting>
  <conditionalFormatting sqref="A11">
    <cfRule type="cellIs" dxfId="131" priority="699" operator="equal">
      <formula>"No"</formula>
    </cfRule>
    <cfRule type="cellIs" dxfId="130" priority="700" operator="equal">
      <formula>"Yes"</formula>
    </cfRule>
  </conditionalFormatting>
  <conditionalFormatting sqref="A12">
    <cfRule type="cellIs" dxfId="129" priority="689" operator="equal">
      <formula>"No"</formula>
    </cfRule>
    <cfRule type="cellIs" dxfId="128" priority="690" operator="equal">
      <formula>"Yes"</formula>
    </cfRule>
  </conditionalFormatting>
  <conditionalFormatting sqref="A12">
    <cfRule type="cellIs" dxfId="127" priority="695" operator="equal">
      <formula>"No"</formula>
    </cfRule>
    <cfRule type="cellIs" dxfId="126" priority="696" operator="equal">
      <formula>"Yes"</formula>
    </cfRule>
  </conditionalFormatting>
  <conditionalFormatting sqref="A12">
    <cfRule type="cellIs" dxfId="125" priority="693" operator="equal">
      <formula>"No"</formula>
    </cfRule>
    <cfRule type="cellIs" dxfId="124" priority="694" operator="equal">
      <formula>"Yes"</formula>
    </cfRule>
  </conditionalFormatting>
  <conditionalFormatting sqref="A12">
    <cfRule type="cellIs" dxfId="123" priority="691" operator="equal">
      <formula>"No"</formula>
    </cfRule>
    <cfRule type="cellIs" dxfId="122" priority="692" operator="equal">
      <formula>"Yes"</formula>
    </cfRule>
  </conditionalFormatting>
  <conditionalFormatting sqref="A11">
    <cfRule type="cellIs" dxfId="121" priority="643" operator="equal">
      <formula>"No"</formula>
    </cfRule>
    <cfRule type="cellIs" dxfId="120" priority="644" operator="equal">
      <formula>"Yes"</formula>
    </cfRule>
  </conditionalFormatting>
  <conditionalFormatting sqref="A12:A13">
    <cfRule type="cellIs" dxfId="119" priority="641" operator="equal">
      <formula>"No"</formula>
    </cfRule>
    <cfRule type="cellIs" dxfId="118" priority="642" operator="equal">
      <formula>"Yes"</formula>
    </cfRule>
  </conditionalFormatting>
  <conditionalFormatting sqref="A11">
    <cfRule type="cellIs" dxfId="117" priority="655" operator="equal">
      <formula>"No"</formula>
    </cfRule>
    <cfRule type="cellIs" dxfId="116" priority="656" operator="equal">
      <formula>"Yes"</formula>
    </cfRule>
  </conditionalFormatting>
  <conditionalFormatting sqref="A12:A13">
    <cfRule type="cellIs" dxfId="115" priority="653" operator="equal">
      <formula>"No"</formula>
    </cfRule>
    <cfRule type="cellIs" dxfId="114" priority="654" operator="equal">
      <formula>"Yes"</formula>
    </cfRule>
  </conditionalFormatting>
  <conditionalFormatting sqref="A11">
    <cfRule type="cellIs" dxfId="113" priority="651" operator="equal">
      <formula>"No"</formula>
    </cfRule>
    <cfRule type="cellIs" dxfId="112" priority="652" operator="equal">
      <formula>"Yes"</formula>
    </cfRule>
  </conditionalFormatting>
  <conditionalFormatting sqref="A12:A13">
    <cfRule type="cellIs" dxfId="111" priority="649" operator="equal">
      <formula>"No"</formula>
    </cfRule>
    <cfRule type="cellIs" dxfId="110" priority="650" operator="equal">
      <formula>"Yes"</formula>
    </cfRule>
  </conditionalFormatting>
  <conditionalFormatting sqref="A11">
    <cfRule type="cellIs" dxfId="109" priority="647" operator="equal">
      <formula>"No"</formula>
    </cfRule>
    <cfRule type="cellIs" dxfId="108" priority="648" operator="equal">
      <formula>"Yes"</formula>
    </cfRule>
  </conditionalFormatting>
  <conditionalFormatting sqref="A12:A13">
    <cfRule type="cellIs" dxfId="107" priority="645" operator="equal">
      <formula>"No"</formula>
    </cfRule>
    <cfRule type="cellIs" dxfId="106" priority="646" operator="equal">
      <formula>"Yes"</formula>
    </cfRule>
  </conditionalFormatting>
  <conditionalFormatting sqref="A5">
    <cfRule type="cellIs" dxfId="105" priority="419" operator="equal">
      <formula>"No"</formula>
    </cfRule>
    <cfRule type="cellIs" dxfId="104" priority="420" operator="equal">
      <formula>"Yes"</formula>
    </cfRule>
  </conditionalFormatting>
  <conditionalFormatting sqref="A6:A7">
    <cfRule type="cellIs" dxfId="103" priority="417" operator="equal">
      <formula>"No"</formula>
    </cfRule>
    <cfRule type="cellIs" dxfId="102" priority="418" operator="equal">
      <formula>"Yes"</formula>
    </cfRule>
  </conditionalFormatting>
  <conditionalFormatting sqref="A5">
    <cfRule type="cellIs" dxfId="101" priority="431" operator="equal">
      <formula>"No"</formula>
    </cfRule>
    <cfRule type="cellIs" dxfId="100" priority="432" operator="equal">
      <formula>"Yes"</formula>
    </cfRule>
  </conditionalFormatting>
  <conditionalFormatting sqref="A6:A7">
    <cfRule type="cellIs" dxfId="99" priority="429" operator="equal">
      <formula>"No"</formula>
    </cfRule>
    <cfRule type="cellIs" dxfId="98" priority="430" operator="equal">
      <formula>"Yes"</formula>
    </cfRule>
  </conditionalFormatting>
  <conditionalFormatting sqref="A5">
    <cfRule type="cellIs" dxfId="97" priority="427" operator="equal">
      <formula>"No"</formula>
    </cfRule>
    <cfRule type="cellIs" dxfId="96" priority="428" operator="equal">
      <formula>"Yes"</formula>
    </cfRule>
  </conditionalFormatting>
  <conditionalFormatting sqref="A6:A7">
    <cfRule type="cellIs" dxfId="95" priority="425" operator="equal">
      <formula>"No"</formula>
    </cfRule>
    <cfRule type="cellIs" dxfId="94" priority="426" operator="equal">
      <formula>"Yes"</formula>
    </cfRule>
  </conditionalFormatting>
  <conditionalFormatting sqref="A5">
    <cfRule type="cellIs" dxfId="93" priority="423" operator="equal">
      <formula>"No"</formula>
    </cfRule>
    <cfRule type="cellIs" dxfId="92" priority="424" operator="equal">
      <formula>"Yes"</formula>
    </cfRule>
  </conditionalFormatting>
  <conditionalFormatting sqref="A6:A7">
    <cfRule type="cellIs" dxfId="91" priority="421" operator="equal">
      <formula>"No"</formula>
    </cfRule>
    <cfRule type="cellIs" dxfId="90" priority="422" operator="equal">
      <formula>"Yes"</formula>
    </cfRule>
  </conditionalFormatting>
  <conditionalFormatting sqref="G7">
    <cfRule type="cellIs" dxfId="89" priority="129" operator="equal">
      <formula>"No"</formula>
    </cfRule>
    <cfRule type="cellIs" dxfId="88" priority="130" operator="equal">
      <formula>"Yes"</formula>
    </cfRule>
  </conditionalFormatting>
  <conditionalFormatting sqref="G7">
    <cfRule type="cellIs" dxfId="87" priority="135" operator="equal">
      <formula>"No"</formula>
    </cfRule>
    <cfRule type="cellIs" dxfId="86" priority="136" operator="equal">
      <formula>"Yes"</formula>
    </cfRule>
  </conditionalFormatting>
  <conditionalFormatting sqref="G7">
    <cfRule type="cellIs" dxfId="85" priority="133" operator="equal">
      <formula>"No"</formula>
    </cfRule>
    <cfRule type="cellIs" dxfId="84" priority="134" operator="equal">
      <formula>"Yes"</formula>
    </cfRule>
  </conditionalFormatting>
  <conditionalFormatting sqref="G7">
    <cfRule type="cellIs" dxfId="83" priority="131" operator="equal">
      <formula>"No"</formula>
    </cfRule>
    <cfRule type="cellIs" dxfId="82" priority="132" operator="equal">
      <formula>"Yes"</formula>
    </cfRule>
  </conditionalFormatting>
  <conditionalFormatting sqref="G9">
    <cfRule type="cellIs" dxfId="81" priority="121" operator="equal">
      <formula>"No"</formula>
    </cfRule>
    <cfRule type="cellIs" dxfId="80" priority="122" operator="equal">
      <formula>"Yes"</formula>
    </cfRule>
  </conditionalFormatting>
  <conditionalFormatting sqref="G9">
    <cfRule type="cellIs" dxfId="79" priority="127" operator="equal">
      <formula>"No"</formula>
    </cfRule>
    <cfRule type="cellIs" dxfId="78" priority="128" operator="equal">
      <formula>"Yes"</formula>
    </cfRule>
  </conditionalFormatting>
  <conditionalFormatting sqref="G9">
    <cfRule type="cellIs" dxfId="77" priority="125" operator="equal">
      <formula>"No"</formula>
    </cfRule>
    <cfRule type="cellIs" dxfId="76" priority="126" operator="equal">
      <formula>"Yes"</formula>
    </cfRule>
  </conditionalFormatting>
  <conditionalFormatting sqref="G9">
    <cfRule type="cellIs" dxfId="75" priority="123" operator="equal">
      <formula>"No"</formula>
    </cfRule>
    <cfRule type="cellIs" dxfId="74" priority="124" operator="equal">
      <formula>"Yes"</formula>
    </cfRule>
  </conditionalFormatting>
  <conditionalFormatting sqref="G18">
    <cfRule type="cellIs" dxfId="73" priority="9" operator="equal">
      <formula>"No"</formula>
    </cfRule>
    <cfRule type="cellIs" dxfId="72" priority="10" operator="equal">
      <formula>"Yes"</formula>
    </cfRule>
  </conditionalFormatting>
  <conditionalFormatting sqref="G18">
    <cfRule type="cellIs" dxfId="71" priority="15" operator="equal">
      <formula>"No"</formula>
    </cfRule>
    <cfRule type="cellIs" dxfId="70" priority="16" operator="equal">
      <formula>"Yes"</formula>
    </cfRule>
  </conditionalFormatting>
  <conditionalFormatting sqref="G18">
    <cfRule type="cellIs" dxfId="69" priority="13" operator="equal">
      <formula>"No"</formula>
    </cfRule>
    <cfRule type="cellIs" dxfId="68" priority="14" operator="equal">
      <formula>"Yes"</formula>
    </cfRule>
  </conditionalFormatting>
  <conditionalFormatting sqref="G18">
    <cfRule type="cellIs" dxfId="67" priority="11" operator="equal">
      <formula>"No"</formula>
    </cfRule>
    <cfRule type="cellIs" dxfId="66" priority="12" operator="equal">
      <formula>"Yes"</formula>
    </cfRule>
  </conditionalFormatting>
  <conditionalFormatting sqref="G19">
    <cfRule type="cellIs" dxfId="65" priority="1" operator="equal">
      <formula>"No"</formula>
    </cfRule>
    <cfRule type="cellIs" dxfId="64" priority="2" operator="equal">
      <formula>"Yes"</formula>
    </cfRule>
  </conditionalFormatting>
  <conditionalFormatting sqref="G19">
    <cfRule type="cellIs" dxfId="63" priority="7" operator="equal">
      <formula>"No"</formula>
    </cfRule>
    <cfRule type="cellIs" dxfId="62" priority="8" operator="equal">
      <formula>"Yes"</formula>
    </cfRule>
  </conditionalFormatting>
  <conditionalFormatting sqref="G19">
    <cfRule type="cellIs" dxfId="61" priority="5" operator="equal">
      <formula>"No"</formula>
    </cfRule>
    <cfRule type="cellIs" dxfId="60" priority="6" operator="equal">
      <formula>"Yes"</formula>
    </cfRule>
  </conditionalFormatting>
  <conditionalFormatting sqref="G19">
    <cfRule type="cellIs" dxfId="59" priority="3" operator="equal">
      <formula>"No"</formula>
    </cfRule>
    <cfRule type="cellIs" dxfId="58" priority="4" operator="equal">
      <formula>"Yes"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6"/>
  <sheetViews>
    <sheetView showGridLines="0" zoomScaleNormal="100" workbookViewId="0"/>
  </sheetViews>
  <sheetFormatPr defaultColWidth="3.8984375" defaultRowHeight="15.6" x14ac:dyDescent="0.3"/>
  <cols>
    <col min="1" max="1" width="19.69921875" style="21" customWidth="1"/>
    <col min="2" max="2" width="11.699218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17" width="10.19921875" style="21" customWidth="1"/>
    <col min="18" max="16384" width="3.8984375" style="21"/>
  </cols>
  <sheetData>
    <row r="1" spans="1:27" s="24" customFormat="1" x14ac:dyDescent="0.3">
      <c r="A1" s="121" t="s">
        <v>0</v>
      </c>
      <c r="B1" s="121" t="s">
        <v>69</v>
      </c>
      <c r="C1" s="121" t="s">
        <v>43</v>
      </c>
      <c r="D1" s="120" t="s">
        <v>3</v>
      </c>
      <c r="E1" s="121" t="s">
        <v>44</v>
      </c>
      <c r="G1" s="21"/>
      <c r="H1" s="21"/>
      <c r="I1" s="21"/>
      <c r="J1" s="21"/>
      <c r="K1" s="21"/>
      <c r="L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x14ac:dyDescent="0.3">
      <c r="A2" s="127" t="s">
        <v>162</v>
      </c>
      <c r="B2" s="128" t="s">
        <v>45</v>
      </c>
      <c r="C2" s="276">
        <f>20+1-2</f>
        <v>19</v>
      </c>
      <c r="D2" s="118">
        <f t="shared" ref="D2:D7" ca="1" si="0">RANDBETWEEN(1,20)</f>
        <v>4</v>
      </c>
      <c r="E2" s="72">
        <f t="shared" ref="E2:E7" ca="1" si="1">D2+C2</f>
        <v>23</v>
      </c>
    </row>
    <row r="3" spans="1:27" x14ac:dyDescent="0.3">
      <c r="A3" s="75" t="s">
        <v>162</v>
      </c>
      <c r="B3" s="128" t="s">
        <v>46</v>
      </c>
      <c r="C3" s="277">
        <f>16+3-2</f>
        <v>17</v>
      </c>
      <c r="D3" s="117">
        <f t="shared" ca="1" si="0"/>
        <v>1</v>
      </c>
      <c r="E3" s="74">
        <f t="shared" ca="1" si="1"/>
        <v>18</v>
      </c>
    </row>
    <row r="4" spans="1:27" x14ac:dyDescent="0.3">
      <c r="A4" s="125" t="s">
        <v>162</v>
      </c>
      <c r="B4" s="129" t="s">
        <v>47</v>
      </c>
      <c r="C4" s="278">
        <f>12+3-2</f>
        <v>13</v>
      </c>
      <c r="D4" s="119">
        <f t="shared" ca="1" si="0"/>
        <v>20</v>
      </c>
      <c r="E4" s="77">
        <f t="shared" ca="1" si="1"/>
        <v>33</v>
      </c>
    </row>
    <row r="5" spans="1:27" x14ac:dyDescent="0.3">
      <c r="A5" s="247" t="s">
        <v>164</v>
      </c>
      <c r="B5" s="128" t="s">
        <v>45</v>
      </c>
      <c r="C5" s="276">
        <f>4+2-2</f>
        <v>4</v>
      </c>
      <c r="D5" s="118">
        <f t="shared" ca="1" si="0"/>
        <v>17</v>
      </c>
      <c r="E5" s="72">
        <f t="shared" ca="1" si="1"/>
        <v>21</v>
      </c>
    </row>
    <row r="6" spans="1:27" x14ac:dyDescent="0.3">
      <c r="A6" s="228" t="s">
        <v>164</v>
      </c>
      <c r="B6" s="128" t="s">
        <v>46</v>
      </c>
      <c r="C6" s="277">
        <f>11-2</f>
        <v>9</v>
      </c>
      <c r="D6" s="117">
        <f t="shared" ca="1" si="0"/>
        <v>4</v>
      </c>
      <c r="E6" s="74">
        <f t="shared" ca="1" si="1"/>
        <v>13</v>
      </c>
    </row>
    <row r="7" spans="1:27" x14ac:dyDescent="0.3">
      <c r="A7" s="248" t="s">
        <v>164</v>
      </c>
      <c r="B7" s="129" t="s">
        <v>47</v>
      </c>
      <c r="C7" s="278">
        <f>10-2</f>
        <v>8</v>
      </c>
      <c r="D7" s="119">
        <f t="shared" ca="1" si="0"/>
        <v>20</v>
      </c>
      <c r="E7" s="77">
        <f t="shared" ca="1" si="1"/>
        <v>28</v>
      </c>
      <c r="N7" s="209"/>
    </row>
    <row r="8" spans="1:27" x14ac:dyDescent="0.3">
      <c r="A8" s="217" t="s">
        <v>160</v>
      </c>
      <c r="B8" s="72" t="s">
        <v>45</v>
      </c>
      <c r="C8" s="72">
        <v>6</v>
      </c>
      <c r="D8" s="118">
        <f ca="1">RANDBETWEEN(1,20)</f>
        <v>11</v>
      </c>
      <c r="E8" s="72">
        <f ca="1">D8+C8</f>
        <v>17</v>
      </c>
    </row>
    <row r="9" spans="1:27" x14ac:dyDescent="0.3">
      <c r="A9" s="218" t="s">
        <v>160</v>
      </c>
      <c r="B9" s="74" t="s">
        <v>46</v>
      </c>
      <c r="C9" s="74">
        <v>6</v>
      </c>
      <c r="D9" s="117">
        <f ca="1">RANDBETWEEN(1,20)</f>
        <v>6</v>
      </c>
      <c r="E9" s="74">
        <f ca="1">D9+C9</f>
        <v>12</v>
      </c>
    </row>
    <row r="10" spans="1:27" x14ac:dyDescent="0.3">
      <c r="A10" s="219" t="s">
        <v>160</v>
      </c>
      <c r="B10" s="77" t="s">
        <v>47</v>
      </c>
      <c r="C10" s="77">
        <v>6</v>
      </c>
      <c r="D10" s="119">
        <f ca="1">RANDBETWEEN(1,20)</f>
        <v>9</v>
      </c>
      <c r="E10" s="77">
        <f ca="1">D10+C10</f>
        <v>15</v>
      </c>
    </row>
    <row r="11" spans="1:27" x14ac:dyDescent="0.3">
      <c r="A11" s="127" t="s">
        <v>237</v>
      </c>
      <c r="B11" s="128" t="s">
        <v>45</v>
      </c>
      <c r="C11" s="72">
        <v>3</v>
      </c>
      <c r="D11" s="118">
        <f t="shared" ref="D11:D13" ca="1" si="2">RANDBETWEEN(1,20)</f>
        <v>18</v>
      </c>
      <c r="E11" s="72">
        <f t="shared" ref="E11:E13" ca="1" si="3">D11+C11</f>
        <v>21</v>
      </c>
    </row>
    <row r="12" spans="1:27" x14ac:dyDescent="0.3">
      <c r="A12" s="75" t="s">
        <v>237</v>
      </c>
      <c r="B12" s="128" t="s">
        <v>46</v>
      </c>
      <c r="C12" s="74">
        <v>2</v>
      </c>
      <c r="D12" s="117">
        <f t="shared" ca="1" si="2"/>
        <v>6</v>
      </c>
      <c r="E12" s="74">
        <f t="shared" ca="1" si="3"/>
        <v>8</v>
      </c>
    </row>
    <row r="13" spans="1:27" x14ac:dyDescent="0.3">
      <c r="A13" s="125" t="s">
        <v>237</v>
      </c>
      <c r="B13" s="129" t="s">
        <v>47</v>
      </c>
      <c r="C13" s="77">
        <v>7</v>
      </c>
      <c r="D13" s="119">
        <f t="shared" ca="1" si="2"/>
        <v>10</v>
      </c>
      <c r="E13" s="77">
        <f t="shared" ca="1" si="3"/>
        <v>17</v>
      </c>
    </row>
    <row r="14" spans="1:27" x14ac:dyDescent="0.3">
      <c r="A14" s="127" t="s">
        <v>253</v>
      </c>
      <c r="B14" s="128" t="s">
        <v>45</v>
      </c>
      <c r="C14" s="72">
        <f>3+1</f>
        <v>4</v>
      </c>
      <c r="D14" s="118">
        <f t="shared" ref="D14:D16" ca="1" si="4">RANDBETWEEN(1,20)</f>
        <v>12</v>
      </c>
      <c r="E14" s="72">
        <f t="shared" ref="E14:E16" ca="1" si="5">D14+C14</f>
        <v>16</v>
      </c>
    </row>
    <row r="15" spans="1:27" x14ac:dyDescent="0.3">
      <c r="A15" s="75" t="s">
        <v>253</v>
      </c>
      <c r="B15" s="128" t="s">
        <v>46</v>
      </c>
      <c r="C15" s="74">
        <f>5+1</f>
        <v>6</v>
      </c>
      <c r="D15" s="117">
        <f t="shared" ca="1" si="4"/>
        <v>14</v>
      </c>
      <c r="E15" s="74">
        <f t="shared" ca="1" si="5"/>
        <v>20</v>
      </c>
    </row>
    <row r="16" spans="1:27" x14ac:dyDescent="0.3">
      <c r="A16" s="125" t="s">
        <v>253</v>
      </c>
      <c r="B16" s="129" t="s">
        <v>47</v>
      </c>
      <c r="C16" s="77">
        <f>3+1</f>
        <v>4</v>
      </c>
      <c r="D16" s="119">
        <f t="shared" ca="1" si="4"/>
        <v>10</v>
      </c>
      <c r="E16" s="77">
        <f t="shared" ca="1" si="5"/>
        <v>14</v>
      </c>
    </row>
    <row r="17" spans="1:6" x14ac:dyDescent="0.3">
      <c r="A17" s="127" t="s">
        <v>252</v>
      </c>
      <c r="B17" s="128" t="s">
        <v>45</v>
      </c>
      <c r="C17" s="72">
        <v>3</v>
      </c>
      <c r="D17" s="118">
        <f t="shared" ref="D17:D19" ca="1" si="6">RANDBETWEEN(1,20)</f>
        <v>7</v>
      </c>
      <c r="E17" s="72">
        <f t="shared" ref="E17:E19" ca="1" si="7">D17+C17</f>
        <v>10</v>
      </c>
    </row>
    <row r="18" spans="1:6" x14ac:dyDescent="0.3">
      <c r="A18" s="75" t="s">
        <v>252</v>
      </c>
      <c r="B18" s="128" t="s">
        <v>46</v>
      </c>
      <c r="C18" s="74">
        <f>5+1</f>
        <v>6</v>
      </c>
      <c r="D18" s="117">
        <f t="shared" ca="1" si="6"/>
        <v>13</v>
      </c>
      <c r="E18" s="74">
        <f t="shared" ca="1" si="7"/>
        <v>19</v>
      </c>
    </row>
    <row r="19" spans="1:6" x14ac:dyDescent="0.3">
      <c r="A19" s="125" t="s">
        <v>252</v>
      </c>
      <c r="B19" s="129" t="s">
        <v>47</v>
      </c>
      <c r="C19" s="77">
        <f>3+1</f>
        <v>4</v>
      </c>
      <c r="D19" s="119">
        <f t="shared" ca="1" si="6"/>
        <v>16</v>
      </c>
      <c r="E19" s="77">
        <f t="shared" ca="1" si="7"/>
        <v>20</v>
      </c>
    </row>
    <row r="21" spans="1:6" x14ac:dyDescent="0.3">
      <c r="A21" s="266" t="s">
        <v>162</v>
      </c>
      <c r="B21" s="267" t="s">
        <v>228</v>
      </c>
      <c r="C21" s="261">
        <v>13</v>
      </c>
      <c r="D21" s="260">
        <f t="shared" ref="D21:D25" ca="1" si="8">RANDBETWEEN(1,20)</f>
        <v>5</v>
      </c>
      <c r="E21" s="261">
        <f t="shared" ref="E21:E22" ca="1" si="9">D21+C21</f>
        <v>18</v>
      </c>
    </row>
    <row r="22" spans="1:6" x14ac:dyDescent="0.3">
      <c r="A22" s="248" t="s">
        <v>164</v>
      </c>
      <c r="B22" s="129" t="s">
        <v>73</v>
      </c>
      <c r="C22" s="126">
        <v>8</v>
      </c>
      <c r="D22" s="119">
        <f t="shared" ca="1" si="8"/>
        <v>18</v>
      </c>
      <c r="E22" s="77">
        <f t="shared" ca="1" si="9"/>
        <v>26</v>
      </c>
      <c r="F22" s="209" t="s">
        <v>196</v>
      </c>
    </row>
    <row r="23" spans="1:6" x14ac:dyDescent="0.3">
      <c r="A23" s="248" t="s">
        <v>164</v>
      </c>
      <c r="B23" s="129" t="s">
        <v>259</v>
      </c>
      <c r="C23" s="126">
        <v>12</v>
      </c>
      <c r="D23" s="119">
        <f t="shared" ca="1" si="8"/>
        <v>12</v>
      </c>
      <c r="E23" s="77">
        <f t="shared" ref="E23:E25" ca="1" si="10">D23+C23</f>
        <v>24</v>
      </c>
    </row>
    <row r="24" spans="1:6" x14ac:dyDescent="0.3">
      <c r="A24" s="266" t="s">
        <v>237</v>
      </c>
      <c r="B24" s="267" t="s">
        <v>245</v>
      </c>
      <c r="C24" s="261"/>
      <c r="D24" s="260">
        <f t="shared" ca="1" si="8"/>
        <v>3</v>
      </c>
      <c r="E24" s="261">
        <f t="shared" ca="1" si="10"/>
        <v>3</v>
      </c>
    </row>
    <row r="25" spans="1:6" x14ac:dyDescent="0.3">
      <c r="A25" s="266" t="s">
        <v>242</v>
      </c>
      <c r="B25" s="267" t="s">
        <v>245</v>
      </c>
      <c r="C25" s="261"/>
      <c r="D25" s="260">
        <f t="shared" ca="1" si="8"/>
        <v>7</v>
      </c>
      <c r="E25" s="261">
        <f t="shared" ca="1" si="10"/>
        <v>7</v>
      </c>
    </row>
    <row r="26" spans="1:6" x14ac:dyDescent="0.3">
      <c r="A26" s="268" t="s">
        <v>160</v>
      </c>
      <c r="B26" s="261" t="s">
        <v>245</v>
      </c>
      <c r="C26" s="261"/>
      <c r="D26" s="260">
        <f ca="1">RANDBETWEEN(1,20)</f>
        <v>12</v>
      </c>
      <c r="E26" s="261">
        <f ca="1">D26+C26</f>
        <v>12</v>
      </c>
    </row>
  </sheetData>
  <conditionalFormatting sqref="A16">
    <cfRule type="cellIs" dxfId="57" priority="41" operator="equal">
      <formula>"No"</formula>
    </cfRule>
    <cfRule type="cellIs" dxfId="56" priority="42" operator="equal">
      <formula>"Yes"</formula>
    </cfRule>
  </conditionalFormatting>
  <conditionalFormatting sqref="A16">
    <cfRule type="cellIs" dxfId="55" priority="47" operator="equal">
      <formula>"No"</formula>
    </cfRule>
    <cfRule type="cellIs" dxfId="54" priority="48" operator="equal">
      <formula>"Yes"</formula>
    </cfRule>
  </conditionalFormatting>
  <conditionalFormatting sqref="A16">
    <cfRule type="cellIs" dxfId="53" priority="45" operator="equal">
      <formula>"No"</formula>
    </cfRule>
    <cfRule type="cellIs" dxfId="52" priority="46" operator="equal">
      <formula>"Yes"</formula>
    </cfRule>
  </conditionalFormatting>
  <conditionalFormatting sqref="A16">
    <cfRule type="cellIs" dxfId="51" priority="43" operator="equal">
      <formula>"No"</formula>
    </cfRule>
    <cfRule type="cellIs" dxfId="50" priority="44" operator="equal">
      <formula>"Yes"</formula>
    </cfRule>
  </conditionalFormatting>
  <conditionalFormatting sqref="A19">
    <cfRule type="cellIs" dxfId="49" priority="25" operator="equal">
      <formula>"No"</formula>
    </cfRule>
    <cfRule type="cellIs" dxfId="48" priority="26" operator="equal">
      <formula>"Yes"</formula>
    </cfRule>
  </conditionalFormatting>
  <conditionalFormatting sqref="A19">
    <cfRule type="cellIs" dxfId="47" priority="31" operator="equal">
      <formula>"No"</formula>
    </cfRule>
    <cfRule type="cellIs" dxfId="46" priority="32" operator="equal">
      <formula>"Yes"</formula>
    </cfRule>
  </conditionalFormatting>
  <conditionalFormatting sqref="A19">
    <cfRule type="cellIs" dxfId="45" priority="29" operator="equal">
      <formula>"No"</formula>
    </cfRule>
    <cfRule type="cellIs" dxfId="44" priority="30" operator="equal">
      <formula>"Yes"</formula>
    </cfRule>
  </conditionalFormatting>
  <conditionalFormatting sqref="A19">
    <cfRule type="cellIs" dxfId="43" priority="27" operator="equal">
      <formula>"No"</formula>
    </cfRule>
    <cfRule type="cellIs" dxfId="42" priority="28" operator="equal">
      <formula>"Yes"</formula>
    </cfRule>
  </conditionalFormatting>
  <conditionalFormatting sqref="A19">
    <cfRule type="cellIs" dxfId="41" priority="17" operator="equal">
      <formula>"No"</formula>
    </cfRule>
    <cfRule type="cellIs" dxfId="40" priority="18" operator="equal">
      <formula>"Yes"</formula>
    </cfRule>
  </conditionalFormatting>
  <conditionalFormatting sqref="A19">
    <cfRule type="cellIs" dxfId="39" priority="23" operator="equal">
      <formula>"No"</formula>
    </cfRule>
    <cfRule type="cellIs" dxfId="38" priority="24" operator="equal">
      <formula>"Yes"</formula>
    </cfRule>
  </conditionalFormatting>
  <conditionalFormatting sqref="A19">
    <cfRule type="cellIs" dxfId="37" priority="21" operator="equal">
      <formula>"No"</formula>
    </cfRule>
    <cfRule type="cellIs" dxfId="36" priority="22" operator="equal">
      <formula>"Yes"</formula>
    </cfRule>
  </conditionalFormatting>
  <conditionalFormatting sqref="A19">
    <cfRule type="cellIs" dxfId="35" priority="19" operator="equal">
      <formula>"No"</formula>
    </cfRule>
    <cfRule type="cellIs" dxfId="34" priority="20" operator="equal">
      <formula>"Yes"</formula>
    </cfRule>
  </conditionalFormatting>
  <conditionalFormatting sqref="A22">
    <cfRule type="cellIs" dxfId="33" priority="9" operator="equal">
      <formula>"No"</formula>
    </cfRule>
    <cfRule type="cellIs" dxfId="32" priority="10" operator="equal">
      <formula>"Yes"</formula>
    </cfRule>
  </conditionalFormatting>
  <conditionalFormatting sqref="A22">
    <cfRule type="cellIs" dxfId="31" priority="15" operator="equal">
      <formula>"No"</formula>
    </cfRule>
    <cfRule type="cellIs" dxfId="30" priority="16" operator="equal">
      <formula>"Yes"</formula>
    </cfRule>
  </conditionalFormatting>
  <conditionalFormatting sqref="A22">
    <cfRule type="cellIs" dxfId="29" priority="13" operator="equal">
      <formula>"No"</formula>
    </cfRule>
    <cfRule type="cellIs" dxfId="28" priority="14" operator="equal">
      <formula>"Yes"</formula>
    </cfRule>
  </conditionalFormatting>
  <conditionalFormatting sqref="A22">
    <cfRule type="cellIs" dxfId="27" priority="11" operator="equal">
      <formula>"No"</formula>
    </cfRule>
    <cfRule type="cellIs" dxfId="26" priority="12" operator="equal">
      <formula>"Yes"</formula>
    </cfRule>
  </conditionalFormatting>
  <conditionalFormatting sqref="A23">
    <cfRule type="cellIs" dxfId="25" priority="1" operator="equal">
      <formula>"No"</formula>
    </cfRule>
    <cfRule type="cellIs" dxfId="24" priority="2" operator="equal">
      <formula>"Yes"</formula>
    </cfRule>
  </conditionalFormatting>
  <conditionalFormatting sqref="A23">
    <cfRule type="cellIs" dxfId="23" priority="7" operator="equal">
      <formula>"No"</formula>
    </cfRule>
    <cfRule type="cellIs" dxfId="22" priority="8" operator="equal">
      <formula>"Yes"</formula>
    </cfRule>
  </conditionalFormatting>
  <conditionalFormatting sqref="A23">
    <cfRule type="cellIs" dxfId="21" priority="5" operator="equal">
      <formula>"No"</formula>
    </cfRule>
    <cfRule type="cellIs" dxfId="20" priority="6" operator="equal">
      <formula>"Yes"</formula>
    </cfRule>
  </conditionalFormatting>
  <conditionalFormatting sqref="A23">
    <cfRule type="cellIs" dxfId="19" priority="3" operator="equal">
      <formula>"No"</formula>
    </cfRule>
    <cfRule type="cellIs" dxfId="18" priority="4" operator="equal">
      <formula>"Yes"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1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I13" sqref="I13"/>
    </sheetView>
  </sheetViews>
  <sheetFormatPr defaultColWidth="9.69921875" defaultRowHeight="15.6" x14ac:dyDescent="0.3"/>
  <cols>
    <col min="1" max="1" width="21.898437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13.5" style="21" bestFit="1" customWidth="1"/>
    <col min="7" max="7" width="3" style="2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5.69921875" style="21" bestFit="1" customWidth="1"/>
    <col min="16" max="17" width="6.09765625" style="21" bestFit="1" customWidth="1"/>
    <col min="18" max="18" width="4.59765625" style="21" bestFit="1" customWidth="1"/>
    <col min="19" max="19" width="5.796875" style="21" bestFit="1" customWidth="1"/>
    <col min="20" max="20" width="7.296875" style="2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5.69921875" style="21" bestFit="1" customWidth="1"/>
    <col min="25" max="25" width="7.3984375" style="21" bestFit="1" customWidth="1"/>
    <col min="26" max="26" width="4.3984375" style="21" bestFit="1" customWidth="1"/>
    <col min="27" max="27" width="6.69921875" style="21" hidden="1" customWidth="1"/>
    <col min="28" max="28" width="7.59765625" style="21" bestFit="1" customWidth="1"/>
    <col min="29" max="29" width="1.5" style="21" customWidth="1"/>
    <col min="30" max="30" width="9.09765625" style="21" bestFit="1" customWidth="1"/>
    <col min="31" max="16384" width="9.69921875" style="21"/>
  </cols>
  <sheetData>
    <row r="1" spans="1:30" s="17" customFormat="1" ht="32.4" thickTop="1" thickBot="1" x14ac:dyDescent="0.35">
      <c r="A1" s="55" t="s">
        <v>0</v>
      </c>
      <c r="B1" s="150" t="s">
        <v>49</v>
      </c>
      <c r="C1" s="151" t="s">
        <v>48</v>
      </c>
      <c r="D1" s="152" t="s">
        <v>50</v>
      </c>
      <c r="E1" s="122" t="s">
        <v>71</v>
      </c>
      <c r="F1" s="101" t="s">
        <v>51</v>
      </c>
      <c r="G1" s="102"/>
      <c r="H1" s="52" t="s">
        <v>52</v>
      </c>
      <c r="I1" s="16" t="s">
        <v>53</v>
      </c>
      <c r="J1" s="18" t="s">
        <v>54</v>
      </c>
      <c r="K1" s="25" t="s">
        <v>55</v>
      </c>
      <c r="L1" s="28" t="s">
        <v>56</v>
      </c>
      <c r="M1" s="31" t="s">
        <v>57</v>
      </c>
      <c r="N1" s="37" t="s">
        <v>58</v>
      </c>
      <c r="O1" s="40" t="s">
        <v>187</v>
      </c>
      <c r="P1" s="177" t="s">
        <v>139</v>
      </c>
      <c r="Q1" s="43" t="s">
        <v>59</v>
      </c>
      <c r="R1" s="46" t="s">
        <v>60</v>
      </c>
      <c r="S1" s="49" t="s">
        <v>140</v>
      </c>
      <c r="T1" s="34" t="s">
        <v>189</v>
      </c>
      <c r="U1" s="56" t="s">
        <v>61</v>
      </c>
      <c r="V1" s="59" t="s">
        <v>62</v>
      </c>
      <c r="W1" s="65" t="s">
        <v>63</v>
      </c>
      <c r="X1" s="180" t="s">
        <v>141</v>
      </c>
      <c r="Y1" s="68" t="s">
        <v>64</v>
      </c>
      <c r="Z1" s="63" t="s">
        <v>65</v>
      </c>
      <c r="AA1" s="59" t="s">
        <v>66</v>
      </c>
      <c r="AB1" s="62" t="s">
        <v>67</v>
      </c>
      <c r="AD1" s="178" t="s">
        <v>125</v>
      </c>
    </row>
    <row r="2" spans="1:30" ht="16.2" thickTop="1" x14ac:dyDescent="0.3">
      <c r="A2" s="199" t="s">
        <v>118</v>
      </c>
      <c r="B2" s="170">
        <f>13+2</f>
        <v>15</v>
      </c>
      <c r="C2" s="167">
        <f>18+4</f>
        <v>22</v>
      </c>
      <c r="D2" s="166">
        <f>21+4+2</f>
        <v>27</v>
      </c>
      <c r="E2" s="123">
        <v>0</v>
      </c>
      <c r="F2" s="103" t="s">
        <v>68</v>
      </c>
      <c r="G2" s="104">
        <v>0</v>
      </c>
      <c r="H2" s="53"/>
      <c r="I2" s="19"/>
      <c r="J2" s="20"/>
      <c r="K2" s="26"/>
      <c r="L2" s="29"/>
      <c r="M2" s="32"/>
      <c r="N2" s="38"/>
      <c r="O2" s="41">
        <v>15</v>
      </c>
      <c r="P2" s="168"/>
      <c r="Q2" s="44"/>
      <c r="R2" s="47"/>
      <c r="S2" s="50"/>
      <c r="T2" s="35"/>
      <c r="U2" s="57"/>
      <c r="V2" s="60">
        <f t="shared" ref="V2:V7" si="0">SUM(H2:U2)</f>
        <v>15</v>
      </c>
      <c r="W2" s="66"/>
      <c r="X2" s="181"/>
      <c r="Y2" s="69">
        <v>16</v>
      </c>
      <c r="Z2" s="64">
        <v>72</v>
      </c>
      <c r="AA2" s="61">
        <f t="shared" ref="AA2:AA16" si="1">SUM(Y2:Z2)-(V2+W2)</f>
        <v>73</v>
      </c>
      <c r="AB2" s="111">
        <f t="shared" ref="AB2:AB16" si="2">SMALL(Z2:AA2,1)+X2</f>
        <v>72</v>
      </c>
      <c r="AD2" s="221" t="s">
        <v>204</v>
      </c>
    </row>
    <row r="3" spans="1:30" x14ac:dyDescent="0.3">
      <c r="A3" s="200" t="s">
        <v>119</v>
      </c>
      <c r="B3" s="170">
        <f>12+2</f>
        <v>14</v>
      </c>
      <c r="C3" s="154">
        <f>17</f>
        <v>17</v>
      </c>
      <c r="D3" s="166">
        <f>19+2</f>
        <v>21</v>
      </c>
      <c r="E3" s="124">
        <v>0</v>
      </c>
      <c r="F3" s="105" t="s">
        <v>68</v>
      </c>
      <c r="G3" s="106">
        <v>0</v>
      </c>
      <c r="H3" s="54"/>
      <c r="I3" s="22"/>
      <c r="J3" s="23"/>
      <c r="K3" s="27"/>
      <c r="L3" s="30"/>
      <c r="M3" s="33"/>
      <c r="N3" s="39"/>
      <c r="O3" s="42">
        <v>56</v>
      </c>
      <c r="P3" s="169"/>
      <c r="Q3" s="242" t="s">
        <v>188</v>
      </c>
      <c r="R3" s="48"/>
      <c r="S3" s="51"/>
      <c r="T3" s="36"/>
      <c r="U3" s="57"/>
      <c r="V3" s="60">
        <f t="shared" si="0"/>
        <v>56</v>
      </c>
      <c r="W3" s="67"/>
      <c r="X3" s="182"/>
      <c r="Y3" s="70">
        <v>56</v>
      </c>
      <c r="Z3" s="64">
        <v>54</v>
      </c>
      <c r="AA3" s="61">
        <f t="shared" si="1"/>
        <v>54</v>
      </c>
      <c r="AB3" s="111">
        <f t="shared" si="2"/>
        <v>54</v>
      </c>
      <c r="AD3" s="221" t="s">
        <v>205</v>
      </c>
    </row>
    <row r="4" spans="1:30" ht="18" x14ac:dyDescent="0.3">
      <c r="A4" s="200" t="s">
        <v>265</v>
      </c>
      <c r="B4" s="170">
        <f>10+4</f>
        <v>14</v>
      </c>
      <c r="C4" s="167">
        <f>21+4</f>
        <v>25</v>
      </c>
      <c r="D4" s="166">
        <f>21+4</f>
        <v>25</v>
      </c>
      <c r="E4" s="124">
        <v>0</v>
      </c>
      <c r="F4" s="105" t="s">
        <v>68</v>
      </c>
      <c r="G4" s="106">
        <v>0</v>
      </c>
      <c r="H4" s="54"/>
      <c r="I4" s="22"/>
      <c r="J4" s="171"/>
      <c r="K4" s="27"/>
      <c r="L4" s="30"/>
      <c r="M4" s="33"/>
      <c r="N4" s="39"/>
      <c r="O4" s="42">
        <v>51</v>
      </c>
      <c r="P4" s="169"/>
      <c r="Q4" s="242" t="s">
        <v>188</v>
      </c>
      <c r="R4" s="48"/>
      <c r="S4" s="51">
        <v>94</v>
      </c>
      <c r="T4" s="36">
        <v>13</v>
      </c>
      <c r="U4" s="57"/>
      <c r="V4" s="60">
        <f t="shared" si="0"/>
        <v>158</v>
      </c>
      <c r="W4" s="67"/>
      <c r="X4" s="182"/>
      <c r="Y4" s="70">
        <v>142</v>
      </c>
      <c r="Z4" s="64">
        <f>114</f>
        <v>114</v>
      </c>
      <c r="AA4" s="61">
        <f t="shared" si="1"/>
        <v>98</v>
      </c>
      <c r="AB4" s="111">
        <f t="shared" si="2"/>
        <v>98</v>
      </c>
      <c r="AD4" s="221" t="s">
        <v>207</v>
      </c>
    </row>
    <row r="5" spans="1:30" ht="18" x14ac:dyDescent="0.3">
      <c r="A5" s="200" t="s">
        <v>121</v>
      </c>
      <c r="B5" s="172">
        <f>10</f>
        <v>10</v>
      </c>
      <c r="C5" s="173">
        <f>21</f>
        <v>21</v>
      </c>
      <c r="D5" s="174">
        <f>21</f>
        <v>21</v>
      </c>
      <c r="E5" s="124">
        <v>0</v>
      </c>
      <c r="F5" s="105" t="s">
        <v>68</v>
      </c>
      <c r="G5" s="106">
        <v>0</v>
      </c>
      <c r="H5" s="54"/>
      <c r="I5" s="22"/>
      <c r="J5" s="23"/>
      <c r="K5" s="175"/>
      <c r="L5" s="30"/>
      <c r="M5" s="33"/>
      <c r="N5" s="39"/>
      <c r="O5" s="42"/>
      <c r="P5" s="169"/>
      <c r="Q5" s="45"/>
      <c r="R5" s="243" t="s">
        <v>188</v>
      </c>
      <c r="S5" s="51"/>
      <c r="T5" s="36"/>
      <c r="U5" s="57"/>
      <c r="V5" s="60">
        <f t="shared" si="0"/>
        <v>0</v>
      </c>
      <c r="W5" s="67"/>
      <c r="X5" s="182">
        <v>10</v>
      </c>
      <c r="Y5" s="70"/>
      <c r="Z5" s="64">
        <f>59+10</f>
        <v>69</v>
      </c>
      <c r="AA5" s="61">
        <f t="shared" si="1"/>
        <v>69</v>
      </c>
      <c r="AB5" s="111">
        <f t="shared" si="2"/>
        <v>79</v>
      </c>
      <c r="AD5" s="221" t="s">
        <v>207</v>
      </c>
    </row>
    <row r="6" spans="1:30" x14ac:dyDescent="0.3">
      <c r="A6" s="199" t="s">
        <v>122</v>
      </c>
      <c r="B6" s="156">
        <f>14</f>
        <v>14</v>
      </c>
      <c r="C6" s="176">
        <f>15</f>
        <v>15</v>
      </c>
      <c r="D6" s="155">
        <f>19</f>
        <v>19</v>
      </c>
      <c r="E6" s="124">
        <v>0</v>
      </c>
      <c r="F6" s="105" t="s">
        <v>68</v>
      </c>
      <c r="G6" s="106">
        <v>0</v>
      </c>
      <c r="H6" s="54">
        <v>22</v>
      </c>
      <c r="I6" s="22"/>
      <c r="J6" s="23">
        <v>4</v>
      </c>
      <c r="K6" s="27"/>
      <c r="L6" s="30"/>
      <c r="M6" s="33"/>
      <c r="N6" s="39"/>
      <c r="O6" s="42">
        <v>16</v>
      </c>
      <c r="P6" s="169"/>
      <c r="Q6" s="242" t="s">
        <v>188</v>
      </c>
      <c r="R6" s="48"/>
      <c r="S6" s="51"/>
      <c r="T6" s="36">
        <v>10</v>
      </c>
      <c r="U6" s="57"/>
      <c r="V6" s="60">
        <f t="shared" si="0"/>
        <v>52</v>
      </c>
      <c r="W6" s="67"/>
      <c r="X6" s="182"/>
      <c r="Y6" s="70">
        <v>62</v>
      </c>
      <c r="Z6" s="269">
        <f>66-12</f>
        <v>54</v>
      </c>
      <c r="AA6" s="61">
        <f t="shared" si="1"/>
        <v>64</v>
      </c>
      <c r="AB6" s="111">
        <f t="shared" si="2"/>
        <v>54</v>
      </c>
      <c r="AD6" s="221" t="s">
        <v>207</v>
      </c>
    </row>
    <row r="7" spans="1:30" x14ac:dyDescent="0.3">
      <c r="A7" s="200" t="s">
        <v>123</v>
      </c>
      <c r="B7" s="156">
        <f>12</f>
        <v>12</v>
      </c>
      <c r="C7" s="157">
        <f>18</f>
        <v>18</v>
      </c>
      <c r="D7" s="155">
        <f>20</f>
        <v>20</v>
      </c>
      <c r="E7" s="124">
        <v>0</v>
      </c>
      <c r="F7" s="105" t="s">
        <v>68</v>
      </c>
      <c r="G7" s="106">
        <v>0</v>
      </c>
      <c r="H7" s="54"/>
      <c r="I7" s="22"/>
      <c r="J7" s="23"/>
      <c r="K7" s="27"/>
      <c r="L7" s="30"/>
      <c r="M7" s="33"/>
      <c r="N7" s="39"/>
      <c r="O7" s="42">
        <v>30</v>
      </c>
      <c r="P7" s="169"/>
      <c r="Q7" s="45"/>
      <c r="R7" s="48"/>
      <c r="S7" s="51"/>
      <c r="T7" s="36"/>
      <c r="U7" s="57"/>
      <c r="V7" s="60">
        <f t="shared" si="0"/>
        <v>30</v>
      </c>
      <c r="W7" s="67"/>
      <c r="X7" s="182"/>
      <c r="Y7" s="70">
        <v>30</v>
      </c>
      <c r="Z7" s="64">
        <v>55</v>
      </c>
      <c r="AA7" s="61">
        <f t="shared" si="1"/>
        <v>55</v>
      </c>
      <c r="AB7" s="111">
        <f t="shared" si="2"/>
        <v>55</v>
      </c>
      <c r="AD7" s="221" t="s">
        <v>207</v>
      </c>
    </row>
    <row r="8" spans="1:30" x14ac:dyDescent="0.3">
      <c r="A8" s="200" t="s">
        <v>124</v>
      </c>
      <c r="B8" s="156">
        <v>10</v>
      </c>
      <c r="C8" s="157">
        <v>22</v>
      </c>
      <c r="D8" s="155">
        <v>22</v>
      </c>
      <c r="E8" s="124">
        <v>0</v>
      </c>
      <c r="F8" s="105" t="s">
        <v>68</v>
      </c>
      <c r="G8" s="106">
        <v>0</v>
      </c>
      <c r="H8" s="54"/>
      <c r="I8" s="22"/>
      <c r="J8" s="23"/>
      <c r="K8" s="27"/>
      <c r="L8" s="30"/>
      <c r="M8" s="33"/>
      <c r="N8" s="39"/>
      <c r="O8" s="42">
        <v>64</v>
      </c>
      <c r="P8" s="206" t="s">
        <v>188</v>
      </c>
      <c r="Q8" s="45"/>
      <c r="R8" s="48"/>
      <c r="S8" s="51"/>
      <c r="T8" s="36"/>
      <c r="U8" s="57"/>
      <c r="V8" s="60">
        <f t="shared" ref="V8" si="3">SUM(H8:U8)</f>
        <v>64</v>
      </c>
      <c r="W8" s="67"/>
      <c r="X8" s="182"/>
      <c r="Y8" s="70">
        <v>60</v>
      </c>
      <c r="Z8" s="269">
        <f>72-(3*12)</f>
        <v>36</v>
      </c>
      <c r="AA8" s="61">
        <f t="shared" si="1"/>
        <v>32</v>
      </c>
      <c r="AB8" s="111">
        <f t="shared" si="2"/>
        <v>32</v>
      </c>
      <c r="AD8" s="221" t="s">
        <v>206</v>
      </c>
    </row>
    <row r="9" spans="1:30" x14ac:dyDescent="0.3">
      <c r="A9" s="200" t="s">
        <v>225</v>
      </c>
      <c r="B9" s="156">
        <v>10</v>
      </c>
      <c r="C9" s="157">
        <v>15</v>
      </c>
      <c r="D9" s="155">
        <v>15</v>
      </c>
      <c r="E9" s="124">
        <v>0</v>
      </c>
      <c r="F9" s="105" t="s">
        <v>68</v>
      </c>
      <c r="G9" s="106">
        <v>0</v>
      </c>
      <c r="H9" s="54">
        <v>27</v>
      </c>
      <c r="I9" s="22"/>
      <c r="J9" s="23">
        <v>16</v>
      </c>
      <c r="K9" s="27"/>
      <c r="L9" s="30">
        <v>20</v>
      </c>
      <c r="M9" s="33"/>
      <c r="N9" s="39"/>
      <c r="O9" s="42">
        <v>17</v>
      </c>
      <c r="P9" s="206" t="s">
        <v>188</v>
      </c>
      <c r="Q9" s="45"/>
      <c r="R9" s="243" t="s">
        <v>188</v>
      </c>
      <c r="S9" s="51"/>
      <c r="T9" s="36"/>
      <c r="U9" s="57"/>
      <c r="V9" s="60">
        <f t="shared" ref="V9" si="4">SUM(H9:U9)</f>
        <v>80</v>
      </c>
      <c r="W9" s="67"/>
      <c r="X9" s="182"/>
      <c r="Y9" s="70">
        <v>12</v>
      </c>
      <c r="Z9" s="64">
        <v>79</v>
      </c>
      <c r="AA9" s="61">
        <f t="shared" ref="AA9" si="5">SUM(Y9:Z9)-(V9+W9)</f>
        <v>11</v>
      </c>
      <c r="AB9" s="111">
        <f t="shared" ref="AB9" si="6">SMALL(Z9:AA9,1)+X9</f>
        <v>11</v>
      </c>
      <c r="AD9" s="221"/>
    </row>
    <row r="10" spans="1:30" x14ac:dyDescent="0.3">
      <c r="A10" s="200" t="s">
        <v>126</v>
      </c>
      <c r="B10" s="170">
        <f>10+3</f>
        <v>13</v>
      </c>
      <c r="C10" s="167">
        <f>14+3</f>
        <v>17</v>
      </c>
      <c r="D10" s="166">
        <f>15+3</f>
        <v>18</v>
      </c>
      <c r="E10" s="124">
        <v>0</v>
      </c>
      <c r="F10" s="105" t="s">
        <v>68</v>
      </c>
      <c r="G10" s="106">
        <v>0</v>
      </c>
      <c r="H10" s="54"/>
      <c r="I10" s="22"/>
      <c r="J10" s="23">
        <v>8</v>
      </c>
      <c r="K10" s="27"/>
      <c r="L10" s="30"/>
      <c r="M10" s="33"/>
      <c r="N10" s="39"/>
      <c r="O10" s="42">
        <v>36</v>
      </c>
      <c r="P10" s="206" t="s">
        <v>188</v>
      </c>
      <c r="Q10" s="45"/>
      <c r="R10" s="48"/>
      <c r="S10" s="51"/>
      <c r="T10" s="36"/>
      <c r="U10" s="58"/>
      <c r="V10" s="60">
        <f t="shared" ref="V10" si="7">SUM(H10:U10)</f>
        <v>44</v>
      </c>
      <c r="W10" s="67"/>
      <c r="X10" s="182"/>
      <c r="Y10" s="70">
        <v>47</v>
      </c>
      <c r="Z10" s="64">
        <v>45</v>
      </c>
      <c r="AA10" s="61">
        <f t="shared" si="1"/>
        <v>48</v>
      </c>
      <c r="AB10" s="111">
        <f t="shared" si="2"/>
        <v>45</v>
      </c>
      <c r="AD10" s="221" t="s">
        <v>206</v>
      </c>
    </row>
    <row r="11" spans="1:30" ht="18" x14ac:dyDescent="0.3">
      <c r="A11" s="198" t="s">
        <v>77</v>
      </c>
      <c r="B11" s="170">
        <f>14+4</f>
        <v>18</v>
      </c>
      <c r="C11" s="167">
        <f>20+4</f>
        <v>24</v>
      </c>
      <c r="D11" s="166">
        <f>24+4</f>
        <v>28</v>
      </c>
      <c r="E11" s="123">
        <v>25</v>
      </c>
      <c r="F11" s="105" t="s">
        <v>68</v>
      </c>
      <c r="G11" s="106">
        <v>0</v>
      </c>
      <c r="H11" s="53">
        <v>1</v>
      </c>
      <c r="I11" s="19"/>
      <c r="J11" s="171"/>
      <c r="K11" s="175"/>
      <c r="L11" s="205"/>
      <c r="M11" s="32"/>
      <c r="N11" s="38"/>
      <c r="O11" s="245">
        <v>20</v>
      </c>
      <c r="P11" s="168">
        <v>11</v>
      </c>
      <c r="Q11" s="242" t="s">
        <v>188</v>
      </c>
      <c r="R11" s="47"/>
      <c r="S11" s="50"/>
      <c r="T11" s="35">
        <v>8</v>
      </c>
      <c r="U11" s="57"/>
      <c r="V11" s="60">
        <f t="shared" ref="V11:V18" si="8">SUM(H11:U11)</f>
        <v>40</v>
      </c>
      <c r="W11" s="66"/>
      <c r="X11" s="182"/>
      <c r="Y11" s="69">
        <v>25</v>
      </c>
      <c r="Z11" s="207">
        <f>84+36-(3*14)</f>
        <v>78</v>
      </c>
      <c r="AA11" s="61">
        <f t="shared" si="1"/>
        <v>63</v>
      </c>
      <c r="AB11" s="111">
        <f t="shared" si="2"/>
        <v>63</v>
      </c>
      <c r="AD11" s="281" t="s">
        <v>267</v>
      </c>
    </row>
    <row r="12" spans="1:30" x14ac:dyDescent="0.3">
      <c r="A12" s="198" t="s">
        <v>78</v>
      </c>
      <c r="B12" s="170">
        <f>20+2+4</f>
        <v>26</v>
      </c>
      <c r="C12" s="167">
        <f>20+2+4</f>
        <v>26</v>
      </c>
      <c r="D12" s="166">
        <f>23+2+4</f>
        <v>29</v>
      </c>
      <c r="E12" s="124">
        <v>0</v>
      </c>
      <c r="F12" s="103" t="s">
        <v>138</v>
      </c>
      <c r="G12" s="104">
        <v>5</v>
      </c>
      <c r="H12" s="54"/>
      <c r="I12" s="22"/>
      <c r="J12" s="171"/>
      <c r="K12" s="27"/>
      <c r="L12" s="30"/>
      <c r="M12" s="33"/>
      <c r="N12" s="39"/>
      <c r="O12" s="245">
        <v>8</v>
      </c>
      <c r="P12" s="169">
        <v>8</v>
      </c>
      <c r="Q12" s="45"/>
      <c r="R12" s="48"/>
      <c r="S12" s="51"/>
      <c r="T12" s="36"/>
      <c r="U12" s="57"/>
      <c r="V12" s="60">
        <f t="shared" si="8"/>
        <v>16</v>
      </c>
      <c r="W12" s="67"/>
      <c r="X12" s="182"/>
      <c r="Y12" s="69"/>
      <c r="Z12" s="207">
        <f>Z11*0.5</f>
        <v>39</v>
      </c>
      <c r="AA12" s="61">
        <f t="shared" si="1"/>
        <v>23</v>
      </c>
      <c r="AB12" s="111">
        <f t="shared" si="2"/>
        <v>23</v>
      </c>
      <c r="AD12" s="221" t="s">
        <v>213</v>
      </c>
    </row>
    <row r="13" spans="1:30" ht="18" x14ac:dyDescent="0.3">
      <c r="A13" s="198" t="s">
        <v>266</v>
      </c>
      <c r="B13" s="212">
        <f>10-1</f>
        <v>9</v>
      </c>
      <c r="C13" s="213">
        <f>23+3</f>
        <v>26</v>
      </c>
      <c r="D13" s="214">
        <f>23+3</f>
        <v>26</v>
      </c>
      <c r="E13" s="124">
        <v>0</v>
      </c>
      <c r="F13" s="105" t="s">
        <v>68</v>
      </c>
      <c r="G13" s="106">
        <v>0</v>
      </c>
      <c r="H13" s="54">
        <v>41</v>
      </c>
      <c r="I13" s="22"/>
      <c r="J13" s="23"/>
      <c r="K13" s="27"/>
      <c r="L13" s="30"/>
      <c r="M13" s="33"/>
      <c r="N13" s="39"/>
      <c r="O13" s="245">
        <v>21</v>
      </c>
      <c r="P13" s="169">
        <v>7</v>
      </c>
      <c r="Q13" s="45"/>
      <c r="R13" s="243" t="s">
        <v>188</v>
      </c>
      <c r="S13" s="51"/>
      <c r="T13" s="36"/>
      <c r="U13" s="57"/>
      <c r="V13" s="60">
        <f t="shared" si="8"/>
        <v>69</v>
      </c>
      <c r="W13" s="67"/>
      <c r="X13" s="182">
        <f>26</f>
        <v>26</v>
      </c>
      <c r="Y13" s="70">
        <v>50</v>
      </c>
      <c r="Z13" s="207">
        <f>156+26</f>
        <v>182</v>
      </c>
      <c r="AA13" s="61">
        <f t="shared" si="1"/>
        <v>163</v>
      </c>
      <c r="AB13" s="111">
        <f t="shared" si="2"/>
        <v>189</v>
      </c>
      <c r="AD13" s="281" t="s">
        <v>268</v>
      </c>
    </row>
    <row r="14" spans="1:30" x14ac:dyDescent="0.3">
      <c r="A14" s="198" t="s">
        <v>80</v>
      </c>
      <c r="B14" s="153">
        <v>13</v>
      </c>
      <c r="C14" s="167">
        <f>14+4</f>
        <v>18</v>
      </c>
      <c r="D14" s="166">
        <f>17+4</f>
        <v>21</v>
      </c>
      <c r="E14" s="124">
        <v>0</v>
      </c>
      <c r="F14" s="105" t="s">
        <v>68</v>
      </c>
      <c r="G14" s="106">
        <v>0</v>
      </c>
      <c r="H14" s="54">
        <v>28</v>
      </c>
      <c r="I14" s="22">
        <v>19</v>
      </c>
      <c r="J14" s="23"/>
      <c r="K14" s="27"/>
      <c r="L14" s="30"/>
      <c r="M14" s="33"/>
      <c r="N14" s="39"/>
      <c r="O14" s="245">
        <v>8</v>
      </c>
      <c r="P14" s="169">
        <v>17</v>
      </c>
      <c r="Q14" s="45"/>
      <c r="R14" s="48"/>
      <c r="S14" s="51"/>
      <c r="T14" s="36"/>
      <c r="U14" s="57"/>
      <c r="V14" s="60">
        <f t="shared" si="8"/>
        <v>72</v>
      </c>
      <c r="W14" s="67"/>
      <c r="X14" s="182">
        <v>24</v>
      </c>
      <c r="Y14" s="70">
        <v>30</v>
      </c>
      <c r="Z14" s="282">
        <f>36-(3*6)</f>
        <v>18</v>
      </c>
      <c r="AA14" s="61">
        <f t="shared" si="1"/>
        <v>-24</v>
      </c>
      <c r="AB14" s="111">
        <f t="shared" si="2"/>
        <v>0</v>
      </c>
      <c r="AD14" s="221" t="s">
        <v>213</v>
      </c>
    </row>
    <row r="15" spans="1:30" x14ac:dyDescent="0.3">
      <c r="A15" s="198" t="s">
        <v>81</v>
      </c>
      <c r="B15" s="170">
        <f>13</f>
        <v>13</v>
      </c>
      <c r="C15" s="167">
        <f>17+3</f>
        <v>20</v>
      </c>
      <c r="D15" s="166">
        <f>21</f>
        <v>21</v>
      </c>
      <c r="E15" s="124">
        <v>0</v>
      </c>
      <c r="F15" s="105" t="s">
        <v>68</v>
      </c>
      <c r="G15" s="106">
        <v>0</v>
      </c>
      <c r="H15" s="54"/>
      <c r="I15" s="22"/>
      <c r="J15" s="23"/>
      <c r="K15" s="130"/>
      <c r="L15" s="131"/>
      <c r="M15" s="33"/>
      <c r="N15" s="39"/>
      <c r="O15" s="42"/>
      <c r="P15" s="169"/>
      <c r="Q15" s="242" t="s">
        <v>188</v>
      </c>
      <c r="R15" s="48"/>
      <c r="S15" s="51"/>
      <c r="T15" s="36"/>
      <c r="U15" s="57"/>
      <c r="V15" s="60">
        <f t="shared" si="8"/>
        <v>0</v>
      </c>
      <c r="W15" s="67"/>
      <c r="X15" s="182"/>
      <c r="Y15" s="70"/>
      <c r="Z15" s="207">
        <f>66+22</f>
        <v>88</v>
      </c>
      <c r="AA15" s="61">
        <f t="shared" si="1"/>
        <v>88</v>
      </c>
      <c r="AB15" s="111">
        <f t="shared" si="2"/>
        <v>88</v>
      </c>
      <c r="AD15" s="221" t="s">
        <v>213</v>
      </c>
    </row>
    <row r="16" spans="1:30" ht="18" x14ac:dyDescent="0.3">
      <c r="A16" s="198" t="s">
        <v>260</v>
      </c>
      <c r="B16" s="170">
        <f>13</f>
        <v>13</v>
      </c>
      <c r="C16" s="167">
        <f>13+3</f>
        <v>16</v>
      </c>
      <c r="D16" s="166">
        <f>16+3</f>
        <v>19</v>
      </c>
      <c r="E16" s="124">
        <v>0</v>
      </c>
      <c r="F16" s="105" t="s">
        <v>68</v>
      </c>
      <c r="G16" s="106">
        <v>0</v>
      </c>
      <c r="H16" s="54">
        <v>95</v>
      </c>
      <c r="I16" s="22"/>
      <c r="J16" s="23"/>
      <c r="K16" s="130">
        <v>10</v>
      </c>
      <c r="L16" s="131"/>
      <c r="M16" s="33"/>
      <c r="N16" s="39"/>
      <c r="O16" s="245">
        <v>9</v>
      </c>
      <c r="P16" s="169"/>
      <c r="Q16" s="45"/>
      <c r="R16" s="243" t="s">
        <v>188</v>
      </c>
      <c r="S16" s="51"/>
      <c r="T16" s="36">
        <v>20</v>
      </c>
      <c r="U16" s="57"/>
      <c r="V16" s="60">
        <f t="shared" si="8"/>
        <v>134</v>
      </c>
      <c r="W16" s="67"/>
      <c r="X16" s="182"/>
      <c r="Y16" s="70">
        <v>36</v>
      </c>
      <c r="Z16" s="64">
        <v>95</v>
      </c>
      <c r="AA16" s="61">
        <f t="shared" si="1"/>
        <v>-3</v>
      </c>
      <c r="AB16" s="111">
        <f t="shared" si="2"/>
        <v>-3</v>
      </c>
      <c r="AD16" s="281" t="s">
        <v>263</v>
      </c>
    </row>
    <row r="18" spans="1:30" x14ac:dyDescent="0.3">
      <c r="A18" s="201" t="s">
        <v>162</v>
      </c>
      <c r="B18" s="170">
        <f>14+1</f>
        <v>15</v>
      </c>
      <c r="C18" s="157">
        <v>17</v>
      </c>
      <c r="D18" s="155">
        <v>23</v>
      </c>
      <c r="E18" s="124">
        <v>10</v>
      </c>
      <c r="F18" s="105" t="s">
        <v>161</v>
      </c>
      <c r="G18" s="106">
        <v>10</v>
      </c>
      <c r="H18" s="54">
        <v>84</v>
      </c>
      <c r="I18" s="22"/>
      <c r="J18" s="23">
        <v>52</v>
      </c>
      <c r="K18" s="130"/>
      <c r="L18" s="131"/>
      <c r="M18" s="33">
        <v>4</v>
      </c>
      <c r="N18" s="39"/>
      <c r="O18" s="245" t="s">
        <v>188</v>
      </c>
      <c r="P18" s="169">
        <v>7</v>
      </c>
      <c r="Q18" s="242" t="s">
        <v>188</v>
      </c>
      <c r="R18" s="48"/>
      <c r="S18" s="51"/>
      <c r="T18" s="36">
        <v>119</v>
      </c>
      <c r="U18" s="58"/>
      <c r="V18" s="60">
        <f t="shared" si="8"/>
        <v>266</v>
      </c>
      <c r="W18" s="67"/>
      <c r="X18" s="182"/>
      <c r="Y18" s="70"/>
      <c r="Z18" s="279">
        <f>(252+12+6)*13/15</f>
        <v>234</v>
      </c>
      <c r="AA18" s="61">
        <f t="shared" ref="AA18" si="9">SUM(Y18:Z18)-(V18+W18)</f>
        <v>-32</v>
      </c>
      <c r="AB18" s="111">
        <f t="shared" ref="AB18:AB22" si="10">SMALL(Z18:AA18,1)+X18</f>
        <v>-32</v>
      </c>
      <c r="AD18" s="221"/>
    </row>
    <row r="19" spans="1:30" x14ac:dyDescent="0.3">
      <c r="A19" s="201" t="s">
        <v>175</v>
      </c>
      <c r="B19" s="273">
        <f>16-6+1</f>
        <v>11</v>
      </c>
      <c r="C19" s="176">
        <f>24-3</f>
        <v>21</v>
      </c>
      <c r="D19" s="274">
        <f>27-6+1</f>
        <v>22</v>
      </c>
      <c r="E19" s="124">
        <v>0</v>
      </c>
      <c r="F19" s="105" t="s">
        <v>68</v>
      </c>
      <c r="G19" s="106">
        <v>0</v>
      </c>
      <c r="H19" s="54">
        <v>57</v>
      </c>
      <c r="I19" s="22"/>
      <c r="J19" s="23"/>
      <c r="K19" s="270"/>
      <c r="L19" s="131">
        <v>36</v>
      </c>
      <c r="M19" s="33">
        <v>31</v>
      </c>
      <c r="N19" s="39"/>
      <c r="O19" s="245" t="s">
        <v>188</v>
      </c>
      <c r="P19" s="169"/>
      <c r="Q19" s="242" t="s">
        <v>188</v>
      </c>
      <c r="R19" s="48"/>
      <c r="S19" s="51"/>
      <c r="T19" s="36">
        <v>88</v>
      </c>
      <c r="U19" s="58"/>
      <c r="V19" s="60">
        <f t="shared" ref="V19:V22" si="11">SUM(H19:U19)</f>
        <v>212</v>
      </c>
      <c r="W19" s="67"/>
      <c r="X19" s="182"/>
      <c r="Y19" s="70">
        <v>76</v>
      </c>
      <c r="Z19" s="64">
        <v>125</v>
      </c>
      <c r="AA19" s="61">
        <f t="shared" ref="AA19:AA22" si="12">SUM(Y19:Z19)-(V19+W19)</f>
        <v>-11</v>
      </c>
      <c r="AB19" s="111">
        <f t="shared" si="10"/>
        <v>-11</v>
      </c>
      <c r="AD19" s="221"/>
    </row>
    <row r="20" spans="1:30" x14ac:dyDescent="0.3">
      <c r="A20" s="201" t="s">
        <v>168</v>
      </c>
      <c r="B20" s="170">
        <v>12</v>
      </c>
      <c r="C20" s="157">
        <v>16</v>
      </c>
      <c r="D20" s="155">
        <v>18</v>
      </c>
      <c r="E20" s="124">
        <v>0</v>
      </c>
      <c r="F20" s="105" t="s">
        <v>177</v>
      </c>
      <c r="G20" s="106">
        <v>6</v>
      </c>
      <c r="H20" s="54">
        <v>40</v>
      </c>
      <c r="I20" s="22"/>
      <c r="J20" s="171"/>
      <c r="K20" s="175"/>
      <c r="L20" s="205">
        <v>1</v>
      </c>
      <c r="M20" s="204"/>
      <c r="N20" s="39"/>
      <c r="O20" s="245" t="s">
        <v>188</v>
      </c>
      <c r="P20" s="169">
        <v>9</v>
      </c>
      <c r="Q20" s="45"/>
      <c r="R20" s="48"/>
      <c r="S20" s="51"/>
      <c r="T20" s="36">
        <v>84</v>
      </c>
      <c r="U20" s="58"/>
      <c r="V20" s="60">
        <f t="shared" si="11"/>
        <v>134</v>
      </c>
      <c r="W20" s="67"/>
      <c r="X20" s="182"/>
      <c r="Y20" s="70">
        <v>64</v>
      </c>
      <c r="Z20" s="64">
        <v>68</v>
      </c>
      <c r="AA20" s="61">
        <f t="shared" si="12"/>
        <v>-2</v>
      </c>
      <c r="AB20" s="111">
        <f t="shared" si="10"/>
        <v>-2</v>
      </c>
      <c r="AD20" s="221"/>
    </row>
    <row r="21" spans="1:30" x14ac:dyDescent="0.3">
      <c r="A21" s="201" t="s">
        <v>252</v>
      </c>
      <c r="B21" s="170">
        <v>15</v>
      </c>
      <c r="C21" s="157">
        <v>17</v>
      </c>
      <c r="D21" s="155">
        <v>20</v>
      </c>
      <c r="E21" s="124">
        <v>0</v>
      </c>
      <c r="F21" s="105" t="s">
        <v>258</v>
      </c>
      <c r="G21" s="106">
        <v>5</v>
      </c>
      <c r="H21" s="54"/>
      <c r="I21" s="22"/>
      <c r="J21" s="171">
        <v>17</v>
      </c>
      <c r="K21" s="175"/>
      <c r="L21" s="205"/>
      <c r="M21" s="204"/>
      <c r="N21" s="39"/>
      <c r="O21" s="245" t="s">
        <v>188</v>
      </c>
      <c r="P21" s="169"/>
      <c r="Q21" s="45"/>
      <c r="R21" s="48"/>
      <c r="S21" s="51"/>
      <c r="T21" s="36">
        <v>80</v>
      </c>
      <c r="U21" s="58"/>
      <c r="V21" s="60">
        <f t="shared" ref="V21" si="13">SUM(H21:U21)</f>
        <v>97</v>
      </c>
      <c r="W21" s="67"/>
      <c r="X21" s="182"/>
      <c r="Y21" s="69"/>
      <c r="Z21" s="64">
        <f>Z20/2</f>
        <v>34</v>
      </c>
      <c r="AA21" s="61">
        <f t="shared" ref="AA21" si="14">SUM(Y21:Z21)-(V21+W21)</f>
        <v>-63</v>
      </c>
      <c r="AB21" s="111">
        <f t="shared" ref="AB21" si="15">SMALL(Z21:AA21,1)+X21</f>
        <v>-63</v>
      </c>
      <c r="AD21" s="221"/>
    </row>
    <row r="22" spans="1:30" x14ac:dyDescent="0.3">
      <c r="A22" s="201" t="s">
        <v>200</v>
      </c>
      <c r="B22" s="170">
        <v>17</v>
      </c>
      <c r="C22" s="157">
        <v>18</v>
      </c>
      <c r="D22" s="155" t="s">
        <v>169</v>
      </c>
      <c r="E22" s="124">
        <v>12</v>
      </c>
      <c r="F22" s="105" t="s">
        <v>176</v>
      </c>
      <c r="G22" s="106">
        <v>1</v>
      </c>
      <c r="H22" s="54"/>
      <c r="I22" s="22"/>
      <c r="J22" s="171"/>
      <c r="K22" s="175"/>
      <c r="L22" s="205"/>
      <c r="M22" s="204"/>
      <c r="N22" s="39"/>
      <c r="O22" s="245" t="s">
        <v>188</v>
      </c>
      <c r="P22" s="169"/>
      <c r="Q22" s="242" t="s">
        <v>188</v>
      </c>
      <c r="R22" s="48"/>
      <c r="S22" s="51"/>
      <c r="T22" s="36">
        <v>70</v>
      </c>
      <c r="U22" s="58"/>
      <c r="V22" s="60">
        <f t="shared" si="11"/>
        <v>70</v>
      </c>
      <c r="W22" s="67"/>
      <c r="X22" s="182"/>
      <c r="Y22" s="70"/>
      <c r="Z22" s="64">
        <v>63</v>
      </c>
      <c r="AA22" s="61">
        <f t="shared" si="12"/>
        <v>-7</v>
      </c>
      <c r="AB22" s="111">
        <f t="shared" si="10"/>
        <v>-7</v>
      </c>
      <c r="AD22" s="221"/>
    </row>
    <row r="23" spans="1:30" x14ac:dyDescent="0.3">
      <c r="A23" s="249" t="s">
        <v>164</v>
      </c>
      <c r="B23" s="273">
        <f>15-2+1</f>
        <v>14</v>
      </c>
      <c r="C23" s="157">
        <v>15</v>
      </c>
      <c r="D23" s="274">
        <f>20-2+1</f>
        <v>19</v>
      </c>
      <c r="E23" s="124">
        <v>5</v>
      </c>
      <c r="F23" s="105" t="s">
        <v>68</v>
      </c>
      <c r="G23" s="106">
        <v>0</v>
      </c>
      <c r="H23" s="54">
        <v>40</v>
      </c>
      <c r="I23" s="22">
        <v>85</v>
      </c>
      <c r="J23" s="171"/>
      <c r="K23" s="130"/>
      <c r="L23" s="131"/>
      <c r="M23" s="204">
        <v>9</v>
      </c>
      <c r="N23" s="39"/>
      <c r="O23" s="245" t="s">
        <v>188</v>
      </c>
      <c r="P23" s="169">
        <v>20</v>
      </c>
      <c r="Q23" s="45"/>
      <c r="R23" s="243" t="s">
        <v>188</v>
      </c>
      <c r="S23" s="51"/>
      <c r="T23" s="36">
        <v>19</v>
      </c>
      <c r="U23" s="58"/>
      <c r="V23" s="60">
        <f>SUM(H23:U23)</f>
        <v>173</v>
      </c>
      <c r="W23" s="67"/>
      <c r="X23" s="182"/>
      <c r="Y23" s="70">
        <v>61</v>
      </c>
      <c r="Z23" s="279">
        <f>(85-(3*12))*11/13</f>
        <v>41.46153846153846</v>
      </c>
      <c r="AA23" s="61">
        <f>SUM(Y23:Z23)-(V23+W23)</f>
        <v>-70.538461538461547</v>
      </c>
      <c r="AB23" s="280">
        <f>SMALL(Z23:AA23,1)+X23</f>
        <v>-70.538461538461547</v>
      </c>
      <c r="AD23" s="221"/>
    </row>
    <row r="24" spans="1:30" x14ac:dyDescent="0.3">
      <c r="A24" s="201" t="s">
        <v>237</v>
      </c>
      <c r="B24" s="156">
        <v>9</v>
      </c>
      <c r="C24" s="157">
        <v>11</v>
      </c>
      <c r="D24" s="155">
        <v>11</v>
      </c>
      <c r="E24" s="124">
        <v>0</v>
      </c>
      <c r="F24" s="105" t="s">
        <v>240</v>
      </c>
      <c r="G24" s="106" t="s">
        <v>241</v>
      </c>
      <c r="H24" s="54">
        <v>111</v>
      </c>
      <c r="I24" s="22"/>
      <c r="J24" s="23">
        <v>25</v>
      </c>
      <c r="K24" s="130"/>
      <c r="L24" s="131">
        <v>9</v>
      </c>
      <c r="M24" s="33"/>
      <c r="N24" s="39"/>
      <c r="O24" s="245" t="s">
        <v>188</v>
      </c>
      <c r="P24" s="169"/>
      <c r="Q24" s="45"/>
      <c r="R24" s="48"/>
      <c r="S24" s="51"/>
      <c r="T24" s="36"/>
      <c r="U24" s="58"/>
      <c r="V24" s="60">
        <f t="shared" ref="V24" si="16">SUM(H24:U24)</f>
        <v>145</v>
      </c>
      <c r="W24" s="67"/>
      <c r="X24" s="182"/>
      <c r="Y24" s="70"/>
      <c r="Z24" s="64">
        <v>140</v>
      </c>
      <c r="AA24" s="61">
        <f t="shared" ref="AA24" si="17">SUM(Y24:Z24)-(V24+W24)</f>
        <v>-5</v>
      </c>
      <c r="AB24" s="111">
        <f t="shared" ref="AB24" si="18">SMALL(Z24:AA24,1)+X24</f>
        <v>-5</v>
      </c>
      <c r="AD24" s="221"/>
    </row>
    <row r="25" spans="1:30" x14ac:dyDescent="0.3">
      <c r="A25" s="201" t="s">
        <v>249</v>
      </c>
      <c r="B25" s="156">
        <v>11</v>
      </c>
      <c r="C25" s="157">
        <v>14</v>
      </c>
      <c r="D25" s="155">
        <v>15</v>
      </c>
      <c r="E25" s="124">
        <v>0</v>
      </c>
      <c r="F25" s="105" t="s">
        <v>248</v>
      </c>
      <c r="G25" s="106">
        <v>5</v>
      </c>
      <c r="H25" s="54"/>
      <c r="I25" s="22"/>
      <c r="J25" s="23"/>
      <c r="K25" s="252" t="s">
        <v>188</v>
      </c>
      <c r="L25" s="131"/>
      <c r="M25" s="33"/>
      <c r="N25" s="39"/>
      <c r="O25" s="245" t="s">
        <v>188</v>
      </c>
      <c r="P25" s="169">
        <v>10</v>
      </c>
      <c r="Q25" s="45"/>
      <c r="R25" s="48"/>
      <c r="S25" s="51"/>
      <c r="T25" s="36"/>
      <c r="U25" s="58"/>
      <c r="V25" s="60">
        <f t="shared" ref="V25" si="19">SUM(H25:U25)</f>
        <v>10</v>
      </c>
      <c r="W25" s="67"/>
      <c r="X25" s="182"/>
      <c r="Y25" s="70"/>
      <c r="Z25" s="64">
        <v>6</v>
      </c>
      <c r="AA25" s="61">
        <f t="shared" ref="AA25" si="20">SUM(Y25:Z25)-(V25+W25)</f>
        <v>-4</v>
      </c>
      <c r="AB25" s="111">
        <f t="shared" ref="AB25" si="21">SMALL(Z25:AA25,1)+X25</f>
        <v>-4</v>
      </c>
      <c r="AD25" s="221"/>
    </row>
    <row r="26" spans="1:30" x14ac:dyDescent="0.3">
      <c r="A26" s="201" t="s">
        <v>250</v>
      </c>
      <c r="B26" s="156">
        <v>11</v>
      </c>
      <c r="C26" s="157">
        <v>14</v>
      </c>
      <c r="D26" s="155">
        <v>15</v>
      </c>
      <c r="E26" s="124">
        <v>0</v>
      </c>
      <c r="F26" s="105" t="s">
        <v>248</v>
      </c>
      <c r="G26" s="106">
        <v>5</v>
      </c>
      <c r="H26" s="54">
        <v>17</v>
      </c>
      <c r="I26" s="22"/>
      <c r="J26" s="23"/>
      <c r="K26" s="252" t="s">
        <v>188</v>
      </c>
      <c r="L26" s="131"/>
      <c r="M26" s="33"/>
      <c r="N26" s="39"/>
      <c r="O26" s="245" t="s">
        <v>188</v>
      </c>
      <c r="P26" s="169">
        <v>5</v>
      </c>
      <c r="Q26" s="45"/>
      <c r="R26" s="48"/>
      <c r="S26" s="51"/>
      <c r="T26" s="36"/>
      <c r="U26" s="58"/>
      <c r="V26" s="60">
        <f t="shared" ref="V26" si="22">SUM(H26:U26)</f>
        <v>22</v>
      </c>
      <c r="W26" s="67"/>
      <c r="X26" s="182"/>
      <c r="Y26" s="70"/>
      <c r="Z26" s="64">
        <v>6</v>
      </c>
      <c r="AA26" s="61">
        <f t="shared" ref="AA26" si="23">SUM(Y26:Z26)-(V26+W26)</f>
        <v>-16</v>
      </c>
      <c r="AB26" s="111">
        <f t="shared" ref="AB26" si="24">SMALL(Z26:AA26,1)+X26</f>
        <v>-16</v>
      </c>
      <c r="AD26" s="221"/>
    </row>
    <row r="27" spans="1:30" x14ac:dyDescent="0.3">
      <c r="A27" s="201" t="s">
        <v>253</v>
      </c>
      <c r="B27" s="156">
        <v>14</v>
      </c>
      <c r="C27" s="157">
        <f>12+2</f>
        <v>14</v>
      </c>
      <c r="D27" s="155">
        <f>15+2</f>
        <v>17</v>
      </c>
      <c r="E27" s="124">
        <v>0</v>
      </c>
      <c r="F27" s="105" t="s">
        <v>68</v>
      </c>
      <c r="G27" s="106">
        <v>0</v>
      </c>
      <c r="H27" s="54">
        <v>23</v>
      </c>
      <c r="I27" s="22"/>
      <c r="J27" s="23"/>
      <c r="K27" s="252" t="s">
        <v>188</v>
      </c>
      <c r="L27" s="131">
        <v>4</v>
      </c>
      <c r="M27" s="33"/>
      <c r="N27" s="39"/>
      <c r="O27" s="42">
        <v>6</v>
      </c>
      <c r="P27" s="169"/>
      <c r="Q27" s="45"/>
      <c r="R27" s="48"/>
      <c r="S27" s="51"/>
      <c r="T27" s="36"/>
      <c r="U27" s="58"/>
      <c r="V27" s="60">
        <f t="shared" ref="V27" si="25">SUM(H27:U27)</f>
        <v>33</v>
      </c>
      <c r="W27" s="67"/>
      <c r="X27" s="182"/>
      <c r="Y27" s="70"/>
      <c r="Z27" s="64">
        <f>5+1+10</f>
        <v>16</v>
      </c>
      <c r="AA27" s="61">
        <f t="shared" ref="AA27" si="26">SUM(Y27:Z27)-(V27+W27)</f>
        <v>-17</v>
      </c>
      <c r="AB27" s="111">
        <f t="shared" ref="AB27" si="27">SMALL(Z27:AA27,1)+X27</f>
        <v>-17</v>
      </c>
      <c r="AD27" s="221"/>
    </row>
    <row r="29" spans="1:30" x14ac:dyDescent="0.3">
      <c r="A29" s="211" t="s">
        <v>160</v>
      </c>
      <c r="B29" s="156">
        <f>12</f>
        <v>12</v>
      </c>
      <c r="C29" s="157">
        <f>14</f>
        <v>14</v>
      </c>
      <c r="D29" s="155">
        <v>16</v>
      </c>
      <c r="E29" s="124">
        <v>10</v>
      </c>
      <c r="F29" s="105" t="s">
        <v>161</v>
      </c>
      <c r="G29" s="106">
        <v>5</v>
      </c>
      <c r="H29" s="54"/>
      <c r="I29" s="22"/>
      <c r="J29" s="23"/>
      <c r="K29" s="130"/>
      <c r="L29" s="131"/>
      <c r="M29" s="33"/>
      <c r="N29" s="39"/>
      <c r="O29" s="245" t="s">
        <v>188</v>
      </c>
      <c r="P29" s="169"/>
      <c r="Q29" s="242" t="s">
        <v>188</v>
      </c>
      <c r="R29" s="48"/>
      <c r="S29" s="51"/>
      <c r="T29" s="36"/>
      <c r="U29" s="58"/>
      <c r="V29" s="60">
        <f>SUM(H29:U29)</f>
        <v>0</v>
      </c>
      <c r="W29" s="67"/>
      <c r="X29" s="182"/>
      <c r="Y29" s="70"/>
      <c r="Z29" s="64">
        <v>30</v>
      </c>
      <c r="AA29" s="61">
        <f>SUM(Y29:Z29)-(V29+W29)</f>
        <v>30</v>
      </c>
      <c r="AB29" s="111">
        <f>SMALL(Z29:AA29,1)+X29</f>
        <v>30</v>
      </c>
      <c r="AD29" s="221"/>
    </row>
    <row r="30" spans="1:30" x14ac:dyDescent="0.3">
      <c r="O30" s="246"/>
      <c r="Q30" s="244"/>
    </row>
    <row r="31" spans="1:30" x14ac:dyDescent="0.3">
      <c r="O31" s="246"/>
      <c r="Q31" s="244"/>
    </row>
  </sheetData>
  <sortState ref="A12:A19">
    <sortCondition ref="A12:A19"/>
  </sortState>
  <conditionalFormatting sqref="AB2:AB8 AB29 AB19:AB20 AB10:AB16 AB22:AB23">
    <cfRule type="cellIs" dxfId="17" priority="41" stopIfTrue="1" operator="lessThan">
      <formula>0.5</formula>
    </cfRule>
    <cfRule type="cellIs" dxfId="16" priority="42" operator="lessThan">
      <formula>0.5*Z2</formula>
    </cfRule>
  </conditionalFormatting>
  <conditionalFormatting sqref="AB18">
    <cfRule type="cellIs" dxfId="15" priority="35" stopIfTrue="1" operator="lessThan">
      <formula>0.5</formula>
    </cfRule>
    <cfRule type="cellIs" dxfId="14" priority="36" operator="lessThan">
      <formula>0.5*Z18</formula>
    </cfRule>
  </conditionalFormatting>
  <conditionalFormatting sqref="AB23">
    <cfRule type="cellIs" dxfId="13" priority="27" stopIfTrue="1" operator="lessThan">
      <formula>0.5</formula>
    </cfRule>
    <cfRule type="cellIs" dxfId="12" priority="28" operator="lessThan">
      <formula>0.5*Z23</formula>
    </cfRule>
  </conditionalFormatting>
  <conditionalFormatting sqref="AB9">
    <cfRule type="cellIs" dxfId="11" priority="11" stopIfTrue="1" operator="lessThan">
      <formula>0.5</formula>
    </cfRule>
    <cfRule type="cellIs" dxfId="10" priority="12" operator="lessThan">
      <formula>0.5*Z9</formula>
    </cfRule>
  </conditionalFormatting>
  <conditionalFormatting sqref="AB24">
    <cfRule type="cellIs" dxfId="9" priority="9" stopIfTrue="1" operator="lessThan">
      <formula>0.5</formula>
    </cfRule>
    <cfRule type="cellIs" dxfId="8" priority="10" operator="lessThan">
      <formula>0.5*Z24</formula>
    </cfRule>
  </conditionalFormatting>
  <conditionalFormatting sqref="AB25">
    <cfRule type="cellIs" dxfId="7" priority="7" stopIfTrue="1" operator="lessThan">
      <formula>0.5</formula>
    </cfRule>
    <cfRule type="cellIs" dxfId="6" priority="8" operator="lessThan">
      <formula>0.5*Z25</formula>
    </cfRule>
  </conditionalFormatting>
  <conditionalFormatting sqref="AB26">
    <cfRule type="cellIs" dxfId="5" priority="5" stopIfTrue="1" operator="lessThan">
      <formula>0.5</formula>
    </cfRule>
    <cfRule type="cellIs" dxfId="4" priority="6" operator="lessThan">
      <formula>0.5*Z26</formula>
    </cfRule>
  </conditionalFormatting>
  <conditionalFormatting sqref="AB27">
    <cfRule type="cellIs" dxfId="3" priority="3" stopIfTrue="1" operator="lessThan">
      <formula>0.5</formula>
    </cfRule>
    <cfRule type="cellIs" dxfId="2" priority="4" operator="lessThan">
      <formula>0.5*Z27</formula>
    </cfRule>
  </conditionalFormatting>
  <conditionalFormatting sqref="AB21">
    <cfRule type="cellIs" dxfId="1" priority="1" stopIfTrue="1" operator="lessThan">
      <formula>0.5</formula>
    </cfRule>
    <cfRule type="cellIs" dxfId="0" priority="2" operator="lessThan">
      <formula>0.5*Z21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11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3</v>
      </c>
      <c r="E3" s="10">
        <f ca="1">RANDBETWEEN(1,4)+RANDBETWEEN(1,4)+RANDBETWEEN(1,4)</f>
        <v>10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7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4</v>
      </c>
      <c r="E4" s="10">
        <f ca="1">RANDBETWEEN(1,6)+RANDBETWEEN(1,6)+RANDBETWEEN(1,6)</f>
        <v>13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16</v>
      </c>
      <c r="H4" s="11">
        <f ca="1">RANDBETWEEN(1,6)+RANDBETWEEN(1,6)+RANDBETWEEN(1,6)+RANDBETWEEN(1,6)+RANDBETWEEN(1,6)+RANDBETWEEN(1,6)</f>
        <v>31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2</v>
      </c>
      <c r="D5" s="10">
        <f ca="1">RANDBETWEEN(1,8)+RANDBETWEEN(1,8)</f>
        <v>5</v>
      </c>
      <c r="E5" s="10">
        <f ca="1">RANDBETWEEN(1,8)+RANDBETWEEN(1,8)+RANDBETWEEN(1,8)</f>
        <v>12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21</v>
      </c>
      <c r="H5" s="11">
        <f ca="1">RANDBETWEEN(1,8)+RANDBETWEEN(1,8)+RANDBETWEEN(1,8)+RANDBETWEEN(1,8)+RANDBETWEEN(1,8)+RANDBETWEEN(1,8)</f>
        <v>34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4</v>
      </c>
      <c r="E6" s="10">
        <f ca="1">RANDBETWEEN(1,10)+RANDBETWEEN(1,10)+RANDBETWEEN(1,10)</f>
        <v>17</v>
      </c>
      <c r="F6" s="10">
        <f ca="1">RANDBETWEEN(1,10)+RANDBETWEEN(1,10)+RANDBETWEEN(1,10)+RANDBETWEEN(1,10)</f>
        <v>22</v>
      </c>
      <c r="G6" s="10">
        <f ca="1">RANDBETWEEN(1,10)+RANDBETWEEN(1,10)+RANDBETWEEN(1,10)+RANDBETWEEN(1,10)+RANDBETWEEN(1,10)</f>
        <v>40</v>
      </c>
      <c r="H6" s="11">
        <f ca="1">RANDBETWEEN(1,10)+RANDBETWEEN(1,10)+RANDBETWEEN(1,10)+RANDBETWEEN(1,10)+RANDBETWEEN(1,10)+RANDBETWEEN(1,10)</f>
        <v>37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7</v>
      </c>
      <c r="D7" s="10">
        <f ca="1">RANDBETWEEN(1,12)+RANDBETWEEN(1,12)</f>
        <v>15</v>
      </c>
      <c r="E7" s="10">
        <f ca="1">RANDBETWEEN(1,12)+RANDBETWEEN(1,12)+RANDBETWEEN(1,12)</f>
        <v>22</v>
      </c>
      <c r="F7" s="10">
        <f ca="1">RANDBETWEEN(1,12)+RANDBETWEEN(1,12)+RANDBETWEEN(1,12)+RANDBETWEEN(1,12)</f>
        <v>31</v>
      </c>
      <c r="G7" s="10">
        <f ca="1">RANDBETWEEN(1,12)+RANDBETWEEN(1,12)+RANDBETWEEN(1,12)+RANDBETWEEN(1,12)+RANDBETWEEN(1,12)</f>
        <v>34</v>
      </c>
      <c r="H7" s="11">
        <f ca="1">RANDBETWEEN(1,12)+RANDBETWEEN(1,12)+RANDBETWEEN(1,12)+RANDBETWEEN(1,12)+RANDBETWEEN(1,12)+RANDBETWEEN(1,12)</f>
        <v>40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20</v>
      </c>
      <c r="D8" s="10">
        <f ca="1">RANDBETWEEN(1,20)+RANDBETWEEN(1,20)</f>
        <v>30</v>
      </c>
      <c r="E8" s="10">
        <f ca="1">RANDBETWEEN(1,20)+RANDBETWEEN(1,20)+RANDBETWEEN(1,20)</f>
        <v>36</v>
      </c>
      <c r="F8" s="10">
        <f ca="1">RANDBETWEEN(1,20)+RANDBETWEEN(1,20)+RANDBETWEEN(1,20)+RANDBETWEEN(1,20)</f>
        <v>51</v>
      </c>
      <c r="G8" s="10">
        <f ca="1">RANDBETWEEN(1,20)+RANDBETWEEN(1,20)+RANDBETWEEN(1,20)+RANDBETWEEN(1,20)+RANDBETWEEN(1,20)</f>
        <v>49</v>
      </c>
      <c r="H8" s="11">
        <f ca="1">RANDBETWEEN(1,20)+RANDBETWEEN(1,20)+RANDBETWEEN(1,20)+RANDBETWEEN(1,20)+RANDBETWEEN(1,20)+RANDBETWEEN(1,20)</f>
        <v>61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2</v>
      </c>
      <c r="D9" s="13">
        <f ca="1">RANDBETWEEN(1,100)+RANDBETWEEN(1,100)</f>
        <v>118</v>
      </c>
      <c r="E9" s="13">
        <f ca="1">RANDBETWEEN(1,100)+RANDBETWEEN(1,100)+RANDBETWEEN(1,100)</f>
        <v>171</v>
      </c>
      <c r="F9" s="13">
        <f ca="1">RANDBETWEEN(1,100)+RANDBETWEEN(1,100)+RANDBETWEEN(1,100)+RANDBETWEEN(1,100)</f>
        <v>127</v>
      </c>
      <c r="G9" s="13">
        <f ca="1">RANDBETWEEN(1,100)+RANDBETWEEN(1,100)+RANDBETWEEN(1,100)+RANDBETWEEN(1,100)+RANDBETWEEN(1,100)</f>
        <v>305</v>
      </c>
      <c r="H9" s="14">
        <f ca="1">RANDBETWEEN(1,100)+RANDBETWEEN(1,100)+RANDBETWEEN(1,100)+RANDBETWEEN(1,100)+RANDBETWEEN(1,100)+RANDBETWEEN(1,100)</f>
        <v>387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4" x14ac:dyDescent="0.3">
      <c r="A17" s="1"/>
      <c r="C17" s="1"/>
      <c r="D17" s="1"/>
      <c r="E17" s="1"/>
      <c r="F17" s="1"/>
    </row>
    <row r="18" spans="1:24" x14ac:dyDescent="0.3">
      <c r="A18" s="1"/>
      <c r="C18" s="1"/>
      <c r="D18" s="1"/>
      <c r="E18" s="1"/>
      <c r="F18" s="1"/>
    </row>
    <row r="19" spans="1:24" x14ac:dyDescent="0.3">
      <c r="A19" s="1"/>
      <c r="C19" s="1"/>
      <c r="D19" s="1"/>
      <c r="E19" s="1"/>
      <c r="F19" s="1"/>
      <c r="Q19" s="264" t="s">
        <v>208</v>
      </c>
      <c r="R19" s="265"/>
      <c r="S19" s="265"/>
      <c r="T19" s="265"/>
      <c r="U19" s="265"/>
      <c r="V19" s="265"/>
      <c r="W19" s="265"/>
      <c r="X19" s="265"/>
    </row>
    <row r="20" spans="1:24" x14ac:dyDescent="0.3">
      <c r="A20" s="1"/>
      <c r="C20" s="1"/>
      <c r="D20" s="1"/>
      <c r="E20" s="1"/>
      <c r="F20" s="1"/>
      <c r="Q20" s="265"/>
      <c r="R20" s="265" t="s">
        <v>212</v>
      </c>
      <c r="S20" s="265"/>
      <c r="T20" s="265"/>
      <c r="U20" s="265"/>
      <c r="V20" s="265"/>
      <c r="W20" s="265"/>
      <c r="X20" s="265"/>
    </row>
    <row r="21" spans="1:24" x14ac:dyDescent="0.3">
      <c r="A21" s="1"/>
      <c r="C21" s="1"/>
      <c r="D21" s="1"/>
      <c r="E21" s="1"/>
      <c r="F21" s="1"/>
      <c r="Q21" s="264" t="s">
        <v>209</v>
      </c>
      <c r="R21" s="265"/>
      <c r="S21" s="265"/>
      <c r="T21" s="265"/>
      <c r="U21" s="265"/>
      <c r="V21" s="265"/>
      <c r="W21" s="265"/>
      <c r="X21" s="265"/>
    </row>
    <row r="22" spans="1:24" x14ac:dyDescent="0.3">
      <c r="A22" s="1"/>
      <c r="C22" s="1"/>
      <c r="D22" s="1"/>
      <c r="E22" s="1"/>
      <c r="F22" s="1"/>
      <c r="Q22" s="265"/>
      <c r="R22" s="265" t="s">
        <v>251</v>
      </c>
      <c r="S22" s="265"/>
      <c r="T22" s="265"/>
      <c r="U22" s="265"/>
      <c r="V22" s="265"/>
      <c r="W22" s="265"/>
      <c r="X22" s="265"/>
    </row>
    <row r="23" spans="1:24" x14ac:dyDescent="0.3">
      <c r="A23" s="1"/>
      <c r="C23" s="1"/>
      <c r="D23" s="1"/>
      <c r="E23" s="1"/>
      <c r="F23" s="1"/>
      <c r="Q23" s="264" t="s">
        <v>210</v>
      </c>
      <c r="R23" s="265"/>
      <c r="S23" s="265"/>
      <c r="T23" s="265"/>
      <c r="U23" s="265"/>
      <c r="V23" s="265"/>
      <c r="W23" s="265"/>
      <c r="X23" s="265"/>
    </row>
    <row r="24" spans="1:24" x14ac:dyDescent="0.3">
      <c r="A24" s="1"/>
      <c r="C24" s="1"/>
      <c r="D24" s="1"/>
      <c r="E24" s="1"/>
      <c r="F24" s="1"/>
      <c r="Q24" s="265"/>
      <c r="R24" s="265" t="s">
        <v>243</v>
      </c>
      <c r="S24" s="265"/>
      <c r="T24" s="265"/>
      <c r="U24" s="265"/>
      <c r="V24" s="265"/>
      <c r="W24" s="265"/>
      <c r="X24" s="265"/>
    </row>
    <row r="25" spans="1:24" x14ac:dyDescent="0.3">
      <c r="A25" s="1"/>
      <c r="C25" s="1"/>
      <c r="D25" s="1"/>
      <c r="E25" s="1"/>
      <c r="F25" s="1"/>
      <c r="Q25" s="264" t="s">
        <v>211</v>
      </c>
      <c r="R25" s="265"/>
      <c r="S25" s="265"/>
      <c r="T25" s="265"/>
      <c r="U25" s="265"/>
      <c r="V25" s="265"/>
      <c r="W25" s="265"/>
      <c r="X25" s="265"/>
    </row>
    <row r="26" spans="1:24" x14ac:dyDescent="0.3">
      <c r="A26" s="1"/>
      <c r="C26" s="1"/>
      <c r="D26" s="1"/>
      <c r="E26" s="1"/>
      <c r="F26" s="1"/>
      <c r="Q26" s="265"/>
      <c r="R26" s="265" t="s">
        <v>244</v>
      </c>
      <c r="S26" s="265"/>
      <c r="T26" s="265"/>
      <c r="U26" s="265"/>
      <c r="V26" s="265"/>
      <c r="W26" s="265"/>
      <c r="X26" s="265"/>
    </row>
    <row r="27" spans="1:24" x14ac:dyDescent="0.3">
      <c r="A27" s="1"/>
      <c r="C27" s="1"/>
      <c r="D27" s="1"/>
      <c r="E27" s="1"/>
      <c r="F27" s="1"/>
      <c r="T27" s="222"/>
      <c r="U27" s="222"/>
      <c r="V27" s="222"/>
    </row>
    <row r="28" spans="1:24" x14ac:dyDescent="0.3">
      <c r="A28" s="1"/>
      <c r="C28" s="1"/>
      <c r="D28" s="1"/>
      <c r="E28" s="1"/>
      <c r="F28" s="1"/>
      <c r="T28" s="222"/>
      <c r="U28" s="222"/>
      <c r="V28" s="222"/>
    </row>
    <row r="29" spans="1:24" x14ac:dyDescent="0.3">
      <c r="A29" s="1"/>
      <c r="C29" s="1"/>
      <c r="D29" s="1"/>
      <c r="E29" s="1"/>
      <c r="F29" s="1"/>
      <c r="Q29" s="222"/>
      <c r="R29" s="222"/>
      <c r="S29" s="222"/>
      <c r="T29" s="222"/>
      <c r="U29" s="222"/>
      <c r="V29" s="222"/>
    </row>
    <row r="30" spans="1:24" x14ac:dyDescent="0.3">
      <c r="A30" s="1"/>
      <c r="C30" s="1"/>
      <c r="D30" s="1"/>
      <c r="E30" s="1"/>
      <c r="F30" s="1"/>
    </row>
    <row r="31" spans="1:24" x14ac:dyDescent="0.3">
      <c r="C31" s="1"/>
      <c r="D31" s="1"/>
      <c r="E31" s="1"/>
      <c r="F31" s="1"/>
      <c r="G31" s="1"/>
    </row>
    <row r="32" spans="1:24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Initiative</vt:lpstr>
      <vt:lpstr>Attacks (allies)</vt:lpstr>
      <vt:lpstr>Attacks (foes)</vt:lpstr>
      <vt:lpstr>Saves (allies)</vt:lpstr>
      <vt:lpstr>Saves (foes)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2018-01-01T21:16:45Z</cp:lastPrinted>
  <dcterms:created xsi:type="dcterms:W3CDTF">2014-01-30T16:13:23Z</dcterms:created>
  <dcterms:modified xsi:type="dcterms:W3CDTF">2019-05-19T11:40:31Z</dcterms:modified>
</cp:coreProperties>
</file>