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224"/>
  </bookViews>
  <sheets>
    <sheet name="Initiative" sheetId="1" r:id="rId1"/>
    <sheet name="Spells" sheetId="8" r:id="rId2"/>
    <sheet name="Attacks" sheetId="6" r:id="rId3"/>
    <sheet name="Saves (allies)" sheetId="3" r:id="rId4"/>
    <sheet name="Saves (foes)" sheetId="7" r:id="rId5"/>
    <sheet name="hps" sheetId="5" r:id="rId6"/>
    <sheet name="Rolls" sheetId="4" r:id="rId7"/>
  </sheets>
  <externalReferences>
    <externalReference r:id="rId8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E15" i="8" l="1"/>
  <c r="D2" i="7" l="1"/>
  <c r="E2" i="7" s="1"/>
  <c r="D3" i="7"/>
  <c r="E3" i="7" s="1"/>
  <c r="D4" i="7"/>
  <c r="E4" i="7" s="1"/>
  <c r="D5" i="7"/>
  <c r="E5" i="7" s="1"/>
  <c r="D6" i="7"/>
  <c r="E6" i="7" s="1"/>
  <c r="D7" i="7"/>
  <c r="E7" i="7" s="1"/>
  <c r="C8" i="7"/>
  <c r="D8" i="7"/>
  <c r="E8" i="7" s="1"/>
  <c r="C9" i="7"/>
  <c r="D9" i="7"/>
  <c r="E9" i="7" s="1"/>
  <c r="C10" i="7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E4" i="8" l="1"/>
  <c r="F4" i="8" s="1"/>
  <c r="H4" i="8" s="1"/>
  <c r="B11" i="5" l="1"/>
  <c r="D11" i="5"/>
  <c r="E13" i="8" l="1"/>
  <c r="D2" i="6" l="1"/>
  <c r="E2" i="6"/>
  <c r="H2" i="6"/>
  <c r="I2" i="6" s="1"/>
  <c r="D3" i="6"/>
  <c r="H3" i="6"/>
  <c r="I3" i="6" s="1"/>
  <c r="D4" i="6"/>
  <c r="D5" i="6" s="1"/>
  <c r="H4" i="6"/>
  <c r="H5" i="6"/>
  <c r="D6" i="6"/>
  <c r="E6" i="6"/>
  <c r="H6" i="6"/>
  <c r="D7" i="6"/>
  <c r="H7" i="6"/>
  <c r="I7" i="6" s="1"/>
  <c r="D8" i="6"/>
  <c r="H8" i="6"/>
  <c r="I8" i="6" s="1"/>
  <c r="D9" i="6"/>
  <c r="H9" i="6"/>
  <c r="H10" i="6"/>
  <c r="D11" i="6"/>
  <c r="H11" i="6"/>
  <c r="I11" i="6" s="1"/>
  <c r="D12" i="6"/>
  <c r="H12" i="6"/>
  <c r="I12" i="6" s="1"/>
  <c r="D13" i="6"/>
  <c r="D14" i="6" s="1"/>
  <c r="H13" i="6"/>
  <c r="H14" i="6"/>
  <c r="D15" i="6"/>
  <c r="H15" i="6"/>
  <c r="I15" i="6" s="1"/>
  <c r="D16" i="6"/>
  <c r="H16" i="6"/>
  <c r="I16" i="6" s="1"/>
  <c r="D17" i="6"/>
  <c r="H17" i="6"/>
  <c r="H18" i="6"/>
  <c r="D19" i="6"/>
  <c r="H19" i="6"/>
  <c r="I19" i="6" s="1"/>
  <c r="E20" i="6"/>
  <c r="H20" i="6"/>
  <c r="I20" i="6" s="1"/>
  <c r="E21" i="6"/>
  <c r="H21" i="6"/>
  <c r="H22" i="6"/>
  <c r="I22" i="6" s="1"/>
  <c r="E23" i="6"/>
  <c r="H23" i="6"/>
  <c r="I23" i="6" s="1"/>
  <c r="D24" i="6"/>
  <c r="E24" i="6"/>
  <c r="H24" i="6"/>
  <c r="D25" i="6"/>
  <c r="E25" i="6"/>
  <c r="H25" i="6"/>
  <c r="I6" i="6" l="1"/>
  <c r="I5" i="6"/>
  <c r="I9" i="6"/>
  <c r="I25" i="6"/>
  <c r="I21" i="6"/>
  <c r="I24" i="6"/>
  <c r="I17" i="6"/>
  <c r="I14" i="6"/>
  <c r="D18" i="6"/>
  <c r="I18" i="6" s="1"/>
  <c r="D10" i="6"/>
  <c r="I10" i="6" s="1"/>
  <c r="I13" i="6"/>
  <c r="I4" i="6"/>
  <c r="H29" i="6" l="1"/>
  <c r="I29" i="6" s="1"/>
  <c r="H27" i="6"/>
  <c r="I27" i="6" s="1"/>
  <c r="D27" i="6"/>
  <c r="D29" i="6"/>
  <c r="D38" i="6"/>
  <c r="D40" i="6"/>
  <c r="D43" i="6"/>
  <c r="D41" i="6"/>
  <c r="D39" i="6"/>
  <c r="H38" i="6"/>
  <c r="H40" i="6"/>
  <c r="E40" i="6"/>
  <c r="H43" i="6"/>
  <c r="E43" i="6"/>
  <c r="I38" i="6" l="1"/>
  <c r="I40" i="6"/>
  <c r="I43" i="6"/>
  <c r="E8" i="8" l="1"/>
  <c r="Z11" i="5" l="1"/>
  <c r="Z9" i="5"/>
  <c r="X4" i="5"/>
  <c r="Z4" i="5"/>
  <c r="Z3" i="5"/>
  <c r="Z2" i="5"/>
  <c r="E7" i="8"/>
  <c r="E34" i="6" l="1"/>
  <c r="E33" i="6"/>
  <c r="H34" i="6"/>
  <c r="I34" i="6" l="1"/>
  <c r="E11" i="8" l="1"/>
  <c r="E9" i="8" l="1"/>
  <c r="F11" i="8"/>
  <c r="H11" i="8" s="1"/>
  <c r="E12" i="8"/>
  <c r="F12" i="8" s="1"/>
  <c r="H12" i="8" s="1"/>
  <c r="F13" i="8"/>
  <c r="H13" i="8" s="1"/>
  <c r="E14" i="8"/>
  <c r="F14" i="8" s="1"/>
  <c r="H14" i="8" s="1"/>
  <c r="F15" i="8"/>
  <c r="H15" i="8" s="1"/>
  <c r="E16" i="8"/>
  <c r="F16" i="8" s="1"/>
  <c r="H16" i="8" s="1"/>
  <c r="E20" i="8"/>
  <c r="F20" i="8" s="1"/>
  <c r="H20" i="8" s="1"/>
  <c r="E21" i="8"/>
  <c r="F21" i="8" s="1"/>
  <c r="H21" i="8" s="1"/>
  <c r="E22" i="8"/>
  <c r="F22" i="8" s="1"/>
  <c r="H22" i="8" s="1"/>
  <c r="E23" i="8"/>
  <c r="F23" i="8" s="1"/>
  <c r="H23" i="8" s="1"/>
  <c r="E24" i="8"/>
  <c r="F24" i="8" s="1"/>
  <c r="H24" i="8" s="1"/>
  <c r="E25" i="8"/>
  <c r="F25" i="8" s="1"/>
  <c r="H25" i="8" s="1"/>
  <c r="E26" i="8"/>
  <c r="F26" i="8" s="1"/>
  <c r="H26" i="8" s="1"/>
  <c r="E27" i="8"/>
  <c r="F27" i="8" s="1"/>
  <c r="H27" i="8" s="1"/>
  <c r="D2" i="5" l="1"/>
  <c r="B2" i="5"/>
  <c r="E42" i="6" l="1"/>
  <c r="E41" i="6"/>
  <c r="E39" i="6"/>
  <c r="D23" i="5"/>
  <c r="B23" i="5"/>
  <c r="R3" i="8" l="1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H33" i="6" l="1"/>
  <c r="I33" i="6" s="1"/>
  <c r="D9" i="1" l="1"/>
  <c r="D8" i="1"/>
  <c r="D7" i="1"/>
  <c r="D6" i="1"/>
  <c r="D5" i="1"/>
  <c r="D4" i="1"/>
  <c r="D3" i="1"/>
  <c r="D2" i="1"/>
  <c r="D44" i="6"/>
  <c r="D37" i="6"/>
  <c r="D42" i="6"/>
  <c r="D26" i="6"/>
  <c r="D28" i="6"/>
  <c r="D30" i="6"/>
  <c r="H30" i="6" l="1"/>
  <c r="I30" i="6" s="1"/>
  <c r="H28" i="6"/>
  <c r="I28" i="6" s="1"/>
  <c r="H26" i="6"/>
  <c r="I26" i="6" s="1"/>
  <c r="C4" i="5" l="1"/>
  <c r="D4" i="5"/>
  <c r="V23" i="5" l="1"/>
  <c r="AA23" i="5" s="1"/>
  <c r="AB23" i="5" s="1"/>
  <c r="V22" i="5"/>
  <c r="AA22" i="5" s="1"/>
  <c r="AB22" i="5" s="1"/>
  <c r="V21" i="5"/>
  <c r="AA21" i="5" s="1"/>
  <c r="AB21" i="5" s="1"/>
  <c r="V20" i="5"/>
  <c r="AA20" i="5" s="1"/>
  <c r="AB20" i="5" s="1"/>
  <c r="V19" i="5"/>
  <c r="AA19" i="5" s="1"/>
  <c r="AB19" i="5" s="1"/>
  <c r="V18" i="5"/>
  <c r="AA18" i="5" s="1"/>
  <c r="AB18" i="5" s="1"/>
  <c r="V17" i="5"/>
  <c r="AA17" i="5" s="1"/>
  <c r="AB17" i="5" s="1"/>
  <c r="V16" i="5"/>
  <c r="AA16" i="5" s="1"/>
  <c r="AB16" i="5" s="1"/>
  <c r="V15" i="5"/>
  <c r="AA15" i="5" s="1"/>
  <c r="AB15" i="5" s="1"/>
  <c r="V14" i="5"/>
  <c r="AA14" i="5" s="1"/>
  <c r="AB14" i="5" s="1"/>
  <c r="V13" i="5"/>
  <c r="AA13" i="5" s="1"/>
  <c r="AB13" i="5" s="1"/>
  <c r="V12" i="5"/>
  <c r="AA12" i="5" s="1"/>
  <c r="AB12" i="5" s="1"/>
  <c r="V11" i="5"/>
  <c r="AA11" i="5" s="1"/>
  <c r="AB11" i="5" s="1"/>
  <c r="V10" i="5"/>
  <c r="AA10" i="5" s="1"/>
  <c r="AB10" i="5" s="1"/>
  <c r="H35" i="6" l="1"/>
  <c r="I35" i="6" s="1"/>
  <c r="D11" i="1" l="1"/>
  <c r="H46" i="6" l="1"/>
  <c r="I46" i="6" s="1"/>
  <c r="H45" i="6"/>
  <c r="I45" i="6" s="1"/>
  <c r="V8" i="5"/>
  <c r="AA8" i="5" s="1"/>
  <c r="AB8" i="5" s="1"/>
  <c r="H42" i="6" l="1"/>
  <c r="I42" i="6" s="1"/>
  <c r="H44" i="6"/>
  <c r="I44" i="6" s="1"/>
  <c r="H41" i="6"/>
  <c r="I41" i="6" s="1"/>
  <c r="H39" i="6"/>
  <c r="I39" i="6" s="1"/>
  <c r="H37" i="6"/>
  <c r="I37" i="6" s="1"/>
  <c r="H36" i="6"/>
  <c r="I36" i="6" s="1"/>
  <c r="H32" i="6"/>
  <c r="I32" i="6" s="1"/>
  <c r="H31" i="6"/>
  <c r="I31" i="6" s="1"/>
  <c r="V9" i="5" l="1"/>
  <c r="AA9" i="5" s="1"/>
  <c r="AB9" i="5" s="1"/>
  <c r="E6" i="1" l="1"/>
  <c r="E10" i="8" l="1"/>
  <c r="F10" i="8" s="1"/>
  <c r="H10" i="8" s="1"/>
  <c r="F9" i="8"/>
  <c r="H9" i="8" s="1"/>
  <c r="F8" i="8"/>
  <c r="H8" i="8" s="1"/>
  <c r="F7" i="8"/>
  <c r="H7" i="8" s="1"/>
  <c r="E6" i="8"/>
  <c r="F6" i="8" s="1"/>
  <c r="H6" i="8" s="1"/>
  <c r="E5" i="8"/>
  <c r="F5" i="8" s="1"/>
  <c r="H5" i="8" s="1"/>
  <c r="E3" i="8"/>
  <c r="F3" i="8" s="1"/>
  <c r="H3" i="8" s="1"/>
  <c r="E2" i="8"/>
  <c r="F2" i="8" s="1"/>
  <c r="H2" i="8" s="1"/>
  <c r="M11" i="1" l="1"/>
  <c r="J11" i="3" l="1"/>
  <c r="K11" i="3" s="1"/>
  <c r="J2" i="3" l="1"/>
  <c r="K2" i="3" s="1"/>
  <c r="Z5" i="5" l="1"/>
  <c r="V6" i="5" l="1"/>
  <c r="AA6" i="5" s="1"/>
  <c r="AB6" i="5" s="1"/>
  <c r="B5" i="5" l="1"/>
  <c r="D4" i="3" l="1"/>
  <c r="E4" i="3" s="1"/>
  <c r="D3" i="3"/>
  <c r="E3" i="3" s="1"/>
  <c r="D2" i="3"/>
  <c r="E2" i="3" l="1"/>
  <c r="J10" i="3" l="1"/>
  <c r="K10" i="3" s="1"/>
  <c r="E7" i="1" l="1"/>
  <c r="M12" i="1" l="1"/>
  <c r="M10" i="1"/>
  <c r="M18" i="1" s="1"/>
  <c r="J8" i="3" l="1"/>
  <c r="K8" i="3" s="1"/>
  <c r="J4" i="3"/>
  <c r="K4" i="3" s="1"/>
  <c r="J6" i="3"/>
  <c r="K6" i="3" s="1"/>
  <c r="H6" i="4" l="1"/>
  <c r="B3" i="5" l="1"/>
  <c r="D3" i="5"/>
  <c r="C3" i="5"/>
  <c r="D5" i="5" l="1"/>
  <c r="C5" i="5"/>
  <c r="J3" i="3" l="1"/>
  <c r="K3" i="3" s="1"/>
  <c r="D4" i="4" l="1"/>
  <c r="V7" i="5" l="1"/>
  <c r="AA7" i="5" s="1"/>
  <c r="AB7" i="5" s="1"/>
  <c r="J9" i="3" l="1"/>
  <c r="K9" i="3" s="1"/>
  <c r="E5" i="1" l="1"/>
  <c r="E3" i="1"/>
  <c r="E2" i="1"/>
  <c r="E8" i="1"/>
  <c r="E4" i="1"/>
  <c r="E9" i="1"/>
  <c r="V4" i="5"/>
  <c r="AA4" i="5" s="1"/>
  <c r="AB4" i="5" s="1"/>
  <c r="V3" i="5"/>
  <c r="AA3" i="5" s="1"/>
  <c r="AB3" i="5" s="1"/>
  <c r="V5" i="5"/>
  <c r="AA5" i="5" s="1"/>
  <c r="AB5" i="5" s="1"/>
  <c r="V2" i="5"/>
  <c r="AA2" i="5" s="1"/>
  <c r="AB2" i="5" s="1"/>
  <c r="C2" i="5"/>
  <c r="J7" i="3" l="1"/>
  <c r="K7" i="3" s="1"/>
  <c r="J5" i="3" l="1"/>
  <c r="K5" i="3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2" i="1"/>
  <c r="I11" i="1"/>
  <c r="I13" i="1" s="1"/>
  <c r="I10" i="1"/>
  <c r="I14" i="1" l="1"/>
  <c r="M15" i="1" s="1"/>
  <c r="M14" i="1"/>
  <c r="M16" i="1"/>
</calcChain>
</file>

<file path=xl/comments1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theme="1"/>
            <rFont val="Times New Roman"/>
            <family val="1"/>
          </rPr>
          <t>divine power +2</t>
        </r>
      </text>
    </comment>
    <comment ref="E2" authorId="0">
      <text>
        <r>
          <rPr>
            <i/>
            <sz val="12"/>
            <color theme="1"/>
            <rFont val="Times New Roman"/>
            <family val="1"/>
          </rPr>
          <t>divine power +3</t>
        </r>
      </text>
    </comment>
    <comment ref="G2" authorId="0">
      <text>
        <r>
          <rPr>
            <i/>
            <sz val="12"/>
            <color theme="1"/>
            <rFont val="Times New Roman"/>
            <family val="1"/>
          </rPr>
          <t>weapon focus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divine power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divine power +2</t>
        </r>
      </text>
    </comment>
    <comment ref="E6" authorId="0">
      <text>
        <r>
          <rPr>
            <i/>
            <sz val="12"/>
            <color theme="1"/>
            <rFont val="Times New Roman"/>
            <family val="1"/>
          </rPr>
          <t>divine power +3</t>
        </r>
      </text>
    </comment>
    <comment ref="G7" authorId="0">
      <text>
        <r>
          <rPr>
            <i/>
            <sz val="12"/>
            <color theme="1"/>
            <rFont val="Times New Roman"/>
            <family val="1"/>
          </rPr>
          <t>weapon focus +2</t>
        </r>
      </text>
    </comment>
    <comment ref="G13" authorId="0">
      <text>
        <r>
          <rPr>
            <i/>
            <sz val="12"/>
            <color theme="1"/>
            <rFont val="Times New Roman"/>
            <family val="1"/>
          </rPr>
          <t>weapon focus +2</t>
        </r>
      </text>
    </comment>
    <comment ref="E20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21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23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24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24" authorId="0">
      <text>
        <r>
          <rPr>
            <i/>
            <sz val="12"/>
            <color theme="1"/>
            <rFont val="Times New Roman"/>
            <family val="1"/>
          </rPr>
          <t>weapon focus +2</t>
        </r>
      </text>
    </comment>
    <comment ref="E25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25" authorId="0">
      <text>
        <r>
          <rPr>
            <i/>
            <sz val="12"/>
            <color theme="1"/>
            <rFont val="Times New Roman"/>
            <family val="1"/>
          </rPr>
          <t>weapon focus +2</t>
        </r>
      </text>
    </comment>
    <comment ref="E26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E27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E30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E33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34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39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E40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E41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E4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E4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X4" authorId="0">
      <text>
        <r>
          <rPr>
            <i/>
            <sz val="12"/>
            <color theme="1"/>
            <rFont val="Times New Roman"/>
            <family val="1"/>
          </rPr>
          <t>divine power +1/lvl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5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X9" authorId="0">
      <text>
        <r>
          <rPr>
            <i/>
            <sz val="12"/>
            <color theme="1"/>
            <rFont val="Times New Roman"/>
            <family val="1"/>
          </rPr>
          <t>divine power +8</t>
        </r>
      </text>
    </comment>
    <comment ref="J10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11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X11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B2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2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</commentList>
</comments>
</file>

<file path=xl/sharedStrings.xml><?xml version="1.0" encoding="utf-8"?>
<sst xmlns="http://schemas.openxmlformats.org/spreadsheetml/2006/main" count="527" uniqueCount="237">
  <si>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</si>
  <si>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</si>
  <si>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</si>
  <si>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</si>
  <si>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</si>
  <si>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</si>
  <si>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</si>
  <si>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</si>
  <si>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</si>
  <si>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</si>
  <si>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</si>
  <si>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</si>
  <si>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</si>
  <si>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</si>
  <si>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</si>
  <si>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</si>
  <si>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</si>
  <si>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</si>
  <si>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</si>
  <si>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</si>
  <si>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</si>
  <si>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</si>
  <si>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</si>
  <si>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</si>
  <si>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</si>
  <si>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</si>
  <si>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</si>
  <si>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</si>
  <si>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</si>
  <si>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</si>
  <si>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</si>
  <si>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</si>
  <si>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</si>
  <si>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</si>
  <si>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</si>
  <si>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</si>
  <si>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</si>
  <si>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</si>
  <si>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</si>
  <si>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</si>
  <si>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</si>
  <si>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</si>
  <si>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</si>
  <si>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</si>
  <si>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</si>
  <si>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</si>
  <si>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</si>
  <si>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</si>
  <si>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</si>
  <si>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</si>
  <si>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</si>
  <si>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</si>
  <si>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</si>
  <si>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</si>
  <si>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</si>
  <si>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</si>
  <si>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</si>
  <si>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</si>
  <si>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</si>
  <si>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</si>
  <si>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</si>
  <si>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</si>
  <si>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</si>
  <si>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</si>
  <si>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</si>
  <si>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</si>
  <si>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</si>
  <si>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</si>
  <si>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</si>
  <si>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</si>
  <si>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</si>
  <si>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Spot</t>
  </si>
  <si>
    <t>Dispel Magic</t>
  </si>
  <si>
    <t>Climb</t>
  </si>
  <si>
    <t>Strength</t>
  </si>
  <si>
    <t>Move Silently</t>
  </si>
  <si>
    <t>Bypass Spell Resistance</t>
  </si>
  <si>
    <t>Listen</t>
  </si>
  <si>
    <t>Allisa</t>
  </si>
  <si>
    <t>Lauren</t>
  </si>
  <si>
    <t>Fingers</t>
  </si>
  <si>
    <t>Stoneskin</t>
  </si>
  <si>
    <t>Druid-Master of Many Forms</t>
  </si>
  <si>
    <t>Rogue-Trapsmith</t>
  </si>
  <si>
    <t>Duskblade</t>
  </si>
  <si>
    <t>Good/
Pos</t>
  </si>
  <si>
    <t>Vamp</t>
  </si>
  <si>
    <t>Temp</t>
  </si>
  <si>
    <t>Greater Dispel Magic</t>
  </si>
  <si>
    <t>Evil/
Neg</t>
  </si>
  <si>
    <t>Imm</t>
  </si>
  <si>
    <t>Magic/
Force</t>
  </si>
  <si>
    <t>Check</t>
  </si>
  <si>
    <t>Samara</t>
  </si>
  <si>
    <t>Tumble</t>
  </si>
  <si>
    <t>Intimidate</t>
  </si>
  <si>
    <t>Favored Soul-Divine Agent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</si>
  <si>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</si>
  <si>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</si>
  <si>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</si>
  <si>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</si>
  <si>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</si>
  <si>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</si>
  <si>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</si>
  <si>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</si>
  <si>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</si>
  <si>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þ</t>
  </si>
  <si>
    <t>q</t>
  </si>
  <si>
    <t>Adversarial Party Composition</t>
  </si>
  <si>
    <t>Flint</t>
  </si>
  <si>
    <t>Tali</t>
  </si>
  <si>
    <t>Cleric-Factotum-Chameleon</t>
  </si>
  <si>
    <t>Kedrik</t>
  </si>
  <si>
    <t>Hobgoblin Ranger</t>
  </si>
  <si>
    <t>Hobgoblin Cleric</t>
  </si>
  <si>
    <t>Light Crossbow</t>
  </si>
  <si>
    <t>Grapple</t>
  </si>
  <si>
    <t>Hobgoblin Barbarian</t>
  </si>
  <si>
    <t>Hobgoblin Fighter</t>
  </si>
  <si>
    <t>Hobgoblin Warrior 1</t>
  </si>
  <si>
    <t>Goblin Warrior</t>
  </si>
  <si>
    <t>Gnoll Rogue</t>
  </si>
  <si>
    <t>Goblin Bard (juggler)</t>
  </si>
  <si>
    <t>prc/slash</t>
  </si>
  <si>
    <t>Goblinoids</t>
  </si>
  <si>
    <t>Shooting Star-Deadwood Sniper</t>
  </si>
  <si>
    <t>40’</t>
  </si>
  <si>
    <t>R10</t>
  </si>
  <si>
    <t>Hobgoblin Warrior 2</t>
  </si>
  <si>
    <t>Hobgoblin Warrior 3</t>
  </si>
  <si>
    <t>Hobgoblin Warrior 4</t>
  </si>
  <si>
    <t>Hobgoblin Warrior 5</t>
  </si>
  <si>
    <t>Hobgoblin Warrior 6</t>
  </si>
  <si>
    <t>Sling</t>
  </si>
  <si>
    <t>Sap</t>
  </si>
  <si>
    <t>Hobgoblin Warrior</t>
  </si>
  <si>
    <t>Net</t>
  </si>
  <si>
    <t>Hobgoblin Elite</t>
  </si>
  <si>
    <t>Hobgoblin Grunt</t>
  </si>
  <si>
    <t>Hobgoblin Warriors (6)</t>
  </si>
  <si>
    <t>CR</t>
  </si>
  <si>
    <t>Guisarme</t>
  </si>
  <si>
    <t>1d8, 19-20</t>
  </si>
  <si>
    <t>Shortbow</t>
  </si>
  <si>
    <t>1d6, x3</t>
  </si>
  <si>
    <t>Feat 1:  Power Attack</t>
  </si>
  <si>
    <t>Feat 2:  Improved Sunder</t>
  </si>
  <si>
    <t>Feat 3:  Cleave</t>
  </si>
  <si>
    <t>Feat 4:  Improved Initiative (vs. melee opponent)</t>
  </si>
  <si>
    <t>special</t>
  </si>
  <si>
    <t>Heavy Flail +2</t>
  </si>
  <si>
    <t>Composite Longbow +1</t>
  </si>
  <si>
    <t>Halberd +2</t>
  </si>
  <si>
    <t>Ranseur +1</t>
  </si>
  <si>
    <t>Longsword +1</t>
  </si>
  <si>
    <t>Heavy Crossbow +1</t>
  </si>
  <si>
    <t>1d10+1, 19-20</t>
  </si>
  <si>
    <t>Spiked Greatclub +1</t>
  </si>
  <si>
    <t>Heavy Mace +1</t>
  </si>
  <si>
    <t>MW Throwing Axes (7)</t>
  </si>
  <si>
    <t>Glaive +2</t>
  </si>
  <si>
    <t>MW Javelins (3)</t>
  </si>
  <si>
    <t>Grenade Sling</t>
  </si>
  <si>
    <t>varies</t>
  </si>
  <si>
    <t>Goblin Warrior 1</t>
  </si>
  <si>
    <t>Goblin Warrior 2</t>
  </si>
  <si>
    <t>Goblin Warrior 3</t>
  </si>
  <si>
    <t>1d6, 19-20</t>
  </si>
  <si>
    <t>Short Sword (S)</t>
  </si>
  <si>
    <t>Dagger (S)</t>
  </si>
  <si>
    <t>Light Crossbow (S)</t>
  </si>
  <si>
    <t>Target</t>
  </si>
  <si>
    <t>Throwing Daggers (12)</t>
  </si>
  <si>
    <t>Juggler</t>
  </si>
  <si>
    <t>Goblin Bard</t>
  </si>
  <si>
    <t>Resist Energy</t>
  </si>
  <si>
    <t>Level</t>
  </si>
  <si>
    <t>Divine Power</t>
  </si>
  <si>
    <t>Spiritual Weapon</t>
  </si>
  <si>
    <t>Burning Hands</t>
  </si>
  <si>
    <t>Nightshield</t>
  </si>
  <si>
    <t>Extract Drug</t>
  </si>
  <si>
    <t>Bless</t>
  </si>
  <si>
    <t>Inflict Light Wounds</t>
  </si>
  <si>
    <t>Hold Person</t>
  </si>
  <si>
    <t>Owl’s Wisdom</t>
  </si>
  <si>
    <t>Rigor Mortis</t>
  </si>
  <si>
    <t>Circle of Nausea</t>
  </si>
  <si>
    <t>Mark of Doom</t>
  </si>
  <si>
    <t>Poison</t>
  </si>
  <si>
    <t>Inflict Critical Wounds</t>
  </si>
  <si>
    <t>DC</t>
  </si>
  <si>
    <t>Cast?</t>
  </si>
  <si>
    <t>Detect Magic</t>
  </si>
  <si>
    <t>Slash Tongue</t>
  </si>
  <si>
    <t>Message</t>
  </si>
  <si>
    <t>Resistance</t>
  </si>
  <si>
    <t>Mending</t>
  </si>
  <si>
    <t>Cat’s Grace</t>
  </si>
  <si>
    <t>Barbarian +2 during rage</t>
  </si>
  <si>
    <t>Bull’s Strength</t>
  </si>
  <si>
    <t>Call Lightning</t>
  </si>
  <si>
    <t>Protection from Energy</t>
  </si>
  <si>
    <t>Barkskin</t>
  </si>
  <si>
    <t>Mass Aid</t>
  </si>
  <si>
    <t>Aid</t>
  </si>
  <si>
    <t>Guiding Light</t>
  </si>
  <si>
    <t>Haste</t>
  </si>
  <si>
    <t>Heavy Flail</t>
  </si>
  <si>
    <t>Warrior</t>
  </si>
  <si>
    <t>2nd Swipe</t>
  </si>
  <si>
    <t>2nd Shot</t>
  </si>
  <si>
    <t>2nd Swing</t>
  </si>
  <si>
    <t>2nd Throw</t>
  </si>
  <si>
    <t>1d8+5+1</t>
  </si>
  <si>
    <t>1d6+5</t>
  </si>
  <si>
    <t>1d10+4+2, 19-20</t>
  </si>
  <si>
    <t>1d4+4</t>
  </si>
  <si>
    <t>1d10+2+2, x3</t>
  </si>
  <si>
    <t>1d8+1+2, x3</t>
  </si>
  <si>
    <t>1d6+2</t>
  </si>
  <si>
    <t>2d4+1+3, x3</t>
  </si>
  <si>
    <t>1d8+1+3, 19-20</t>
  </si>
  <si>
    <t>2d4+3, x3</t>
  </si>
  <si>
    <t>1d12+1+5, x3</t>
  </si>
  <si>
    <t>1d4+1</t>
  </si>
  <si>
    <t>1d3+1</t>
  </si>
  <si>
    <t>1d10+2+3, x3</t>
  </si>
  <si>
    <t>1d6+3</t>
  </si>
  <si>
    <t>Entangle</t>
  </si>
  <si>
    <t>Cleric of Nomog-Geaya</t>
  </si>
  <si>
    <t>Nomog-Geaya</t>
  </si>
  <si>
    <t>Goblin Warriors (4)</t>
  </si>
  <si>
    <t>Eyes of the Avoral</t>
  </si>
  <si>
    <t>Greater Magic Fang</t>
  </si>
  <si>
    <t>Greater Magic Weapon</t>
  </si>
  <si>
    <t>Archivist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</si>
</sst>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color rgb="FFFF0000"/>
      <name val="Times New Roman"/>
      <family val="2"/>
    </font>
    <font>
      <i/>
      <sz val="12"/>
      <color theme="0" tint="-0.249977111117893"/>
      <name val="Times New Roman"/>
      <family val="1"/>
    </font>
    <font>
      <b/>
      <sz val="12"/>
      <color rgb="FFCC0000"/>
      <name val="Times New Roman"/>
      <family val="1"/>
    </font>
    <font>
      <i/>
      <sz val="16"/>
      <color indexed="12"/>
      <name val="Times New Roman"/>
      <family val="1"/>
    </font>
    <font>
      <b/>
      <sz val="18"/>
      <name val="Times New Roman"/>
      <family val="1"/>
    </font>
    <font>
      <b/>
      <sz val="13"/>
      <color indexed="9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2"/>
      <color theme="9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-0.499984740745262"/>
        <bgColor indexed="64"/>
      </patternFill>
    </fill>
  </fills>
  <borders count="7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8" borderId="30" xfId="0" applyFont="1" applyFill="1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 wrapText="1"/>
    </xf>
    <xf numFmtId="0" fontId="0" fillId="17" borderId="29" xfId="0" applyFill="1" applyBorder="1" applyAlignment="1">
      <alignment horizontal="center"/>
    </xf>
    <xf numFmtId="0" fontId="8" fillId="16" borderId="31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/>
    </xf>
    <xf numFmtId="0" fontId="9" fillId="16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0" fillId="13" borderId="20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6" fillId="21" borderId="25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22" borderId="5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16" fillId="16" borderId="8" xfId="0" applyFont="1" applyFill="1" applyBorder="1" applyAlignment="1">
      <alignment horizontal="center"/>
    </xf>
    <xf numFmtId="0" fontId="2" fillId="22" borderId="17" xfId="0" applyFont="1" applyFill="1" applyBorder="1" applyAlignment="1">
      <alignment horizontal="center" vertical="center" wrapText="1"/>
    </xf>
    <xf numFmtId="0" fontId="2" fillId="23" borderId="58" xfId="0" applyFont="1" applyFill="1" applyBorder="1" applyAlignment="1">
      <alignment horizontal="center" vertical="center" wrapText="1"/>
    </xf>
    <xf numFmtId="0" fontId="2" fillId="20" borderId="27" xfId="0" applyFont="1" applyFill="1" applyBorder="1" applyAlignment="1">
      <alignment horizontal="center" vertical="center" wrapText="1"/>
    </xf>
    <xf numFmtId="0" fontId="0" fillId="20" borderId="28" xfId="0" applyFill="1" applyBorder="1" applyAlignment="1">
      <alignment horizontal="center"/>
    </xf>
    <xf numFmtId="0" fontId="0" fillId="20" borderId="29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14" fillId="24" borderId="57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3" borderId="43" xfId="0" quotePrefix="1" applyFill="1" applyBorder="1" applyAlignment="1"/>
    <xf numFmtId="164" fontId="0" fillId="5" borderId="0" xfId="0" applyNumberForma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18" fillId="12" borderId="8" xfId="0" applyFont="1" applyFill="1" applyBorder="1" applyAlignment="1">
      <alignment horizontal="center"/>
    </xf>
    <xf numFmtId="0" fontId="18" fillId="13" borderId="8" xfId="0" applyFont="1" applyFill="1" applyBorder="1" applyAlignment="1">
      <alignment horizontal="center"/>
    </xf>
    <xf numFmtId="0" fontId="0" fillId="7" borderId="60" xfId="0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12" fillId="9" borderId="60" xfId="0" applyFont="1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25" borderId="35" xfId="0" applyFill="1" applyBorder="1" applyAlignment="1">
      <alignment horizontal="center" vertical="center"/>
    </xf>
    <xf numFmtId="0" fontId="0" fillId="25" borderId="37" xfId="0" applyFill="1" applyBorder="1" applyAlignment="1">
      <alignment horizontal="center" vertical="center"/>
    </xf>
    <xf numFmtId="0" fontId="2" fillId="25" borderId="39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/>
    </xf>
    <xf numFmtId="0" fontId="2" fillId="0" borderId="6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3" fillId="27" borderId="29" xfId="11" applyNumberFormat="1" applyFont="1" applyFill="1" applyBorder="1" applyAlignment="1">
      <alignment horizontal="center" vertical="center" shrinkToFit="1"/>
    </xf>
    <xf numFmtId="0" fontId="23" fillId="20" borderId="29" xfId="11" applyNumberFormat="1" applyFont="1" applyFill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/>
    </xf>
    <xf numFmtId="0" fontId="23" fillId="27" borderId="64" xfId="11" applyNumberFormat="1" applyFont="1" applyFill="1" applyBorder="1" applyAlignment="1">
      <alignment horizontal="center" vertical="center" shrinkToFit="1"/>
    </xf>
    <xf numFmtId="0" fontId="23" fillId="20" borderId="64" xfId="11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0" fillId="5" borderId="59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18" fillId="22" borderId="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0" fillId="7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0" fillId="6" borderId="35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5" fillId="16" borderId="67" xfId="0" applyFont="1" applyFill="1" applyBorder="1" applyAlignment="1">
      <alignment horizontal="center" vertical="center"/>
    </xf>
    <xf numFmtId="0" fontId="25" fillId="16" borderId="68" xfId="0" applyFont="1" applyFill="1" applyBorder="1" applyAlignment="1">
      <alignment horizontal="center" vertical="center"/>
    </xf>
    <xf numFmtId="0" fontId="27" fillId="26" borderId="67" xfId="0" applyFont="1" applyFill="1" applyBorder="1" applyAlignment="1">
      <alignment horizontal="center" vertical="center"/>
    </xf>
    <xf numFmtId="0" fontId="27" fillId="26" borderId="68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14" fillId="26" borderId="67" xfId="0" applyFont="1" applyFill="1" applyBorder="1" applyAlignment="1">
      <alignment horizontal="center" vertical="center"/>
    </xf>
    <xf numFmtId="0" fontId="17" fillId="19" borderId="67" xfId="0" applyFont="1" applyFill="1" applyBorder="1" applyAlignment="1">
      <alignment horizontal="center" vertical="center"/>
    </xf>
    <xf numFmtId="0" fontId="14" fillId="21" borderId="67" xfId="0" applyFont="1" applyFill="1" applyBorder="1" applyAlignment="1">
      <alignment horizontal="center" vertical="center"/>
    </xf>
    <xf numFmtId="0" fontId="17" fillId="28" borderId="67" xfId="0" applyFont="1" applyFill="1" applyBorder="1" applyAlignment="1">
      <alignment horizontal="center" vertical="center"/>
    </xf>
    <xf numFmtId="0" fontId="14" fillId="9" borderId="67" xfId="0" applyFont="1" applyFill="1" applyBorder="1" applyAlignment="1">
      <alignment horizontal="center" vertical="center"/>
    </xf>
    <xf numFmtId="0" fontId="14" fillId="5" borderId="67" xfId="0" applyFont="1" applyFill="1" applyBorder="1" applyAlignment="1">
      <alignment horizontal="center" vertical="center"/>
    </xf>
    <xf numFmtId="0" fontId="14" fillId="5" borderId="68" xfId="0" applyFont="1" applyFill="1" applyBorder="1" applyAlignment="1">
      <alignment horizontal="center" vertical="center"/>
    </xf>
    <xf numFmtId="0" fontId="28" fillId="0" borderId="45" xfId="0" applyFont="1" applyBorder="1" applyAlignment="1">
      <alignment horizontal="centerContinuous" vertical="center" wrapText="1"/>
    </xf>
    <xf numFmtId="0" fontId="29" fillId="0" borderId="45" xfId="0" applyFont="1" applyBorder="1" applyAlignment="1">
      <alignment horizontal="centerContinuous" vertical="center" wrapText="1"/>
    </xf>
    <xf numFmtId="0" fontId="30" fillId="29" borderId="69" xfId="0" applyFont="1" applyFill="1" applyBorder="1" applyAlignment="1">
      <alignment horizontal="centerContinuous" vertical="center" wrapText="1"/>
    </xf>
    <xf numFmtId="0" fontId="30" fillId="29" borderId="70" xfId="0" applyFont="1" applyFill="1" applyBorder="1" applyAlignment="1">
      <alignment horizontal="center" vertical="center" wrapText="1"/>
    </xf>
    <xf numFmtId="0" fontId="30" fillId="29" borderId="71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31" fillId="0" borderId="35" xfId="0" applyNumberFormat="1" applyFont="1" applyBorder="1" applyAlignment="1">
      <alignment horizontal="center" vertical="center"/>
    </xf>
    <xf numFmtId="0" fontId="31" fillId="0" borderId="37" xfId="0" applyNumberFormat="1" applyFont="1" applyBorder="1" applyAlignment="1">
      <alignment horizontal="center" vertical="center"/>
    </xf>
    <xf numFmtId="0" fontId="31" fillId="0" borderId="35" xfId="0" applyNumberFormat="1" applyFont="1" applyFill="1" applyBorder="1" applyAlignment="1">
      <alignment horizontal="center" vertical="center"/>
    </xf>
    <xf numFmtId="0" fontId="31" fillId="0" borderId="37" xfId="0" applyNumberFormat="1" applyFont="1" applyFill="1" applyBorder="1" applyAlignment="1">
      <alignment horizontal="center" vertical="center"/>
    </xf>
    <xf numFmtId="0" fontId="31" fillId="0" borderId="73" xfId="0" applyNumberFormat="1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/>
    </xf>
    <xf numFmtId="0" fontId="33" fillId="30" borderId="67" xfId="0" applyFont="1" applyFill="1" applyBorder="1" applyAlignment="1">
      <alignment horizontal="center" vertical="center"/>
    </xf>
    <xf numFmtId="0" fontId="33" fillId="30" borderId="68" xfId="0" applyFont="1" applyFill="1" applyBorder="1" applyAlignment="1">
      <alignment horizontal="center" vertical="center"/>
    </xf>
    <xf numFmtId="0" fontId="24" fillId="8" borderId="43" xfId="0" applyFont="1" applyFill="1" applyBorder="1" applyAlignment="1">
      <alignment horizontal="center" vertical="center"/>
    </xf>
    <xf numFmtId="0" fontId="24" fillId="8" borderId="72" xfId="0" applyFont="1" applyFill="1" applyBorder="1" applyAlignment="1">
      <alignment horizontal="center" vertical="center"/>
    </xf>
    <xf numFmtId="0" fontId="24" fillId="8" borderId="71" xfId="0" applyFont="1" applyFill="1" applyBorder="1" applyAlignment="1">
      <alignment horizontal="center" vertical="center"/>
    </xf>
    <xf numFmtId="0" fontId="24" fillId="8" borderId="46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2" fillId="0" borderId="6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0" fontId="17" fillId="7" borderId="67" xfId="0" applyFont="1" applyFill="1" applyBorder="1" applyAlignment="1">
      <alignment horizontal="center" vertical="center"/>
    </xf>
    <xf numFmtId="0" fontId="8" fillId="16" borderId="28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</cellXfs>
  <cellStyles count="12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Percent" xfId="11" builtinId="5"/>
    <cellStyle name="Percent 2" xfId="6"/>
    <cellStyle name="Percent 2 2" xfId="8"/>
  </cellStyles>
  <dxfs count="62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CC0066"/>
      <color rgb="FFCC0000"/>
      <color rgb="FF008000"/>
      <color rgb="FF99FF99"/>
      <color rgb="FFFF7C80"/>
      <color rgb="FFFF6600"/>
      <color rgb="FF00FF00"/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28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28</c:v>
                </c:pt>
                <c:pt idx="4">
                  <c:v>15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14</c:v>
                </c:pt>
                <c:pt idx="2">
                  <c:v>12</c:v>
                </c:pt>
                <c:pt idx="3">
                  <c:v>24</c:v>
                </c:pt>
                <c:pt idx="4">
                  <c:v>25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23</c:v>
                </c:pt>
                <c:pt idx="2">
                  <c:v>17</c:v>
                </c:pt>
                <c:pt idx="3">
                  <c:v>33</c:v>
                </c:pt>
                <c:pt idx="4">
                  <c:v>18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23</c:v>
                </c:pt>
                <c:pt idx="2">
                  <c:v>34</c:v>
                </c:pt>
                <c:pt idx="3">
                  <c:v>54</c:v>
                </c:pt>
                <c:pt idx="4">
                  <c:v>57</c:v>
                </c:pt>
                <c:pt idx="5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50272"/>
        <c:axId val="88951808"/>
        <c:axId val="149768832"/>
      </c:area3DChart>
      <c:catAx>
        <c:axId val="88950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8951808"/>
        <c:crosses val="autoZero"/>
        <c:auto val="1"/>
        <c:lblAlgn val="ctr"/>
        <c:lblOffset val="100"/>
        <c:noMultiLvlLbl val="0"/>
      </c:catAx>
      <c:valAx>
        <c:axId val="8895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8950272"/>
        <c:crosses val="autoZero"/>
        <c:crossBetween val="midCat"/>
      </c:valAx>
      <c:serAx>
        <c:axId val="149768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89518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14</c:v>
                </c:pt>
                <c:pt idx="5">
                  <c:v>23</c:v>
                </c:pt>
                <c:pt idx="6">
                  <c:v>23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8</c:v>
                </c:pt>
                <c:pt idx="4">
                  <c:v>12</c:v>
                </c:pt>
                <c:pt idx="5">
                  <c:v>17</c:v>
                </c:pt>
                <c:pt idx="6">
                  <c:v>34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28</c:v>
                </c:pt>
                <c:pt idx="4">
                  <c:v>24</c:v>
                </c:pt>
                <c:pt idx="5">
                  <c:v>33</c:v>
                </c:pt>
                <c:pt idx="6">
                  <c:v>54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25</c:v>
                </c:pt>
                <c:pt idx="5">
                  <c:v>18</c:v>
                </c:pt>
                <c:pt idx="6">
                  <c:v>57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28</c:v>
                </c:pt>
                <c:pt idx="3">
                  <c:v>23</c:v>
                </c:pt>
                <c:pt idx="4">
                  <c:v>28</c:v>
                </c:pt>
                <c:pt idx="5">
                  <c:v>35</c:v>
                </c:pt>
                <c:pt idx="6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02368"/>
        <c:axId val="89003904"/>
        <c:axId val="152415744"/>
      </c:area3DChart>
      <c:catAx>
        <c:axId val="89002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003904"/>
        <c:crosses val="autoZero"/>
        <c:auto val="1"/>
        <c:lblAlgn val="ctr"/>
        <c:lblOffset val="100"/>
        <c:noMultiLvlLbl val="0"/>
      </c:catAx>
      <c:valAx>
        <c:axId val="8900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002368"/>
        <c:crosses val="autoZero"/>
        <c:crossBetween val="midCat"/>
      </c:valAx>
      <c:serAx>
        <c:axId val="152415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8900390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28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28</c:v>
                </c:pt>
                <c:pt idx="4">
                  <c:v>15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14</c:v>
                </c:pt>
                <c:pt idx="2">
                  <c:v>12</c:v>
                </c:pt>
                <c:pt idx="3">
                  <c:v>24</c:v>
                </c:pt>
                <c:pt idx="4">
                  <c:v>25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23</c:v>
                </c:pt>
                <c:pt idx="2">
                  <c:v>17</c:v>
                </c:pt>
                <c:pt idx="3">
                  <c:v>33</c:v>
                </c:pt>
                <c:pt idx="4">
                  <c:v>18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23</c:v>
                </c:pt>
                <c:pt idx="2">
                  <c:v>34</c:v>
                </c:pt>
                <c:pt idx="3">
                  <c:v>54</c:v>
                </c:pt>
                <c:pt idx="4">
                  <c:v>57</c:v>
                </c:pt>
                <c:pt idx="5">
                  <c:v>65</c:v>
                </c:pt>
              </c:numCache>
            </c:numRef>
          </c:val>
        </c:ser>
        <c:bandFmts/>
        <c:axId val="89042304"/>
        <c:axId val="89060480"/>
        <c:axId val="165061504"/>
      </c:surface3DChart>
      <c:catAx>
        <c:axId val="89042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060480"/>
        <c:crosses val="autoZero"/>
        <c:auto val="1"/>
        <c:lblAlgn val="ctr"/>
        <c:lblOffset val="100"/>
        <c:noMultiLvlLbl val="0"/>
      </c:catAx>
      <c:valAx>
        <c:axId val="8906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042304"/>
        <c:crosses val="autoZero"/>
        <c:crossBetween val="midCat"/>
      </c:valAx>
      <c:serAx>
        <c:axId val="165061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06048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640080</xdr:colOff>
      <xdr:row>8</xdr:row>
      <xdr:rowOff>182880</xdr:rowOff>
    </xdr:from>
    <xdr:to>
      <xdr:col>14</xdr:col>
      <xdr:colOff>587223</xdr:colOff>
      <xdr:row>15</xdr:row>
      <xdr:rowOff>140590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7080" y="2072640"/>
          <a:ext cx="3536163" cy="1451230"/>
        </a:xfrm>
        <a:prstGeom prst="rect">
          <a:avLst/>
        </a:prstGeom>
      </xdr:spPr>
    </xdr:pic>
    <xdr:clientData/>
  </xdr:twoCellAnchor>
  <xdr:twoCellAnchor editAs="oneCell">
    <xdr:from>
      <xdr:col>8</xdr:col>
      <xdr:colOff>647701</xdr:colOff>
      <xdr:row>15</xdr:row>
      <xdr:rowOff>18472</xdr:rowOff>
    </xdr:from>
    <xdr:to>
      <xdr:col>14</xdr:col>
      <xdr:colOff>641471</xdr:colOff>
      <xdr:row>19</xdr:row>
      <xdr:rowOff>193731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24701" y="3416992"/>
          <a:ext cx="3590410" cy="121157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3232</xdr:rowOff>
    </xdr:from>
    <xdr:to>
      <xdr:col>12</xdr:col>
      <xdr:colOff>563880</xdr:colOff>
      <xdr:row>8</xdr:row>
      <xdr:rowOff>127999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7560" y="612832"/>
          <a:ext cx="2171700" cy="1404927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</xdr:colOff>
      <xdr:row>22</xdr:row>
      <xdr:rowOff>190616</xdr:rowOff>
    </xdr:from>
    <xdr:to>
      <xdr:col>10</xdr:col>
      <xdr:colOff>3001726</xdr:colOff>
      <xdr:row>29</xdr:row>
      <xdr:rowOff>182880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7040" y="4556876"/>
          <a:ext cx="2978866" cy="1379104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22860</xdr:colOff>
      <xdr:row>6</xdr:row>
      <xdr:rowOff>0</xdr:rowOff>
    </xdr:from>
    <xdr:to>
      <xdr:col>10</xdr:col>
      <xdr:colOff>2321372</xdr:colOff>
      <xdr:row>11</xdr:row>
      <xdr:rowOff>190500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7040" y="1196340"/>
          <a:ext cx="2298512" cy="118110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30480</xdr:colOff>
      <xdr:row>36</xdr:row>
      <xdr:rowOff>0</xdr:rowOff>
    </xdr:from>
    <xdr:to>
      <xdr:col>10</xdr:col>
      <xdr:colOff>2646170</xdr:colOff>
      <xdr:row>43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4660" y="7139940"/>
          <a:ext cx="2615690" cy="157734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workbookViewId="0"/>
  </sheetViews>
  <sheetFormatPr defaultRowHeight="15.6" x14ac:dyDescent="0.3"/>
  <cols>
    <col min="1" max="1" width="9.7968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5.69921875" style="21" bestFit="1" customWidth="1"/>
    <col min="7" max="7" width="1.09765625" customWidth="1"/>
    <col min="8" max="8" width="14.09765625" bestFit="1" customWidth="1"/>
    <col min="9" max="9" width="4.8984375" bestFit="1" customWidth="1"/>
    <col min="10" max="10" width="27" bestFit="1" customWidth="1"/>
    <col min="11" max="11" width="1.3984375" customWidth="1"/>
    <col min="12" max="12" width="19.59765625" bestFit="1" customWidth="1"/>
    <col min="13" max="13" width="4.8984375" bestFit="1" customWidth="1"/>
    <col min="14" max="14" width="14.296875" customWidth="1"/>
  </cols>
  <sheetData>
    <row r="1" spans="1:14" s="98" customFormat="1" ht="31.8" thickBot="1" x14ac:dyDescent="0.35">
      <c r="A1" s="96" t="s">
        <v>0</v>
      </c>
      <c r="B1" s="96" t="s">
        <v>1</v>
      </c>
      <c r="C1" s="96" t="s">
        <v>2</v>
      </c>
      <c r="D1" s="97" t="s">
        <v>3</v>
      </c>
      <c r="E1" s="96" t="s">
        <v>4</v>
      </c>
      <c r="F1" s="96" t="s">
        <v>5</v>
      </c>
      <c r="H1" s="99" t="s">
        <v>21</v>
      </c>
      <c r="I1" s="99"/>
      <c r="J1" s="99"/>
      <c r="K1" s="99"/>
      <c r="L1" s="99" t="s">
        <v>108</v>
      </c>
      <c r="M1" s="99"/>
      <c r="N1" s="99"/>
    </row>
    <row r="2" spans="1:14" ht="16.8" thickTop="1" thickBot="1" x14ac:dyDescent="0.35">
      <c r="A2" s="85" t="s">
        <v>110</v>
      </c>
      <c r="B2" s="85">
        <v>1</v>
      </c>
      <c r="C2" s="74">
        <v>8</v>
      </c>
      <c r="D2" s="116">
        <f t="shared" ref="D2:D9" ca="1" si="0">RANDBETWEEN(1,20)</f>
        <v>1</v>
      </c>
      <c r="E2" s="74">
        <f t="shared" ref="E2:E9" ca="1" si="1">SUM(C2:D2)</f>
        <v>9</v>
      </c>
      <c r="F2" s="74" t="s">
        <v>126</v>
      </c>
      <c r="H2" s="79" t="s">
        <v>0</v>
      </c>
      <c r="I2" s="80" t="s">
        <v>22</v>
      </c>
      <c r="J2" s="81" t="s">
        <v>23</v>
      </c>
      <c r="L2" s="90" t="s">
        <v>0</v>
      </c>
      <c r="M2" s="91" t="s">
        <v>140</v>
      </c>
      <c r="N2" s="92" t="s">
        <v>69</v>
      </c>
    </row>
    <row r="3" spans="1:14" x14ac:dyDescent="0.3">
      <c r="A3" s="85" t="s">
        <v>109</v>
      </c>
      <c r="B3" s="85">
        <v>1</v>
      </c>
      <c r="C3" s="74">
        <v>3</v>
      </c>
      <c r="D3" s="116">
        <f t="shared" ca="1" si="0"/>
        <v>1</v>
      </c>
      <c r="E3" s="74">
        <f t="shared" ca="1" si="1"/>
        <v>4</v>
      </c>
      <c r="F3" s="74" t="s">
        <v>6</v>
      </c>
      <c r="H3" s="82" t="s">
        <v>78</v>
      </c>
      <c r="I3" s="83">
        <v>12</v>
      </c>
      <c r="J3" s="84" t="s">
        <v>82</v>
      </c>
      <c r="L3" s="93" t="s">
        <v>114</v>
      </c>
      <c r="M3" s="75">
        <v>8</v>
      </c>
      <c r="N3" s="94" t="s">
        <v>231</v>
      </c>
    </row>
    <row r="4" spans="1:14" x14ac:dyDescent="0.3">
      <c r="A4" s="85" t="s">
        <v>79</v>
      </c>
      <c r="B4" s="85">
        <v>1</v>
      </c>
      <c r="C4" s="74">
        <v>4</v>
      </c>
      <c r="D4" s="116">
        <f t="shared" ca="1" si="0"/>
        <v>10</v>
      </c>
      <c r="E4" s="74">
        <f t="shared" ca="1" si="1"/>
        <v>14</v>
      </c>
      <c r="F4" s="74" t="s">
        <v>6</v>
      </c>
      <c r="H4" s="82" t="s">
        <v>80</v>
      </c>
      <c r="I4" s="85">
        <v>12</v>
      </c>
      <c r="J4" s="84" t="s">
        <v>83</v>
      </c>
      <c r="L4" s="93" t="s">
        <v>113</v>
      </c>
      <c r="M4" s="75">
        <v>7</v>
      </c>
      <c r="N4" s="94"/>
    </row>
    <row r="5" spans="1:14" x14ac:dyDescent="0.3">
      <c r="A5" s="85" t="s">
        <v>80</v>
      </c>
      <c r="B5" s="85">
        <v>1</v>
      </c>
      <c r="C5" s="74">
        <v>4</v>
      </c>
      <c r="D5" s="116">
        <f t="shared" ca="1" si="0"/>
        <v>4</v>
      </c>
      <c r="E5" s="74">
        <f t="shared" ca="1" si="1"/>
        <v>8</v>
      </c>
      <c r="F5" s="74" t="s">
        <v>6</v>
      </c>
      <c r="H5" s="82" t="s">
        <v>79</v>
      </c>
      <c r="I5" s="85">
        <v>12</v>
      </c>
      <c r="J5" s="84" t="s">
        <v>84</v>
      </c>
      <c r="L5" s="93" t="s">
        <v>117</v>
      </c>
      <c r="M5" s="75">
        <v>6</v>
      </c>
      <c r="N5" s="94"/>
    </row>
    <row r="6" spans="1:14" x14ac:dyDescent="0.3">
      <c r="A6" s="185" t="s">
        <v>124</v>
      </c>
      <c r="B6" s="75">
        <v>2</v>
      </c>
      <c r="C6" s="74">
        <v>2</v>
      </c>
      <c r="D6" s="116">
        <f t="shared" ca="1" si="0"/>
        <v>11</v>
      </c>
      <c r="E6" s="74">
        <f t="shared" ca="1" si="1"/>
        <v>13</v>
      </c>
      <c r="F6" s="74" t="s">
        <v>6</v>
      </c>
      <c r="H6" s="82" t="s">
        <v>93</v>
      </c>
      <c r="I6" s="85">
        <v>12</v>
      </c>
      <c r="J6" s="84" t="s">
        <v>96</v>
      </c>
      <c r="L6" s="93" t="s">
        <v>118</v>
      </c>
      <c r="M6" s="75">
        <v>5</v>
      </c>
      <c r="N6" s="94"/>
    </row>
    <row r="7" spans="1:14" x14ac:dyDescent="0.3">
      <c r="A7" s="85" t="s">
        <v>93</v>
      </c>
      <c r="B7" s="85">
        <v>1</v>
      </c>
      <c r="C7" s="74">
        <v>0</v>
      </c>
      <c r="D7" s="116">
        <f t="shared" ca="1" si="0"/>
        <v>5</v>
      </c>
      <c r="E7" s="74">
        <f t="shared" ca="1" si="1"/>
        <v>5</v>
      </c>
      <c r="F7" s="74" t="s">
        <v>6</v>
      </c>
      <c r="H7" s="82" t="s">
        <v>109</v>
      </c>
      <c r="I7" s="85">
        <v>12</v>
      </c>
      <c r="J7" s="84" t="s">
        <v>111</v>
      </c>
      <c r="L7" s="93" t="s">
        <v>139</v>
      </c>
      <c r="M7" s="75">
        <v>3</v>
      </c>
      <c r="N7" s="94"/>
    </row>
    <row r="8" spans="1:14" x14ac:dyDescent="0.3">
      <c r="A8" s="73" t="s">
        <v>112</v>
      </c>
      <c r="B8" s="73">
        <v>1</v>
      </c>
      <c r="C8" s="74">
        <v>2</v>
      </c>
      <c r="D8" s="116">
        <f t="shared" ca="1" si="0"/>
        <v>7</v>
      </c>
      <c r="E8" s="74">
        <f t="shared" ca="1" si="1"/>
        <v>9</v>
      </c>
      <c r="F8" s="74" t="s">
        <v>6</v>
      </c>
      <c r="H8" s="208" t="s">
        <v>112</v>
      </c>
      <c r="I8" s="73">
        <v>13</v>
      </c>
      <c r="J8" s="209" t="s">
        <v>236</v>
      </c>
      <c r="L8" s="93" t="s">
        <v>232</v>
      </c>
      <c r="M8" s="75">
        <v>2</v>
      </c>
      <c r="N8" s="94"/>
    </row>
    <row r="9" spans="1:14" ht="16.2" thickBot="1" x14ac:dyDescent="0.35">
      <c r="A9" s="85" t="s">
        <v>78</v>
      </c>
      <c r="B9" s="85">
        <v>1</v>
      </c>
      <c r="C9" s="74">
        <v>3</v>
      </c>
      <c r="D9" s="116">
        <f t="shared" ca="1" si="0"/>
        <v>15</v>
      </c>
      <c r="E9" s="74">
        <f t="shared" ca="1" si="1"/>
        <v>18</v>
      </c>
      <c r="F9" s="74" t="s">
        <v>6</v>
      </c>
      <c r="H9" s="82" t="s">
        <v>110</v>
      </c>
      <c r="I9" s="85">
        <v>11</v>
      </c>
      <c r="J9" s="84" t="s">
        <v>125</v>
      </c>
      <c r="L9" s="196" t="s">
        <v>121</v>
      </c>
      <c r="M9" s="171">
        <v>7</v>
      </c>
      <c r="N9" s="197"/>
    </row>
    <row r="10" spans="1:14" x14ac:dyDescent="0.3">
      <c r="H10" s="111" t="s">
        <v>24</v>
      </c>
      <c r="I10" s="86">
        <f>AVERAGE(I3:I9)</f>
        <v>12</v>
      </c>
      <c r="J10" s="87"/>
      <c r="L10" s="114" t="s">
        <v>25</v>
      </c>
      <c r="M10" s="170">
        <f>SUM(M3:M9)</f>
        <v>38</v>
      </c>
      <c r="N10" s="94"/>
    </row>
    <row r="11" spans="1:14" x14ac:dyDescent="0.3">
      <c r="D11" s="116">
        <f ca="1">RANDBETWEEN(1,20)</f>
        <v>15</v>
      </c>
      <c r="H11" s="112" t="s">
        <v>25</v>
      </c>
      <c r="I11" s="88">
        <f>SUM(I3:I9)</f>
        <v>84</v>
      </c>
      <c r="J11" s="84"/>
      <c r="L11" s="114" t="s">
        <v>24</v>
      </c>
      <c r="M11" s="170">
        <f>AVERAGE(M3:M9)</f>
        <v>5.4285714285714288</v>
      </c>
      <c r="N11" s="94"/>
    </row>
    <row r="12" spans="1:14" ht="16.2" thickBot="1" x14ac:dyDescent="0.35">
      <c r="H12" s="112" t="s">
        <v>26</v>
      </c>
      <c r="I12" s="88">
        <f>COUNT(I3:I9)</f>
        <v>7</v>
      </c>
      <c r="J12" s="169"/>
      <c r="L12" s="115" t="s">
        <v>26</v>
      </c>
      <c r="M12" s="106">
        <f>COUNT(M3:M9)</f>
        <v>7</v>
      </c>
      <c r="N12" s="95"/>
    </row>
    <row r="13" spans="1:14" ht="16.2" thickTop="1" x14ac:dyDescent="0.3">
      <c r="H13" s="112" t="s">
        <v>28</v>
      </c>
      <c r="I13" s="107">
        <f>I11/4</f>
        <v>21</v>
      </c>
      <c r="J13" s="84" t="s">
        <v>29</v>
      </c>
    </row>
    <row r="14" spans="1:14" ht="16.2" thickBot="1" x14ac:dyDescent="0.35">
      <c r="H14" s="113" t="s">
        <v>30</v>
      </c>
      <c r="I14" s="108">
        <f>I13*2</f>
        <v>42</v>
      </c>
      <c r="J14" s="89" t="s">
        <v>31</v>
      </c>
      <c r="L14" s="78" t="s">
        <v>32</v>
      </c>
      <c r="M14" s="109">
        <f>I13</f>
        <v>21</v>
      </c>
      <c r="N14" s="130"/>
    </row>
    <row r="15" spans="1:14" ht="16.2" thickTop="1" x14ac:dyDescent="0.3">
      <c r="H15" s="130"/>
      <c r="I15" s="130"/>
      <c r="J15" s="130"/>
      <c r="L15" s="78" t="s">
        <v>33</v>
      </c>
      <c r="M15" s="109">
        <f>I14</f>
        <v>42</v>
      </c>
      <c r="N15" s="130"/>
    </row>
    <row r="16" spans="1:14" x14ac:dyDescent="0.3">
      <c r="L16" s="78" t="s">
        <v>34</v>
      </c>
      <c r="M16" s="109">
        <f>I11</f>
        <v>84</v>
      </c>
      <c r="N16" s="130"/>
    </row>
    <row r="17" spans="12:14" x14ac:dyDescent="0.3">
      <c r="N17" s="130"/>
    </row>
    <row r="18" spans="12:14" x14ac:dyDescent="0.3">
      <c r="L18" s="15" t="s">
        <v>35</v>
      </c>
      <c r="M18" s="109">
        <f>M10</f>
        <v>38</v>
      </c>
    </row>
  </sheetData>
  <sortState ref="A2:F9">
    <sortCondition descending="1" ref="E2:E9"/>
    <sortCondition descending="1" ref="C2:C9"/>
  </sortState>
  <conditionalFormatting sqref="M18">
    <cfRule type="cellIs" dxfId="627" priority="1434" operator="greaterThan">
      <formula>$M$16</formula>
    </cfRule>
    <cfRule type="cellIs" dxfId="626" priority="1435" operator="between">
      <formula>$M$15</formula>
      <formula>$M$16</formula>
    </cfRule>
    <cfRule type="cellIs" dxfId="625" priority="1436" operator="between">
      <formula>$M$14</formula>
      <formula>$M$15</formula>
    </cfRule>
    <cfRule type="cellIs" dxfId="624" priority="1437" operator="lessThan">
      <formula>$M$14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19921875" style="142" bestFit="1" customWidth="1"/>
    <col min="2" max="2" width="19.3984375" style="142" bestFit="1" customWidth="1"/>
    <col min="3" max="3" width="7.296875" style="142" bestFit="1" customWidth="1"/>
    <col min="4" max="4" width="3.59765625" style="142" bestFit="1" customWidth="1"/>
    <col min="5" max="5" width="8.5" style="142" bestFit="1" customWidth="1"/>
    <col min="6" max="6" width="9.796875" style="142" bestFit="1" customWidth="1"/>
    <col min="7" max="7" width="7.296875" style="195" bestFit="1" customWidth="1"/>
    <col min="8" max="8" width="7.8984375" style="195" customWidth="1"/>
    <col min="9" max="9" width="2.296875" style="142" customWidth="1"/>
    <col min="10" max="10" width="7.59765625" style="142" bestFit="1" customWidth="1"/>
    <col min="11" max="11" width="4.69921875" style="142" customWidth="1"/>
    <col min="12" max="15" width="8.796875" style="142"/>
    <col min="16" max="16" width="21.296875" style="142" bestFit="1" customWidth="1"/>
    <col min="17" max="17" width="6.19921875" style="142" bestFit="1" customWidth="1"/>
    <col min="18" max="18" width="4.09765625" style="142" bestFit="1" customWidth="1"/>
    <col min="19" max="19" width="6.296875" style="142" bestFit="1" customWidth="1"/>
    <col min="20" max="20" width="10.296875" style="142" bestFit="1" customWidth="1"/>
    <col min="21" max="16384" width="8.796875" style="142"/>
  </cols>
  <sheetData>
    <row r="1" spans="1:20" s="187" customFormat="1" ht="31.8" thickBot="1" x14ac:dyDescent="0.35">
      <c r="A1" s="186" t="s">
        <v>97</v>
      </c>
      <c r="B1" s="207" t="s">
        <v>98</v>
      </c>
      <c r="C1" s="202" t="s">
        <v>99</v>
      </c>
      <c r="D1" s="206" t="s">
        <v>100</v>
      </c>
      <c r="E1" s="186" t="s">
        <v>101</v>
      </c>
      <c r="F1" s="186" t="s">
        <v>102</v>
      </c>
      <c r="G1" s="206" t="s">
        <v>103</v>
      </c>
      <c r="H1" s="206" t="s">
        <v>104</v>
      </c>
      <c r="J1" s="187" t="s">
        <v>105</v>
      </c>
      <c r="K1" s="188">
        <v>5</v>
      </c>
      <c r="P1" s="226" t="s">
        <v>230</v>
      </c>
      <c r="Q1" s="227"/>
      <c r="R1" s="227"/>
      <c r="S1" s="227"/>
    </row>
    <row r="2" spans="1:20" ht="17.399999999999999" thickTop="1" x14ac:dyDescent="0.3">
      <c r="A2" s="219" t="s">
        <v>78</v>
      </c>
      <c r="B2" s="203" t="s">
        <v>203</v>
      </c>
      <c r="C2" s="204">
        <v>2</v>
      </c>
      <c r="D2" s="189">
        <v>10</v>
      </c>
      <c r="E2" s="189">
        <f>D2*100</f>
        <v>1000</v>
      </c>
      <c r="F2" s="189">
        <f t="shared" ref="F2:F10" si="0">E2+C2</f>
        <v>1002</v>
      </c>
      <c r="G2" s="190" t="s">
        <v>106</v>
      </c>
      <c r="H2" s="191" t="str">
        <f t="shared" ref="H2:H16" si="1">IF(F2&lt;=$K$1,"þ","q")</f>
        <v>q</v>
      </c>
      <c r="P2" s="228" t="s">
        <v>98</v>
      </c>
      <c r="Q2" s="229" t="s">
        <v>176</v>
      </c>
      <c r="R2" s="229" t="s">
        <v>191</v>
      </c>
      <c r="S2" s="230" t="s">
        <v>192</v>
      </c>
    </row>
    <row r="3" spans="1:20" ht="16.8" x14ac:dyDescent="0.3">
      <c r="A3" s="219" t="s">
        <v>78</v>
      </c>
      <c r="B3" s="203" t="s">
        <v>229</v>
      </c>
      <c r="C3" s="204">
        <v>3</v>
      </c>
      <c r="D3" s="189">
        <v>10</v>
      </c>
      <c r="E3" s="189">
        <f>D3*10</f>
        <v>100</v>
      </c>
      <c r="F3" s="189">
        <f t="shared" si="0"/>
        <v>103</v>
      </c>
      <c r="G3" s="190" t="s">
        <v>106</v>
      </c>
      <c r="H3" s="191" t="str">
        <f t="shared" si="1"/>
        <v>q</v>
      </c>
      <c r="P3" s="248" t="s">
        <v>193</v>
      </c>
      <c r="Q3" s="231">
        <v>0</v>
      </c>
      <c r="R3" s="236">
        <f t="shared" ref="R3:R23" si="2">10+Q3+3+2</f>
        <v>15</v>
      </c>
      <c r="S3" s="244" t="s">
        <v>107</v>
      </c>
    </row>
    <row r="4" spans="1:20" ht="16.8" x14ac:dyDescent="0.3">
      <c r="A4" s="219" t="s">
        <v>78</v>
      </c>
      <c r="B4" s="203" t="s">
        <v>234</v>
      </c>
      <c r="C4" s="204">
        <v>4</v>
      </c>
      <c r="D4" s="189">
        <v>10</v>
      </c>
      <c r="E4" s="189">
        <f>D4*600</f>
        <v>6000</v>
      </c>
      <c r="F4" s="189">
        <f t="shared" si="0"/>
        <v>6004</v>
      </c>
      <c r="G4" s="190" t="s">
        <v>106</v>
      </c>
      <c r="H4" s="191" t="str">
        <f t="shared" si="1"/>
        <v>q</v>
      </c>
      <c r="P4" s="248" t="s">
        <v>197</v>
      </c>
      <c r="Q4" s="231">
        <v>0</v>
      </c>
      <c r="R4" s="236">
        <f t="shared" si="2"/>
        <v>15</v>
      </c>
      <c r="S4" s="244" t="s">
        <v>107</v>
      </c>
    </row>
    <row r="5" spans="1:20" ht="16.8" x14ac:dyDescent="0.3">
      <c r="A5" s="220" t="s">
        <v>80</v>
      </c>
      <c r="B5" s="203"/>
      <c r="C5" s="204">
        <v>1</v>
      </c>
      <c r="D5" s="189"/>
      <c r="E5" s="189">
        <f>D5</f>
        <v>0</v>
      </c>
      <c r="F5" s="189">
        <f t="shared" si="0"/>
        <v>1</v>
      </c>
      <c r="G5" s="190" t="s">
        <v>106</v>
      </c>
      <c r="H5" s="191" t="str">
        <f t="shared" si="1"/>
        <v>þ</v>
      </c>
      <c r="P5" s="248" t="s">
        <v>195</v>
      </c>
      <c r="Q5" s="231">
        <v>0</v>
      </c>
      <c r="R5" s="236">
        <f t="shared" si="2"/>
        <v>15</v>
      </c>
      <c r="S5" s="244" t="s">
        <v>107</v>
      </c>
    </row>
    <row r="6" spans="1:20" ht="16.8" x14ac:dyDescent="0.3">
      <c r="A6" s="220" t="s">
        <v>80</v>
      </c>
      <c r="B6" s="203"/>
      <c r="C6" s="204">
        <v>1</v>
      </c>
      <c r="D6" s="189"/>
      <c r="E6" s="189">
        <f>D6*600</f>
        <v>0</v>
      </c>
      <c r="F6" s="189">
        <f t="shared" si="0"/>
        <v>1</v>
      </c>
      <c r="G6" s="190" t="s">
        <v>106</v>
      </c>
      <c r="H6" s="191" t="str">
        <f t="shared" si="1"/>
        <v>þ</v>
      </c>
      <c r="P6" s="248" t="s">
        <v>196</v>
      </c>
      <c r="Q6" s="231">
        <v>0</v>
      </c>
      <c r="R6" s="236">
        <f t="shared" si="2"/>
        <v>15</v>
      </c>
      <c r="S6" s="244" t="s">
        <v>107</v>
      </c>
    </row>
    <row r="7" spans="1:20" ht="16.8" x14ac:dyDescent="0.3">
      <c r="A7" s="221" t="s">
        <v>109</v>
      </c>
      <c r="B7" s="203" t="s">
        <v>204</v>
      </c>
      <c r="C7" s="204">
        <v>2</v>
      </c>
      <c r="D7" s="189">
        <v>14</v>
      </c>
      <c r="E7" s="189">
        <f>D7*10</f>
        <v>140</v>
      </c>
      <c r="F7" s="189">
        <f t="shared" si="0"/>
        <v>142</v>
      </c>
      <c r="G7" s="190" t="s">
        <v>106</v>
      </c>
      <c r="H7" s="191" t="str">
        <f t="shared" si="1"/>
        <v>q</v>
      </c>
      <c r="P7" s="249" t="s">
        <v>194</v>
      </c>
      <c r="Q7" s="232">
        <v>0</v>
      </c>
      <c r="R7" s="237">
        <f t="shared" si="2"/>
        <v>15</v>
      </c>
      <c r="S7" s="245" t="s">
        <v>107</v>
      </c>
    </row>
    <row r="8" spans="1:20" ht="16.8" x14ac:dyDescent="0.3">
      <c r="A8" s="221" t="s">
        <v>109</v>
      </c>
      <c r="B8" s="203" t="s">
        <v>206</v>
      </c>
      <c r="C8" s="204">
        <v>3</v>
      </c>
      <c r="D8" s="189">
        <v>14</v>
      </c>
      <c r="E8" s="189">
        <f>D8*10</f>
        <v>140</v>
      </c>
      <c r="F8" s="189">
        <f t="shared" si="0"/>
        <v>143</v>
      </c>
      <c r="G8" s="190" t="s">
        <v>106</v>
      </c>
      <c r="H8" s="191" t="str">
        <f t="shared" si="1"/>
        <v>q</v>
      </c>
      <c r="P8" s="248" t="s">
        <v>182</v>
      </c>
      <c r="Q8" s="231">
        <v>1</v>
      </c>
      <c r="R8" s="236">
        <f t="shared" si="2"/>
        <v>16</v>
      </c>
      <c r="S8" s="244" t="s">
        <v>107</v>
      </c>
    </row>
    <row r="9" spans="1:20" ht="16.8" x14ac:dyDescent="0.3">
      <c r="A9" s="255" t="s">
        <v>112</v>
      </c>
      <c r="B9" s="203" t="s">
        <v>201</v>
      </c>
      <c r="C9" s="204">
        <v>1</v>
      </c>
      <c r="D9" s="189">
        <v>12</v>
      </c>
      <c r="E9" s="189">
        <f>D9*10</f>
        <v>120</v>
      </c>
      <c r="F9" s="189">
        <f t="shared" si="0"/>
        <v>121</v>
      </c>
      <c r="G9" s="190" t="s">
        <v>106</v>
      </c>
      <c r="H9" s="191" t="str">
        <f t="shared" si="1"/>
        <v>q</v>
      </c>
      <c r="P9" s="250" t="s">
        <v>179</v>
      </c>
      <c r="Q9" s="231">
        <v>1</v>
      </c>
      <c r="R9" s="236">
        <f t="shared" si="2"/>
        <v>16</v>
      </c>
      <c r="S9" s="244" t="s">
        <v>107</v>
      </c>
    </row>
    <row r="10" spans="1:20" ht="16.8" x14ac:dyDescent="0.3">
      <c r="A10" s="255" t="s">
        <v>112</v>
      </c>
      <c r="B10" s="203"/>
      <c r="C10" s="204">
        <v>1</v>
      </c>
      <c r="D10" s="189">
        <v>12</v>
      </c>
      <c r="E10" s="189">
        <f t="shared" ref="E10" si="3">D10</f>
        <v>12</v>
      </c>
      <c r="F10" s="189">
        <f t="shared" si="0"/>
        <v>13</v>
      </c>
      <c r="G10" s="190" t="s">
        <v>106</v>
      </c>
      <c r="H10" s="191" t="str">
        <f t="shared" si="1"/>
        <v>q</v>
      </c>
      <c r="P10" s="248" t="s">
        <v>181</v>
      </c>
      <c r="Q10" s="231">
        <v>1</v>
      </c>
      <c r="R10" s="236">
        <f t="shared" si="2"/>
        <v>16</v>
      </c>
      <c r="S10" s="244" t="s">
        <v>107</v>
      </c>
    </row>
    <row r="11" spans="1:20" ht="16.8" x14ac:dyDescent="0.3">
      <c r="A11" s="222" t="s">
        <v>79</v>
      </c>
      <c r="B11" s="203" t="s">
        <v>202</v>
      </c>
      <c r="C11" s="204">
        <v>3</v>
      </c>
      <c r="D11" s="189">
        <v>12</v>
      </c>
      <c r="E11" s="189">
        <f>D11*100</f>
        <v>1200</v>
      </c>
      <c r="F11" s="189">
        <f t="shared" ref="F11:F16" si="4">E11+C11</f>
        <v>1203</v>
      </c>
      <c r="G11" s="190" t="s">
        <v>106</v>
      </c>
      <c r="H11" s="191" t="str">
        <f t="shared" si="1"/>
        <v>q</v>
      </c>
      <c r="P11" s="248" t="s">
        <v>183</v>
      </c>
      <c r="Q11" s="231">
        <v>1</v>
      </c>
      <c r="R11" s="236">
        <f t="shared" si="2"/>
        <v>16</v>
      </c>
      <c r="S11" s="244" t="s">
        <v>107</v>
      </c>
    </row>
    <row r="12" spans="1:20" ht="16.8" x14ac:dyDescent="0.3">
      <c r="A12" s="222" t="s">
        <v>79</v>
      </c>
      <c r="B12" s="203" t="s">
        <v>207</v>
      </c>
      <c r="C12" s="204">
        <v>4</v>
      </c>
      <c r="D12" s="189">
        <v>12</v>
      </c>
      <c r="E12" s="189">
        <f t="shared" ref="E12:E16" si="5">D12</f>
        <v>12</v>
      </c>
      <c r="F12" s="189">
        <f t="shared" si="4"/>
        <v>16</v>
      </c>
      <c r="G12" s="190" t="s">
        <v>106</v>
      </c>
      <c r="H12" s="191" t="str">
        <f t="shared" si="1"/>
        <v>q</v>
      </c>
      <c r="P12" s="249" t="s">
        <v>180</v>
      </c>
      <c r="Q12" s="232">
        <v>1</v>
      </c>
      <c r="R12" s="237">
        <f t="shared" si="2"/>
        <v>16</v>
      </c>
      <c r="S12" s="245" t="s">
        <v>106</v>
      </c>
    </row>
    <row r="13" spans="1:20" ht="16.8" x14ac:dyDescent="0.3">
      <c r="A13" s="223" t="s">
        <v>93</v>
      </c>
      <c r="B13" s="203" t="s">
        <v>233</v>
      </c>
      <c r="C13" s="204">
        <v>5</v>
      </c>
      <c r="D13" s="189">
        <v>14</v>
      </c>
      <c r="E13" s="189">
        <f>D13*100</f>
        <v>1400</v>
      </c>
      <c r="F13" s="189">
        <f t="shared" si="4"/>
        <v>1405</v>
      </c>
      <c r="G13" s="190" t="s">
        <v>106</v>
      </c>
      <c r="H13" s="191" t="str">
        <f t="shared" si="1"/>
        <v>q</v>
      </c>
      <c r="P13" s="251" t="s">
        <v>184</v>
      </c>
      <c r="Q13" s="233">
        <v>2</v>
      </c>
      <c r="R13" s="238">
        <f t="shared" si="2"/>
        <v>17</v>
      </c>
      <c r="S13" s="244" t="s">
        <v>107</v>
      </c>
    </row>
    <row r="14" spans="1:20" ht="16.8" x14ac:dyDescent="0.3">
      <c r="A14" s="223" t="s">
        <v>93</v>
      </c>
      <c r="B14" s="203"/>
      <c r="C14" s="204">
        <v>1</v>
      </c>
      <c r="D14" s="189">
        <v>5</v>
      </c>
      <c r="E14" s="189">
        <f t="shared" si="5"/>
        <v>5</v>
      </c>
      <c r="F14" s="189">
        <f t="shared" si="4"/>
        <v>6</v>
      </c>
      <c r="G14" s="190" t="s">
        <v>106</v>
      </c>
      <c r="H14" s="191" t="str">
        <f t="shared" si="1"/>
        <v>q</v>
      </c>
      <c r="P14" s="251" t="s">
        <v>185</v>
      </c>
      <c r="Q14" s="233">
        <v>2</v>
      </c>
      <c r="R14" s="238">
        <f t="shared" si="2"/>
        <v>17</v>
      </c>
      <c r="S14" s="244" t="s">
        <v>106</v>
      </c>
    </row>
    <row r="15" spans="1:20" ht="16.8" x14ac:dyDescent="0.3">
      <c r="A15" s="224" t="s">
        <v>110</v>
      </c>
      <c r="B15" s="203" t="s">
        <v>235</v>
      </c>
      <c r="C15" s="204">
        <v>1</v>
      </c>
      <c r="D15" s="189">
        <v>14</v>
      </c>
      <c r="E15" s="189">
        <f>D15*600</f>
        <v>8400</v>
      </c>
      <c r="F15" s="189">
        <f t="shared" si="4"/>
        <v>8401</v>
      </c>
      <c r="G15" s="190" t="s">
        <v>106</v>
      </c>
      <c r="H15" s="191" t="str">
        <f t="shared" si="1"/>
        <v>q</v>
      </c>
      <c r="P15" s="250" t="s">
        <v>186</v>
      </c>
      <c r="Q15" s="233">
        <v>2</v>
      </c>
      <c r="R15" s="238">
        <f t="shared" si="2"/>
        <v>17</v>
      </c>
      <c r="S15" s="244" t="s">
        <v>107</v>
      </c>
    </row>
    <row r="16" spans="1:20" ht="16.8" x14ac:dyDescent="0.3">
      <c r="A16" s="225" t="s">
        <v>110</v>
      </c>
      <c r="B16" s="218"/>
      <c r="C16" s="205">
        <v>1</v>
      </c>
      <c r="D16" s="192"/>
      <c r="E16" s="192">
        <f t="shared" si="5"/>
        <v>0</v>
      </c>
      <c r="F16" s="192">
        <f t="shared" si="4"/>
        <v>1</v>
      </c>
      <c r="G16" s="193" t="s">
        <v>106</v>
      </c>
      <c r="H16" s="194" t="str">
        <f t="shared" si="1"/>
        <v>þ</v>
      </c>
      <c r="P16" s="252" t="s">
        <v>178</v>
      </c>
      <c r="Q16" s="234">
        <v>2</v>
      </c>
      <c r="R16" s="239">
        <f t="shared" si="2"/>
        <v>17</v>
      </c>
      <c r="S16" s="245" t="s">
        <v>107</v>
      </c>
      <c r="T16" s="142" t="s">
        <v>208</v>
      </c>
    </row>
    <row r="17" spans="1:19" ht="16.8" x14ac:dyDescent="0.3">
      <c r="P17" s="251" t="s">
        <v>72</v>
      </c>
      <c r="Q17" s="233">
        <v>3</v>
      </c>
      <c r="R17" s="238">
        <f t="shared" si="2"/>
        <v>18</v>
      </c>
      <c r="S17" s="244" t="s">
        <v>107</v>
      </c>
    </row>
    <row r="18" spans="1:19" ht="16.8" x14ac:dyDescent="0.3">
      <c r="P18" s="251" t="s">
        <v>187</v>
      </c>
      <c r="Q18" s="233">
        <v>3</v>
      </c>
      <c r="R18" s="238">
        <f t="shared" si="2"/>
        <v>18</v>
      </c>
      <c r="S18" s="244" t="s">
        <v>107</v>
      </c>
    </row>
    <row r="19" spans="1:19" ht="31.2" x14ac:dyDescent="0.3">
      <c r="A19" s="213" t="s">
        <v>97</v>
      </c>
      <c r="B19" s="207" t="s">
        <v>98</v>
      </c>
      <c r="C19" s="202" t="s">
        <v>99</v>
      </c>
      <c r="D19" s="206" t="s">
        <v>100</v>
      </c>
      <c r="E19" s="186" t="s">
        <v>101</v>
      </c>
      <c r="F19" s="186" t="s">
        <v>102</v>
      </c>
      <c r="G19" s="206" t="s">
        <v>103</v>
      </c>
      <c r="H19" s="206" t="s">
        <v>104</v>
      </c>
      <c r="P19" s="251" t="s">
        <v>188</v>
      </c>
      <c r="Q19" s="233">
        <v>3</v>
      </c>
      <c r="R19" s="238">
        <f t="shared" si="2"/>
        <v>18</v>
      </c>
      <c r="S19" s="244" t="s">
        <v>107</v>
      </c>
    </row>
    <row r="20" spans="1:19" ht="16.8" x14ac:dyDescent="0.3">
      <c r="A20" s="214" t="s">
        <v>114</v>
      </c>
      <c r="B20" s="203" t="s">
        <v>177</v>
      </c>
      <c r="C20" s="204">
        <v>2</v>
      </c>
      <c r="D20" s="189">
        <v>8</v>
      </c>
      <c r="E20" s="189">
        <f t="shared" ref="E20" si="6">D20</f>
        <v>8</v>
      </c>
      <c r="F20" s="189">
        <f t="shared" ref="F20:F27" si="7">E20+C20</f>
        <v>10</v>
      </c>
      <c r="G20" s="190" t="s">
        <v>106</v>
      </c>
      <c r="H20" s="191" t="str">
        <f t="shared" ref="H20:H27" si="8">IF(F20&lt;=$K$1,"þ","q")</f>
        <v>q</v>
      </c>
      <c r="P20" s="253" t="s">
        <v>175</v>
      </c>
      <c r="Q20" s="234">
        <v>3</v>
      </c>
      <c r="R20" s="239">
        <f t="shared" si="2"/>
        <v>18</v>
      </c>
      <c r="S20" s="246" t="s">
        <v>107</v>
      </c>
    </row>
    <row r="21" spans="1:19" ht="16.8" x14ac:dyDescent="0.3">
      <c r="A21" s="215" t="s">
        <v>114</v>
      </c>
      <c r="B21" s="218" t="s">
        <v>180</v>
      </c>
      <c r="C21" s="205">
        <v>1</v>
      </c>
      <c r="D21" s="192">
        <v>8</v>
      </c>
      <c r="E21" s="192">
        <f>D21*10</f>
        <v>80</v>
      </c>
      <c r="F21" s="192">
        <f t="shared" si="7"/>
        <v>81</v>
      </c>
      <c r="G21" s="193" t="s">
        <v>106</v>
      </c>
      <c r="H21" s="194" t="str">
        <f t="shared" si="8"/>
        <v>q</v>
      </c>
      <c r="P21" s="250" t="s">
        <v>177</v>
      </c>
      <c r="Q21" s="233">
        <v>4</v>
      </c>
      <c r="R21" s="238">
        <f t="shared" si="2"/>
        <v>19</v>
      </c>
      <c r="S21" s="244" t="s">
        <v>106</v>
      </c>
    </row>
    <row r="22" spans="1:19" ht="16.8" x14ac:dyDescent="0.3">
      <c r="A22" s="216" t="s">
        <v>113</v>
      </c>
      <c r="B22" s="203" t="s">
        <v>175</v>
      </c>
      <c r="C22" s="204">
        <v>1</v>
      </c>
      <c r="D22" s="189">
        <v>3</v>
      </c>
      <c r="E22" s="189">
        <f>D22*100</f>
        <v>300</v>
      </c>
      <c r="F22" s="189">
        <f t="shared" si="7"/>
        <v>301</v>
      </c>
      <c r="G22" s="190" t="s">
        <v>106</v>
      </c>
      <c r="H22" s="191" t="str">
        <f t="shared" si="8"/>
        <v>q</v>
      </c>
      <c r="P22" s="251" t="s">
        <v>190</v>
      </c>
      <c r="Q22" s="233">
        <v>4</v>
      </c>
      <c r="R22" s="238">
        <f t="shared" si="2"/>
        <v>19</v>
      </c>
      <c r="S22" s="244" t="s">
        <v>107</v>
      </c>
    </row>
    <row r="23" spans="1:19" ht="17.399999999999999" thickBot="1" x14ac:dyDescent="0.35">
      <c r="A23" s="217" t="s">
        <v>113</v>
      </c>
      <c r="B23" s="218"/>
      <c r="C23" s="205">
        <v>1</v>
      </c>
      <c r="D23" s="192">
        <v>3</v>
      </c>
      <c r="E23" s="192">
        <f t="shared" ref="E23" si="9">D23</f>
        <v>3</v>
      </c>
      <c r="F23" s="192">
        <f t="shared" si="7"/>
        <v>4</v>
      </c>
      <c r="G23" s="193" t="s">
        <v>106</v>
      </c>
      <c r="H23" s="194" t="str">
        <f t="shared" si="8"/>
        <v>þ</v>
      </c>
      <c r="P23" s="254" t="s">
        <v>189</v>
      </c>
      <c r="Q23" s="235">
        <v>4</v>
      </c>
      <c r="R23" s="240">
        <f t="shared" si="2"/>
        <v>19</v>
      </c>
      <c r="S23" s="247" t="s">
        <v>107</v>
      </c>
    </row>
    <row r="24" spans="1:19" ht="17.399999999999999" thickTop="1" x14ac:dyDescent="0.3">
      <c r="A24" s="242" t="s">
        <v>121</v>
      </c>
      <c r="B24" s="203" t="s">
        <v>198</v>
      </c>
      <c r="C24" s="204">
        <v>1</v>
      </c>
      <c r="D24" s="189">
        <v>2</v>
      </c>
      <c r="E24" s="189">
        <f>D24*10</f>
        <v>20</v>
      </c>
      <c r="F24" s="189">
        <f t="shared" si="7"/>
        <v>21</v>
      </c>
      <c r="G24" s="190" t="s">
        <v>106</v>
      </c>
      <c r="H24" s="191" t="str">
        <f t="shared" si="8"/>
        <v>q</v>
      </c>
    </row>
    <row r="25" spans="1:19" ht="16.8" x14ac:dyDescent="0.3">
      <c r="A25" s="243" t="s">
        <v>121</v>
      </c>
      <c r="B25" s="218"/>
      <c r="C25" s="205">
        <v>1</v>
      </c>
      <c r="D25" s="192">
        <v>1</v>
      </c>
      <c r="E25" s="192">
        <f t="shared" ref="E25" si="10">D25</f>
        <v>1</v>
      </c>
      <c r="F25" s="192">
        <f t="shared" si="7"/>
        <v>2</v>
      </c>
      <c r="G25" s="193" t="s">
        <v>106</v>
      </c>
      <c r="H25" s="194" t="str">
        <f t="shared" si="8"/>
        <v>þ</v>
      </c>
    </row>
    <row r="26" spans="1:19" ht="16.8" x14ac:dyDescent="0.3">
      <c r="A26" s="242" t="s">
        <v>209</v>
      </c>
      <c r="B26" s="203" t="s">
        <v>200</v>
      </c>
      <c r="C26" s="204">
        <v>1</v>
      </c>
      <c r="D26" s="189">
        <v>4</v>
      </c>
      <c r="E26" s="189">
        <f>D26*10</f>
        <v>40</v>
      </c>
      <c r="F26" s="189">
        <f t="shared" si="7"/>
        <v>41</v>
      </c>
      <c r="G26" s="190" t="s">
        <v>106</v>
      </c>
      <c r="H26" s="191" t="str">
        <f t="shared" si="8"/>
        <v>q</v>
      </c>
    </row>
    <row r="27" spans="1:19" ht="16.8" x14ac:dyDescent="0.3">
      <c r="A27" s="243" t="s">
        <v>209</v>
      </c>
      <c r="B27" s="218"/>
      <c r="C27" s="205">
        <v>1</v>
      </c>
      <c r="D27" s="192">
        <v>1</v>
      </c>
      <c r="E27" s="192">
        <f t="shared" ref="E27" si="11">D27</f>
        <v>1</v>
      </c>
      <c r="F27" s="192">
        <f t="shared" si="7"/>
        <v>2</v>
      </c>
      <c r="G27" s="193" t="s">
        <v>106</v>
      </c>
      <c r="H27" s="194" t="str">
        <f t="shared" si="8"/>
        <v>þ</v>
      </c>
    </row>
  </sheetData>
  <sortState ref="P3:T23">
    <sortCondition ref="Q3:Q23"/>
    <sortCondition ref="P3:P23"/>
  </sortState>
  <conditionalFormatting sqref="G13:H13 G2:H10">
    <cfRule type="cellIs" dxfId="623" priority="244" stopIfTrue="1" operator="equal">
      <formula>"þ"</formula>
    </cfRule>
  </conditionalFormatting>
  <conditionalFormatting sqref="G9:H9">
    <cfRule type="cellIs" dxfId="622" priority="243" stopIfTrue="1" operator="equal">
      <formula>"þ"</formula>
    </cfRule>
  </conditionalFormatting>
  <conditionalFormatting sqref="F13 F2:F10">
    <cfRule type="cellIs" dxfId="621" priority="242" operator="lessThan">
      <formula>$K$1</formula>
    </cfRule>
  </conditionalFormatting>
  <conditionalFormatting sqref="F11">
    <cfRule type="cellIs" dxfId="620" priority="232" operator="lessThan">
      <formula>$K$1</formula>
    </cfRule>
  </conditionalFormatting>
  <conditionalFormatting sqref="H11">
    <cfRule type="cellIs" dxfId="619" priority="231" stopIfTrue="1" operator="equal">
      <formula>"þ"</formula>
    </cfRule>
  </conditionalFormatting>
  <conditionalFormatting sqref="H11">
    <cfRule type="cellIs" dxfId="618" priority="230" stopIfTrue="1" operator="equal">
      <formula>"þ"</formula>
    </cfRule>
  </conditionalFormatting>
  <conditionalFormatting sqref="F11">
    <cfRule type="cellIs" dxfId="617" priority="229" operator="lessThan">
      <formula>$K$1</formula>
    </cfRule>
  </conditionalFormatting>
  <conditionalFormatting sqref="H11">
    <cfRule type="cellIs" dxfId="616" priority="228" stopIfTrue="1" operator="equal">
      <formula>"þ"</formula>
    </cfRule>
  </conditionalFormatting>
  <conditionalFormatting sqref="H11">
    <cfRule type="cellIs" dxfId="615" priority="227" stopIfTrue="1" operator="equal">
      <formula>"þ"</formula>
    </cfRule>
  </conditionalFormatting>
  <conditionalFormatting sqref="F11">
    <cfRule type="cellIs" dxfId="614" priority="226" operator="lessThan">
      <formula>$K$1</formula>
    </cfRule>
  </conditionalFormatting>
  <conditionalFormatting sqref="H11">
    <cfRule type="cellIs" dxfId="613" priority="225" stopIfTrue="1" operator="equal">
      <formula>"þ"</formula>
    </cfRule>
  </conditionalFormatting>
  <conditionalFormatting sqref="H11">
    <cfRule type="cellIs" dxfId="612" priority="224" stopIfTrue="1" operator="equal">
      <formula>"þ"</formula>
    </cfRule>
  </conditionalFormatting>
  <conditionalFormatting sqref="F11">
    <cfRule type="cellIs" dxfId="611" priority="223" operator="lessThan">
      <formula>$K$1</formula>
    </cfRule>
  </conditionalFormatting>
  <conditionalFormatting sqref="G11">
    <cfRule type="cellIs" dxfId="610" priority="222" stopIfTrue="1" operator="equal">
      <formula>"þ"</formula>
    </cfRule>
  </conditionalFormatting>
  <conditionalFormatting sqref="G14">
    <cfRule type="cellIs" dxfId="609" priority="189" stopIfTrue="1" operator="equal">
      <formula>"þ"</formula>
    </cfRule>
  </conditionalFormatting>
  <conditionalFormatting sqref="F12">
    <cfRule type="cellIs" dxfId="608" priority="221" operator="lessThan">
      <formula>$K$1</formula>
    </cfRule>
  </conditionalFormatting>
  <conditionalFormatting sqref="H12">
    <cfRule type="cellIs" dxfId="607" priority="220" stopIfTrue="1" operator="equal">
      <formula>"þ"</formula>
    </cfRule>
  </conditionalFormatting>
  <conditionalFormatting sqref="H12">
    <cfRule type="cellIs" dxfId="606" priority="219" stopIfTrue="1" operator="equal">
      <formula>"þ"</formula>
    </cfRule>
  </conditionalFormatting>
  <conditionalFormatting sqref="F12">
    <cfRule type="cellIs" dxfId="605" priority="218" operator="lessThan">
      <formula>$K$1</formula>
    </cfRule>
  </conditionalFormatting>
  <conditionalFormatting sqref="H12">
    <cfRule type="cellIs" dxfId="604" priority="217" stopIfTrue="1" operator="equal">
      <formula>"þ"</formula>
    </cfRule>
  </conditionalFormatting>
  <conditionalFormatting sqref="H12">
    <cfRule type="cellIs" dxfId="603" priority="216" stopIfTrue="1" operator="equal">
      <formula>"þ"</formula>
    </cfRule>
  </conditionalFormatting>
  <conditionalFormatting sqref="F12">
    <cfRule type="cellIs" dxfId="602" priority="215" operator="lessThan">
      <formula>$K$1</formula>
    </cfRule>
  </conditionalFormatting>
  <conditionalFormatting sqref="H12">
    <cfRule type="cellIs" dxfId="601" priority="214" stopIfTrue="1" operator="equal">
      <formula>"þ"</formula>
    </cfRule>
  </conditionalFormatting>
  <conditionalFormatting sqref="H12">
    <cfRule type="cellIs" dxfId="600" priority="213" stopIfTrue="1" operator="equal">
      <formula>"þ"</formula>
    </cfRule>
  </conditionalFormatting>
  <conditionalFormatting sqref="F12">
    <cfRule type="cellIs" dxfId="599" priority="212" operator="lessThan">
      <formula>$K$1</formula>
    </cfRule>
  </conditionalFormatting>
  <conditionalFormatting sqref="G12">
    <cfRule type="cellIs" dxfId="598" priority="211" stopIfTrue="1" operator="equal">
      <formula>"þ"</formula>
    </cfRule>
  </conditionalFormatting>
  <conditionalFormatting sqref="F14">
    <cfRule type="cellIs" dxfId="597" priority="199" operator="lessThan">
      <formula>$K$1</formula>
    </cfRule>
  </conditionalFormatting>
  <conditionalFormatting sqref="H14">
    <cfRule type="cellIs" dxfId="596" priority="198" stopIfTrue="1" operator="equal">
      <formula>"þ"</formula>
    </cfRule>
  </conditionalFormatting>
  <conditionalFormatting sqref="H14">
    <cfRule type="cellIs" dxfId="595" priority="197" stopIfTrue="1" operator="equal">
      <formula>"þ"</formula>
    </cfRule>
  </conditionalFormatting>
  <conditionalFormatting sqref="F14">
    <cfRule type="cellIs" dxfId="594" priority="196" operator="lessThan">
      <formula>$K$1</formula>
    </cfRule>
  </conditionalFormatting>
  <conditionalFormatting sqref="H14">
    <cfRule type="cellIs" dxfId="593" priority="195" stopIfTrue="1" operator="equal">
      <formula>"þ"</formula>
    </cfRule>
  </conditionalFormatting>
  <conditionalFormatting sqref="H14">
    <cfRule type="cellIs" dxfId="592" priority="194" stopIfTrue="1" operator="equal">
      <formula>"þ"</formula>
    </cfRule>
  </conditionalFormatting>
  <conditionalFormatting sqref="F14">
    <cfRule type="cellIs" dxfId="591" priority="193" operator="lessThan">
      <formula>$K$1</formula>
    </cfRule>
  </conditionalFormatting>
  <conditionalFormatting sqref="H14">
    <cfRule type="cellIs" dxfId="590" priority="192" stopIfTrue="1" operator="equal">
      <formula>"þ"</formula>
    </cfRule>
  </conditionalFormatting>
  <conditionalFormatting sqref="H14">
    <cfRule type="cellIs" dxfId="589" priority="191" stopIfTrue="1" operator="equal">
      <formula>"þ"</formula>
    </cfRule>
  </conditionalFormatting>
  <conditionalFormatting sqref="F14">
    <cfRule type="cellIs" dxfId="588" priority="190" operator="lessThan">
      <formula>$K$1</formula>
    </cfRule>
  </conditionalFormatting>
  <conditionalFormatting sqref="E14">
    <cfRule type="cellIs" dxfId="587" priority="186" operator="lessThan">
      <formula>$K$1</formula>
    </cfRule>
  </conditionalFormatting>
  <conditionalFormatting sqref="E14">
    <cfRule type="cellIs" dxfId="586" priority="185" operator="lessThan">
      <formula>$K$1</formula>
    </cfRule>
  </conditionalFormatting>
  <conditionalFormatting sqref="E14">
    <cfRule type="cellIs" dxfId="585" priority="184" operator="lessThan">
      <formula>$K$1</formula>
    </cfRule>
  </conditionalFormatting>
  <conditionalFormatting sqref="E14">
    <cfRule type="cellIs" dxfId="584" priority="183" operator="lessThan">
      <formula>$K$1</formula>
    </cfRule>
  </conditionalFormatting>
  <conditionalFormatting sqref="G18:H18">
    <cfRule type="cellIs" dxfId="583" priority="182" stopIfTrue="1" operator="equal">
      <formula>"þ"</formula>
    </cfRule>
  </conditionalFormatting>
  <conditionalFormatting sqref="G19">
    <cfRule type="cellIs" dxfId="582" priority="170" stopIfTrue="1" operator="equal">
      <formula>"þ"</formula>
    </cfRule>
  </conditionalFormatting>
  <conditionalFormatting sqref="F19">
    <cfRule type="cellIs" dxfId="581" priority="180" operator="lessThan">
      <formula>$K$1</formula>
    </cfRule>
  </conditionalFormatting>
  <conditionalFormatting sqref="H19">
    <cfRule type="cellIs" dxfId="580" priority="179" stopIfTrue="1" operator="equal">
      <formula>"þ"</formula>
    </cfRule>
  </conditionalFormatting>
  <conditionalFormatting sqref="H19">
    <cfRule type="cellIs" dxfId="579" priority="178" stopIfTrue="1" operator="equal">
      <formula>"þ"</formula>
    </cfRule>
  </conditionalFormatting>
  <conditionalFormatting sqref="F19">
    <cfRule type="cellIs" dxfId="578" priority="177" operator="lessThan">
      <formula>$K$1</formula>
    </cfRule>
  </conditionalFormatting>
  <conditionalFormatting sqref="H19">
    <cfRule type="cellIs" dxfId="577" priority="176" stopIfTrue="1" operator="equal">
      <formula>"þ"</formula>
    </cfRule>
  </conditionalFormatting>
  <conditionalFormatting sqref="H19">
    <cfRule type="cellIs" dxfId="576" priority="175" stopIfTrue="1" operator="equal">
      <formula>"þ"</formula>
    </cfRule>
  </conditionalFormatting>
  <conditionalFormatting sqref="F19">
    <cfRule type="cellIs" dxfId="575" priority="174" operator="lessThan">
      <formula>$K$1</formula>
    </cfRule>
  </conditionalFormatting>
  <conditionalFormatting sqref="H19">
    <cfRule type="cellIs" dxfId="574" priority="173" stopIfTrue="1" operator="equal">
      <formula>"þ"</formula>
    </cfRule>
  </conditionalFormatting>
  <conditionalFormatting sqref="H19">
    <cfRule type="cellIs" dxfId="573" priority="172" stopIfTrue="1" operator="equal">
      <formula>"þ"</formula>
    </cfRule>
  </conditionalFormatting>
  <conditionalFormatting sqref="F19">
    <cfRule type="cellIs" dxfId="572" priority="171" operator="lessThan">
      <formula>$K$1</formula>
    </cfRule>
  </conditionalFormatting>
  <conditionalFormatting sqref="E19">
    <cfRule type="cellIs" dxfId="571" priority="169" operator="lessThan">
      <formula>$K$1</formula>
    </cfRule>
  </conditionalFormatting>
  <conditionalFormatting sqref="E19">
    <cfRule type="cellIs" dxfId="570" priority="168" operator="lessThan">
      <formula>$K$1</formula>
    </cfRule>
  </conditionalFormatting>
  <conditionalFormatting sqref="E19">
    <cfRule type="cellIs" dxfId="569" priority="167" operator="lessThan">
      <formula>$K$1</formula>
    </cfRule>
  </conditionalFormatting>
  <conditionalFormatting sqref="E19">
    <cfRule type="cellIs" dxfId="568" priority="166" operator="lessThan">
      <formula>$K$1</formula>
    </cfRule>
  </conditionalFormatting>
  <conditionalFormatting sqref="G20:H20">
    <cfRule type="cellIs" dxfId="567" priority="165" stopIfTrue="1" operator="equal">
      <formula>"þ"</formula>
    </cfRule>
  </conditionalFormatting>
  <conditionalFormatting sqref="F20">
    <cfRule type="cellIs" dxfId="566" priority="164" operator="lessThan">
      <formula>$K$1</formula>
    </cfRule>
  </conditionalFormatting>
  <conditionalFormatting sqref="G21">
    <cfRule type="cellIs" dxfId="565" priority="153" stopIfTrue="1" operator="equal">
      <formula>"þ"</formula>
    </cfRule>
  </conditionalFormatting>
  <conditionalFormatting sqref="F21">
    <cfRule type="cellIs" dxfId="564" priority="163" operator="lessThan">
      <formula>$K$1</formula>
    </cfRule>
  </conditionalFormatting>
  <conditionalFormatting sqref="H21">
    <cfRule type="cellIs" dxfId="563" priority="162" stopIfTrue="1" operator="equal">
      <formula>"þ"</formula>
    </cfRule>
  </conditionalFormatting>
  <conditionalFormatting sqref="H21">
    <cfRule type="cellIs" dxfId="562" priority="161" stopIfTrue="1" operator="equal">
      <formula>"þ"</formula>
    </cfRule>
  </conditionalFormatting>
  <conditionalFormatting sqref="F21">
    <cfRule type="cellIs" dxfId="561" priority="160" operator="lessThan">
      <formula>$K$1</formula>
    </cfRule>
  </conditionalFormatting>
  <conditionalFormatting sqref="H21">
    <cfRule type="cellIs" dxfId="560" priority="159" stopIfTrue="1" operator="equal">
      <formula>"þ"</formula>
    </cfRule>
  </conditionalFormatting>
  <conditionalFormatting sqref="H21">
    <cfRule type="cellIs" dxfId="559" priority="158" stopIfTrue="1" operator="equal">
      <formula>"þ"</formula>
    </cfRule>
  </conditionalFormatting>
  <conditionalFormatting sqref="F21">
    <cfRule type="cellIs" dxfId="558" priority="157" operator="lessThan">
      <formula>$K$1</formula>
    </cfRule>
  </conditionalFormatting>
  <conditionalFormatting sqref="H21">
    <cfRule type="cellIs" dxfId="557" priority="156" stopIfTrue="1" operator="equal">
      <formula>"þ"</formula>
    </cfRule>
  </conditionalFormatting>
  <conditionalFormatting sqref="H21">
    <cfRule type="cellIs" dxfId="556" priority="155" stopIfTrue="1" operator="equal">
      <formula>"þ"</formula>
    </cfRule>
  </conditionalFormatting>
  <conditionalFormatting sqref="F21">
    <cfRule type="cellIs" dxfId="555" priority="154" operator="lessThan">
      <formula>$K$1</formula>
    </cfRule>
  </conditionalFormatting>
  <conditionalFormatting sqref="E21">
    <cfRule type="cellIs" dxfId="554" priority="152" operator="lessThan">
      <formula>$K$1</formula>
    </cfRule>
  </conditionalFormatting>
  <conditionalFormatting sqref="E21">
    <cfRule type="cellIs" dxfId="553" priority="151" operator="lessThan">
      <formula>$K$1</formula>
    </cfRule>
  </conditionalFormatting>
  <conditionalFormatting sqref="E21">
    <cfRule type="cellIs" dxfId="552" priority="150" operator="lessThan">
      <formula>$K$1</formula>
    </cfRule>
  </conditionalFormatting>
  <conditionalFormatting sqref="E21">
    <cfRule type="cellIs" dxfId="551" priority="149" operator="lessThan">
      <formula>$K$1</formula>
    </cfRule>
  </conditionalFormatting>
  <conditionalFormatting sqref="S3:S19">
    <cfRule type="cellIs" dxfId="550" priority="148" operator="equal">
      <formula>"þ"</formula>
    </cfRule>
  </conditionalFormatting>
  <conditionalFormatting sqref="S22">
    <cfRule type="cellIs" dxfId="549" priority="147" operator="equal">
      <formula>"þ"</formula>
    </cfRule>
  </conditionalFormatting>
  <conditionalFormatting sqref="S19:S20 S22">
    <cfRule type="cellIs" dxfId="548" priority="146" operator="equal">
      <formula>"þ"</formula>
    </cfRule>
  </conditionalFormatting>
  <conditionalFormatting sqref="S23">
    <cfRule type="cellIs" dxfId="547" priority="144" operator="equal">
      <formula>"þ"</formula>
    </cfRule>
  </conditionalFormatting>
  <conditionalFormatting sqref="S21">
    <cfRule type="cellIs" dxfId="546" priority="143" operator="equal">
      <formula>"þ"</formula>
    </cfRule>
  </conditionalFormatting>
  <conditionalFormatting sqref="G22:H22">
    <cfRule type="cellIs" dxfId="545" priority="142" stopIfTrue="1" operator="equal">
      <formula>"þ"</formula>
    </cfRule>
  </conditionalFormatting>
  <conditionalFormatting sqref="F22">
    <cfRule type="cellIs" dxfId="544" priority="141" operator="lessThan">
      <formula>$K$1</formula>
    </cfRule>
  </conditionalFormatting>
  <conditionalFormatting sqref="G23">
    <cfRule type="cellIs" dxfId="543" priority="130" stopIfTrue="1" operator="equal">
      <formula>"þ"</formula>
    </cfRule>
  </conditionalFormatting>
  <conditionalFormatting sqref="F23">
    <cfRule type="cellIs" dxfId="542" priority="140" operator="lessThan">
      <formula>$K$1</formula>
    </cfRule>
  </conditionalFormatting>
  <conditionalFormatting sqref="H23">
    <cfRule type="cellIs" dxfId="541" priority="139" stopIfTrue="1" operator="equal">
      <formula>"þ"</formula>
    </cfRule>
  </conditionalFormatting>
  <conditionalFormatting sqref="H23">
    <cfRule type="cellIs" dxfId="540" priority="138" stopIfTrue="1" operator="equal">
      <formula>"þ"</formula>
    </cfRule>
  </conditionalFormatting>
  <conditionalFormatting sqref="F23">
    <cfRule type="cellIs" dxfId="539" priority="137" operator="lessThan">
      <formula>$K$1</formula>
    </cfRule>
  </conditionalFormatting>
  <conditionalFormatting sqref="H23">
    <cfRule type="cellIs" dxfId="538" priority="136" stopIfTrue="1" operator="equal">
      <formula>"þ"</formula>
    </cfRule>
  </conditionalFormatting>
  <conditionalFormatting sqref="H23">
    <cfRule type="cellIs" dxfId="537" priority="135" stopIfTrue="1" operator="equal">
      <formula>"þ"</formula>
    </cfRule>
  </conditionalFormatting>
  <conditionalFormatting sqref="F23">
    <cfRule type="cellIs" dxfId="536" priority="134" operator="lessThan">
      <formula>$K$1</formula>
    </cfRule>
  </conditionalFormatting>
  <conditionalFormatting sqref="H23">
    <cfRule type="cellIs" dxfId="535" priority="133" stopIfTrue="1" operator="equal">
      <formula>"þ"</formula>
    </cfRule>
  </conditionalFormatting>
  <conditionalFormatting sqref="H23">
    <cfRule type="cellIs" dxfId="534" priority="132" stopIfTrue="1" operator="equal">
      <formula>"þ"</formula>
    </cfRule>
  </conditionalFormatting>
  <conditionalFormatting sqref="F23">
    <cfRule type="cellIs" dxfId="533" priority="131" operator="lessThan">
      <formula>$K$1</formula>
    </cfRule>
  </conditionalFormatting>
  <conditionalFormatting sqref="E23">
    <cfRule type="cellIs" dxfId="532" priority="129" operator="lessThan">
      <formula>$K$1</formula>
    </cfRule>
  </conditionalFormatting>
  <conditionalFormatting sqref="E23">
    <cfRule type="cellIs" dxfId="531" priority="128" operator="lessThan">
      <formula>$K$1</formula>
    </cfRule>
  </conditionalFormatting>
  <conditionalFormatting sqref="E23">
    <cfRule type="cellIs" dxfId="530" priority="127" operator="lessThan">
      <formula>$K$1</formula>
    </cfRule>
  </conditionalFormatting>
  <conditionalFormatting sqref="E23">
    <cfRule type="cellIs" dxfId="529" priority="126" operator="lessThan">
      <formula>$K$1</formula>
    </cfRule>
  </conditionalFormatting>
  <conditionalFormatting sqref="G24:H24">
    <cfRule type="cellIs" dxfId="528" priority="125" stopIfTrue="1" operator="equal">
      <formula>"þ"</formula>
    </cfRule>
  </conditionalFormatting>
  <conditionalFormatting sqref="F24">
    <cfRule type="cellIs" dxfId="527" priority="124" operator="lessThan">
      <formula>$K$1</formula>
    </cfRule>
  </conditionalFormatting>
  <conditionalFormatting sqref="G25">
    <cfRule type="cellIs" dxfId="526" priority="113" stopIfTrue="1" operator="equal">
      <formula>"þ"</formula>
    </cfRule>
  </conditionalFormatting>
  <conditionalFormatting sqref="F25">
    <cfRule type="cellIs" dxfId="525" priority="123" operator="lessThan">
      <formula>$K$1</formula>
    </cfRule>
  </conditionalFormatting>
  <conditionalFormatting sqref="H25">
    <cfRule type="cellIs" dxfId="524" priority="122" stopIfTrue="1" operator="equal">
      <formula>"þ"</formula>
    </cfRule>
  </conditionalFormatting>
  <conditionalFormatting sqref="H25">
    <cfRule type="cellIs" dxfId="523" priority="121" stopIfTrue="1" operator="equal">
      <formula>"þ"</formula>
    </cfRule>
  </conditionalFormatting>
  <conditionalFormatting sqref="F25">
    <cfRule type="cellIs" dxfId="522" priority="120" operator="lessThan">
      <formula>$K$1</formula>
    </cfRule>
  </conditionalFormatting>
  <conditionalFormatting sqref="H25">
    <cfRule type="cellIs" dxfId="521" priority="119" stopIfTrue="1" operator="equal">
      <formula>"þ"</formula>
    </cfRule>
  </conditionalFormatting>
  <conditionalFormatting sqref="H25">
    <cfRule type="cellIs" dxfId="520" priority="118" stopIfTrue="1" operator="equal">
      <formula>"þ"</formula>
    </cfRule>
  </conditionalFormatting>
  <conditionalFormatting sqref="F25">
    <cfRule type="cellIs" dxfId="519" priority="117" operator="lessThan">
      <formula>$K$1</formula>
    </cfRule>
  </conditionalFormatting>
  <conditionalFormatting sqref="H25">
    <cfRule type="cellIs" dxfId="518" priority="116" stopIfTrue="1" operator="equal">
      <formula>"þ"</formula>
    </cfRule>
  </conditionalFormatting>
  <conditionalFormatting sqref="H25">
    <cfRule type="cellIs" dxfId="517" priority="115" stopIfTrue="1" operator="equal">
      <formula>"þ"</formula>
    </cfRule>
  </conditionalFormatting>
  <conditionalFormatting sqref="F25">
    <cfRule type="cellIs" dxfId="516" priority="114" operator="lessThan">
      <formula>$K$1</formula>
    </cfRule>
  </conditionalFormatting>
  <conditionalFormatting sqref="E25">
    <cfRule type="cellIs" dxfId="515" priority="112" operator="lessThan">
      <formula>$K$1</formula>
    </cfRule>
  </conditionalFormatting>
  <conditionalFormatting sqref="E25">
    <cfRule type="cellIs" dxfId="514" priority="111" operator="lessThan">
      <formula>$K$1</formula>
    </cfRule>
  </conditionalFormatting>
  <conditionalFormatting sqref="E25">
    <cfRule type="cellIs" dxfId="513" priority="110" operator="lessThan">
      <formula>$K$1</formula>
    </cfRule>
  </conditionalFormatting>
  <conditionalFormatting sqref="E25">
    <cfRule type="cellIs" dxfId="512" priority="109" operator="lessThan">
      <formula>$K$1</formula>
    </cfRule>
  </conditionalFormatting>
  <conditionalFormatting sqref="G11:H12 G15:H15">
    <cfRule type="cellIs" dxfId="511" priority="108" stopIfTrue="1" operator="equal">
      <formula>"þ"</formula>
    </cfRule>
  </conditionalFormatting>
  <conditionalFormatting sqref="G11:H11">
    <cfRule type="cellIs" dxfId="510" priority="107" stopIfTrue="1" operator="equal">
      <formula>"þ"</formula>
    </cfRule>
  </conditionalFormatting>
  <conditionalFormatting sqref="F11:F12 F15">
    <cfRule type="cellIs" dxfId="509" priority="106" operator="lessThan">
      <formula>$K$1</formula>
    </cfRule>
  </conditionalFormatting>
  <conditionalFormatting sqref="F13">
    <cfRule type="cellIs" dxfId="508" priority="105" operator="lessThan">
      <formula>$K$1</formula>
    </cfRule>
  </conditionalFormatting>
  <conditionalFormatting sqref="H13">
    <cfRule type="cellIs" dxfId="507" priority="104" stopIfTrue="1" operator="equal">
      <formula>"þ"</formula>
    </cfRule>
  </conditionalFormatting>
  <conditionalFormatting sqref="H13">
    <cfRule type="cellIs" dxfId="506" priority="103" stopIfTrue="1" operator="equal">
      <formula>"þ"</formula>
    </cfRule>
  </conditionalFormatting>
  <conditionalFormatting sqref="F13">
    <cfRule type="cellIs" dxfId="505" priority="102" operator="lessThan">
      <formula>$K$1</formula>
    </cfRule>
  </conditionalFormatting>
  <conditionalFormatting sqref="H13">
    <cfRule type="cellIs" dxfId="504" priority="101" stopIfTrue="1" operator="equal">
      <formula>"þ"</formula>
    </cfRule>
  </conditionalFormatting>
  <conditionalFormatting sqref="H13">
    <cfRule type="cellIs" dxfId="503" priority="100" stopIfTrue="1" operator="equal">
      <formula>"þ"</formula>
    </cfRule>
  </conditionalFormatting>
  <conditionalFormatting sqref="F13">
    <cfRule type="cellIs" dxfId="502" priority="99" operator="lessThan">
      <formula>$K$1</formula>
    </cfRule>
  </conditionalFormatting>
  <conditionalFormatting sqref="H13">
    <cfRule type="cellIs" dxfId="501" priority="98" stopIfTrue="1" operator="equal">
      <formula>"þ"</formula>
    </cfRule>
  </conditionalFormatting>
  <conditionalFormatting sqref="H13">
    <cfRule type="cellIs" dxfId="500" priority="97" stopIfTrue="1" operator="equal">
      <formula>"þ"</formula>
    </cfRule>
  </conditionalFormatting>
  <conditionalFormatting sqref="F13">
    <cfRule type="cellIs" dxfId="499" priority="96" operator="lessThan">
      <formula>$K$1</formula>
    </cfRule>
  </conditionalFormatting>
  <conditionalFormatting sqref="G13">
    <cfRule type="cellIs" dxfId="498" priority="95" stopIfTrue="1" operator="equal">
      <formula>"þ"</formula>
    </cfRule>
  </conditionalFormatting>
  <conditionalFormatting sqref="G16">
    <cfRule type="cellIs" dxfId="497" priority="73" stopIfTrue="1" operator="equal">
      <formula>"þ"</formula>
    </cfRule>
  </conditionalFormatting>
  <conditionalFormatting sqref="F14">
    <cfRule type="cellIs" dxfId="496" priority="94" operator="lessThan">
      <formula>$K$1</formula>
    </cfRule>
  </conditionalFormatting>
  <conditionalFormatting sqref="H14">
    <cfRule type="cellIs" dxfId="495" priority="93" stopIfTrue="1" operator="equal">
      <formula>"þ"</formula>
    </cfRule>
  </conditionalFormatting>
  <conditionalFormatting sqref="H14">
    <cfRule type="cellIs" dxfId="494" priority="92" stopIfTrue="1" operator="equal">
      <formula>"þ"</formula>
    </cfRule>
  </conditionalFormatting>
  <conditionalFormatting sqref="F14">
    <cfRule type="cellIs" dxfId="493" priority="91" operator="lessThan">
      <formula>$K$1</formula>
    </cfRule>
  </conditionalFormatting>
  <conditionalFormatting sqref="H14">
    <cfRule type="cellIs" dxfId="492" priority="90" stopIfTrue="1" operator="equal">
      <formula>"þ"</formula>
    </cfRule>
  </conditionalFormatting>
  <conditionalFormatting sqref="H14">
    <cfRule type="cellIs" dxfId="491" priority="89" stopIfTrue="1" operator="equal">
      <formula>"þ"</formula>
    </cfRule>
  </conditionalFormatting>
  <conditionalFormatting sqref="F14">
    <cfRule type="cellIs" dxfId="490" priority="88" operator="lessThan">
      <formula>$K$1</formula>
    </cfRule>
  </conditionalFormatting>
  <conditionalFormatting sqref="H14">
    <cfRule type="cellIs" dxfId="489" priority="87" stopIfTrue="1" operator="equal">
      <formula>"þ"</formula>
    </cfRule>
  </conditionalFormatting>
  <conditionalFormatting sqref="H14">
    <cfRule type="cellIs" dxfId="488" priority="86" stopIfTrue="1" operator="equal">
      <formula>"þ"</formula>
    </cfRule>
  </conditionalFormatting>
  <conditionalFormatting sqref="F14">
    <cfRule type="cellIs" dxfId="487" priority="85" operator="lessThan">
      <formula>$K$1</formula>
    </cfRule>
  </conditionalFormatting>
  <conditionalFormatting sqref="G14">
    <cfRule type="cellIs" dxfId="486" priority="84" stopIfTrue="1" operator="equal">
      <formula>"þ"</formula>
    </cfRule>
  </conditionalFormatting>
  <conditionalFormatting sqref="F16">
    <cfRule type="cellIs" dxfId="485" priority="83" operator="lessThan">
      <formula>$K$1</formula>
    </cfRule>
  </conditionalFormatting>
  <conditionalFormatting sqref="H16">
    <cfRule type="cellIs" dxfId="484" priority="82" stopIfTrue="1" operator="equal">
      <formula>"þ"</formula>
    </cfRule>
  </conditionalFormatting>
  <conditionalFormatting sqref="H16">
    <cfRule type="cellIs" dxfId="483" priority="81" stopIfTrue="1" operator="equal">
      <formula>"þ"</formula>
    </cfRule>
  </conditionalFormatting>
  <conditionalFormatting sqref="F16">
    <cfRule type="cellIs" dxfId="482" priority="80" operator="lessThan">
      <formula>$K$1</formula>
    </cfRule>
  </conditionalFormatting>
  <conditionalFormatting sqref="H16">
    <cfRule type="cellIs" dxfId="481" priority="79" stopIfTrue="1" operator="equal">
      <formula>"þ"</formula>
    </cfRule>
  </conditionalFormatting>
  <conditionalFormatting sqref="H16">
    <cfRule type="cellIs" dxfId="480" priority="78" stopIfTrue="1" operator="equal">
      <formula>"þ"</formula>
    </cfRule>
  </conditionalFormatting>
  <conditionalFormatting sqref="F16">
    <cfRule type="cellIs" dxfId="479" priority="77" operator="lessThan">
      <formula>$K$1</formula>
    </cfRule>
  </conditionalFormatting>
  <conditionalFormatting sqref="H16">
    <cfRule type="cellIs" dxfId="478" priority="76" stopIfTrue="1" operator="equal">
      <formula>"þ"</formula>
    </cfRule>
  </conditionalFormatting>
  <conditionalFormatting sqref="H16">
    <cfRule type="cellIs" dxfId="477" priority="75" stopIfTrue="1" operator="equal">
      <formula>"þ"</formula>
    </cfRule>
  </conditionalFormatting>
  <conditionalFormatting sqref="F16">
    <cfRule type="cellIs" dxfId="476" priority="74" operator="lessThan">
      <formula>$K$1</formula>
    </cfRule>
  </conditionalFormatting>
  <conditionalFormatting sqref="G20:H20">
    <cfRule type="cellIs" dxfId="475" priority="68" stopIfTrue="1" operator="equal">
      <formula>"þ"</formula>
    </cfRule>
  </conditionalFormatting>
  <conditionalFormatting sqref="F20">
    <cfRule type="cellIs" dxfId="474" priority="67" operator="lessThan">
      <formula>$K$1</formula>
    </cfRule>
  </conditionalFormatting>
  <conditionalFormatting sqref="G21">
    <cfRule type="cellIs" dxfId="473" priority="56" stopIfTrue="1" operator="equal">
      <formula>"þ"</formula>
    </cfRule>
  </conditionalFormatting>
  <conditionalFormatting sqref="F21">
    <cfRule type="cellIs" dxfId="472" priority="66" operator="lessThan">
      <formula>$K$1</formula>
    </cfRule>
  </conditionalFormatting>
  <conditionalFormatting sqref="H21">
    <cfRule type="cellIs" dxfId="471" priority="65" stopIfTrue="1" operator="equal">
      <formula>"þ"</formula>
    </cfRule>
  </conditionalFormatting>
  <conditionalFormatting sqref="H21">
    <cfRule type="cellIs" dxfId="470" priority="64" stopIfTrue="1" operator="equal">
      <formula>"þ"</formula>
    </cfRule>
  </conditionalFormatting>
  <conditionalFormatting sqref="F21">
    <cfRule type="cellIs" dxfId="469" priority="63" operator="lessThan">
      <formula>$K$1</formula>
    </cfRule>
  </conditionalFormatting>
  <conditionalFormatting sqref="H21">
    <cfRule type="cellIs" dxfId="468" priority="62" stopIfTrue="1" operator="equal">
      <formula>"þ"</formula>
    </cfRule>
  </conditionalFormatting>
  <conditionalFormatting sqref="H21">
    <cfRule type="cellIs" dxfId="467" priority="61" stopIfTrue="1" operator="equal">
      <formula>"þ"</formula>
    </cfRule>
  </conditionalFormatting>
  <conditionalFormatting sqref="F21">
    <cfRule type="cellIs" dxfId="466" priority="60" operator="lessThan">
      <formula>$K$1</formula>
    </cfRule>
  </conditionalFormatting>
  <conditionalFormatting sqref="H21">
    <cfRule type="cellIs" dxfId="465" priority="59" stopIfTrue="1" operator="equal">
      <formula>"þ"</formula>
    </cfRule>
  </conditionalFormatting>
  <conditionalFormatting sqref="H21">
    <cfRule type="cellIs" dxfId="464" priority="58" stopIfTrue="1" operator="equal">
      <formula>"þ"</formula>
    </cfRule>
  </conditionalFormatting>
  <conditionalFormatting sqref="F21">
    <cfRule type="cellIs" dxfId="463" priority="57" operator="lessThan">
      <formula>$K$1</formula>
    </cfRule>
  </conditionalFormatting>
  <conditionalFormatting sqref="E21">
    <cfRule type="cellIs" dxfId="462" priority="55" operator="lessThan">
      <formula>$K$1</formula>
    </cfRule>
  </conditionalFormatting>
  <conditionalFormatting sqref="E21">
    <cfRule type="cellIs" dxfId="461" priority="54" operator="lessThan">
      <formula>$K$1</formula>
    </cfRule>
  </conditionalFormatting>
  <conditionalFormatting sqref="E21">
    <cfRule type="cellIs" dxfId="460" priority="53" operator="lessThan">
      <formula>$K$1</formula>
    </cfRule>
  </conditionalFormatting>
  <conditionalFormatting sqref="E21">
    <cfRule type="cellIs" dxfId="459" priority="52" operator="lessThan">
      <formula>$K$1</formula>
    </cfRule>
  </conditionalFormatting>
  <conditionalFormatting sqref="G22:H22">
    <cfRule type="cellIs" dxfId="458" priority="51" stopIfTrue="1" operator="equal">
      <formula>"þ"</formula>
    </cfRule>
  </conditionalFormatting>
  <conditionalFormatting sqref="F22">
    <cfRule type="cellIs" dxfId="457" priority="50" operator="lessThan">
      <formula>$K$1</formula>
    </cfRule>
  </conditionalFormatting>
  <conditionalFormatting sqref="G23">
    <cfRule type="cellIs" dxfId="456" priority="39" stopIfTrue="1" operator="equal">
      <formula>"þ"</formula>
    </cfRule>
  </conditionalFormatting>
  <conditionalFormatting sqref="F23">
    <cfRule type="cellIs" dxfId="455" priority="49" operator="lessThan">
      <formula>$K$1</formula>
    </cfRule>
  </conditionalFormatting>
  <conditionalFormatting sqref="H23">
    <cfRule type="cellIs" dxfId="454" priority="48" stopIfTrue="1" operator="equal">
      <formula>"þ"</formula>
    </cfRule>
  </conditionalFormatting>
  <conditionalFormatting sqref="H23">
    <cfRule type="cellIs" dxfId="453" priority="47" stopIfTrue="1" operator="equal">
      <formula>"þ"</formula>
    </cfRule>
  </conditionalFormatting>
  <conditionalFormatting sqref="F23">
    <cfRule type="cellIs" dxfId="452" priority="46" operator="lessThan">
      <formula>$K$1</formula>
    </cfRule>
  </conditionalFormatting>
  <conditionalFormatting sqref="H23">
    <cfRule type="cellIs" dxfId="451" priority="45" stopIfTrue="1" operator="equal">
      <formula>"þ"</formula>
    </cfRule>
  </conditionalFormatting>
  <conditionalFormatting sqref="H23">
    <cfRule type="cellIs" dxfId="450" priority="44" stopIfTrue="1" operator="equal">
      <formula>"þ"</formula>
    </cfRule>
  </conditionalFormatting>
  <conditionalFormatting sqref="F23">
    <cfRule type="cellIs" dxfId="449" priority="43" operator="lessThan">
      <formula>$K$1</formula>
    </cfRule>
  </conditionalFormatting>
  <conditionalFormatting sqref="H23">
    <cfRule type="cellIs" dxfId="448" priority="42" stopIfTrue="1" operator="equal">
      <formula>"þ"</formula>
    </cfRule>
  </conditionalFormatting>
  <conditionalFormatting sqref="H23">
    <cfRule type="cellIs" dxfId="447" priority="41" stopIfTrue="1" operator="equal">
      <formula>"þ"</formula>
    </cfRule>
  </conditionalFormatting>
  <conditionalFormatting sqref="F23">
    <cfRule type="cellIs" dxfId="446" priority="40" operator="lessThan">
      <formula>$K$1</formula>
    </cfRule>
  </conditionalFormatting>
  <conditionalFormatting sqref="E23">
    <cfRule type="cellIs" dxfId="445" priority="38" operator="lessThan">
      <formula>$K$1</formula>
    </cfRule>
  </conditionalFormatting>
  <conditionalFormatting sqref="E23">
    <cfRule type="cellIs" dxfId="444" priority="37" operator="lessThan">
      <formula>$K$1</formula>
    </cfRule>
  </conditionalFormatting>
  <conditionalFormatting sqref="E23">
    <cfRule type="cellIs" dxfId="443" priority="36" operator="lessThan">
      <formula>$K$1</formula>
    </cfRule>
  </conditionalFormatting>
  <conditionalFormatting sqref="E23">
    <cfRule type="cellIs" dxfId="442" priority="35" operator="lessThan">
      <formula>$K$1</formula>
    </cfRule>
  </conditionalFormatting>
  <conditionalFormatting sqref="G24:H24">
    <cfRule type="cellIs" dxfId="441" priority="34" stopIfTrue="1" operator="equal">
      <formula>"þ"</formula>
    </cfRule>
  </conditionalFormatting>
  <conditionalFormatting sqref="F24">
    <cfRule type="cellIs" dxfId="440" priority="33" operator="lessThan">
      <formula>$K$1</formula>
    </cfRule>
  </conditionalFormatting>
  <conditionalFormatting sqref="G25">
    <cfRule type="cellIs" dxfId="439" priority="22" stopIfTrue="1" operator="equal">
      <formula>"þ"</formula>
    </cfRule>
  </conditionalFormatting>
  <conditionalFormatting sqref="F25">
    <cfRule type="cellIs" dxfId="438" priority="32" operator="lessThan">
      <formula>$K$1</formula>
    </cfRule>
  </conditionalFormatting>
  <conditionalFormatting sqref="H25">
    <cfRule type="cellIs" dxfId="437" priority="31" stopIfTrue="1" operator="equal">
      <formula>"þ"</formula>
    </cfRule>
  </conditionalFormatting>
  <conditionalFormatting sqref="H25">
    <cfRule type="cellIs" dxfId="436" priority="30" stopIfTrue="1" operator="equal">
      <formula>"þ"</formula>
    </cfRule>
  </conditionalFormatting>
  <conditionalFormatting sqref="F25">
    <cfRule type="cellIs" dxfId="435" priority="29" operator="lessThan">
      <formula>$K$1</formula>
    </cfRule>
  </conditionalFormatting>
  <conditionalFormatting sqref="H25">
    <cfRule type="cellIs" dxfId="434" priority="28" stopIfTrue="1" operator="equal">
      <formula>"þ"</formula>
    </cfRule>
  </conditionalFormatting>
  <conditionalFormatting sqref="H25">
    <cfRule type="cellIs" dxfId="433" priority="27" stopIfTrue="1" operator="equal">
      <formula>"þ"</formula>
    </cfRule>
  </conditionalFormatting>
  <conditionalFormatting sqref="F25">
    <cfRule type="cellIs" dxfId="432" priority="26" operator="lessThan">
      <formula>$K$1</formula>
    </cfRule>
  </conditionalFormatting>
  <conditionalFormatting sqref="H25">
    <cfRule type="cellIs" dxfId="431" priority="25" stopIfTrue="1" operator="equal">
      <formula>"þ"</formula>
    </cfRule>
  </conditionalFormatting>
  <conditionalFormatting sqref="H25">
    <cfRule type="cellIs" dxfId="430" priority="24" stopIfTrue="1" operator="equal">
      <formula>"þ"</formula>
    </cfRule>
  </conditionalFormatting>
  <conditionalFormatting sqref="F25">
    <cfRule type="cellIs" dxfId="429" priority="23" operator="lessThan">
      <formula>$K$1</formula>
    </cfRule>
  </conditionalFormatting>
  <conditionalFormatting sqref="E25">
    <cfRule type="cellIs" dxfId="428" priority="21" operator="lessThan">
      <formula>$K$1</formula>
    </cfRule>
  </conditionalFormatting>
  <conditionalFormatting sqref="E25">
    <cfRule type="cellIs" dxfId="427" priority="20" operator="lessThan">
      <formula>$K$1</formula>
    </cfRule>
  </conditionalFormatting>
  <conditionalFormatting sqref="E25">
    <cfRule type="cellIs" dxfId="426" priority="19" operator="lessThan">
      <formula>$K$1</formula>
    </cfRule>
  </conditionalFormatting>
  <conditionalFormatting sqref="E25">
    <cfRule type="cellIs" dxfId="425" priority="18" operator="lessThan">
      <formula>$K$1</formula>
    </cfRule>
  </conditionalFormatting>
  <conditionalFormatting sqref="G26:H26">
    <cfRule type="cellIs" dxfId="424" priority="17" stopIfTrue="1" operator="equal">
      <formula>"þ"</formula>
    </cfRule>
  </conditionalFormatting>
  <conditionalFormatting sqref="F26">
    <cfRule type="cellIs" dxfId="423" priority="16" operator="lessThan">
      <formula>$K$1</formula>
    </cfRule>
  </conditionalFormatting>
  <conditionalFormatting sqref="G27">
    <cfRule type="cellIs" dxfId="422" priority="5" stopIfTrue="1" operator="equal">
      <formula>"þ"</formula>
    </cfRule>
  </conditionalFormatting>
  <conditionalFormatting sqref="F27">
    <cfRule type="cellIs" dxfId="421" priority="15" operator="lessThan">
      <formula>$K$1</formula>
    </cfRule>
  </conditionalFormatting>
  <conditionalFormatting sqref="H27">
    <cfRule type="cellIs" dxfId="420" priority="14" stopIfTrue="1" operator="equal">
      <formula>"þ"</formula>
    </cfRule>
  </conditionalFormatting>
  <conditionalFormatting sqref="H27">
    <cfRule type="cellIs" dxfId="419" priority="13" stopIfTrue="1" operator="equal">
      <formula>"þ"</formula>
    </cfRule>
  </conditionalFormatting>
  <conditionalFormatting sqref="F27">
    <cfRule type="cellIs" dxfId="418" priority="12" operator="lessThan">
      <formula>$K$1</formula>
    </cfRule>
  </conditionalFormatting>
  <conditionalFormatting sqref="H27">
    <cfRule type="cellIs" dxfId="417" priority="11" stopIfTrue="1" operator="equal">
      <formula>"þ"</formula>
    </cfRule>
  </conditionalFormatting>
  <conditionalFormatting sqref="H27">
    <cfRule type="cellIs" dxfId="416" priority="10" stopIfTrue="1" operator="equal">
      <formula>"þ"</formula>
    </cfRule>
  </conditionalFormatting>
  <conditionalFormatting sqref="F27">
    <cfRule type="cellIs" dxfId="415" priority="9" operator="lessThan">
      <formula>$K$1</formula>
    </cfRule>
  </conditionalFormatting>
  <conditionalFormatting sqref="H27">
    <cfRule type="cellIs" dxfId="414" priority="8" stopIfTrue="1" operator="equal">
      <formula>"þ"</formula>
    </cfRule>
  </conditionalFormatting>
  <conditionalFormatting sqref="H27">
    <cfRule type="cellIs" dxfId="413" priority="7" stopIfTrue="1" operator="equal">
      <formula>"þ"</formula>
    </cfRule>
  </conditionalFormatting>
  <conditionalFormatting sqref="F27">
    <cfRule type="cellIs" dxfId="412" priority="6" operator="lessThan">
      <formula>$K$1</formula>
    </cfRule>
  </conditionalFormatting>
  <conditionalFormatting sqref="E27">
    <cfRule type="cellIs" dxfId="411" priority="4" operator="lessThan">
      <formula>$K$1</formula>
    </cfRule>
  </conditionalFormatting>
  <conditionalFormatting sqref="E27">
    <cfRule type="cellIs" dxfId="410" priority="3" operator="lessThan">
      <formula>$K$1</formula>
    </cfRule>
  </conditionalFormatting>
  <conditionalFormatting sqref="E27">
    <cfRule type="cellIs" dxfId="409" priority="2" operator="lessThan">
      <formula>$K$1</formula>
    </cfRule>
  </conditionalFormatting>
  <conditionalFormatting sqref="E27">
    <cfRule type="cellIs" dxfId="408" priority="1" operator="lessThan">
      <formula>$K$1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8984375" style="142" bestFit="1" customWidth="1"/>
    <col min="2" max="2" width="20.19921875" style="142" bestFit="1" customWidth="1"/>
    <col min="3" max="3" width="14.8984375" style="142" bestFit="1" customWidth="1"/>
    <col min="4" max="4" width="4.8984375" style="142" bestFit="1" customWidth="1"/>
    <col min="5" max="5" width="5.796875" style="142" bestFit="1" customWidth="1"/>
    <col min="6" max="6" width="3.8984375" style="142" bestFit="1" customWidth="1"/>
    <col min="7" max="7" width="7.09765625" style="142" bestFit="1" customWidth="1"/>
    <col min="8" max="8" width="4.296875" style="142" bestFit="1" customWidth="1"/>
    <col min="9" max="9" width="5.3984375" style="142" bestFit="1" customWidth="1"/>
    <col min="10" max="10" width="6.69921875" style="135" bestFit="1" customWidth="1"/>
    <col min="11" max="11" width="40.3984375" style="135" bestFit="1" customWidth="1"/>
    <col min="12" max="16384" width="8.796875" style="135"/>
  </cols>
  <sheetData>
    <row r="1" spans="1:12" ht="16.2" thickBot="1" x14ac:dyDescent="0.35">
      <c r="A1" s="131" t="s">
        <v>0</v>
      </c>
      <c r="B1" s="132" t="s">
        <v>36</v>
      </c>
      <c r="C1" s="132" t="s">
        <v>37</v>
      </c>
      <c r="D1" s="184" t="s">
        <v>38</v>
      </c>
      <c r="E1" s="132" t="s">
        <v>39</v>
      </c>
      <c r="F1" s="132" t="s">
        <v>40</v>
      </c>
      <c r="G1" s="132" t="s">
        <v>41</v>
      </c>
      <c r="H1" s="133" t="s">
        <v>3</v>
      </c>
      <c r="I1" s="134" t="s">
        <v>27</v>
      </c>
      <c r="J1" s="134" t="s">
        <v>171</v>
      </c>
    </row>
    <row r="2" spans="1:12" x14ac:dyDescent="0.3">
      <c r="A2" s="136" t="s">
        <v>114</v>
      </c>
      <c r="B2" s="137" t="s">
        <v>150</v>
      </c>
      <c r="C2" s="137" t="s">
        <v>216</v>
      </c>
      <c r="D2" s="241">
        <f t="shared" ref="D2:D6" si="0">1+6+2</f>
        <v>9</v>
      </c>
      <c r="E2" s="211">
        <f>1+3</f>
        <v>4</v>
      </c>
      <c r="F2" s="137">
        <v>2</v>
      </c>
      <c r="G2" s="137">
        <v>2</v>
      </c>
      <c r="H2" s="138">
        <f t="shared" ref="H2:H46" ca="1" si="1">RANDBETWEEN(1,20)</f>
        <v>10</v>
      </c>
      <c r="I2" s="137">
        <f t="shared" ref="I2:I6" ca="1" si="2">SUM(D2:H2)</f>
        <v>27</v>
      </c>
      <c r="J2" s="164"/>
    </row>
    <row r="3" spans="1:12" x14ac:dyDescent="0.3">
      <c r="A3" s="136" t="s">
        <v>114</v>
      </c>
      <c r="B3" s="137" t="s">
        <v>212</v>
      </c>
      <c r="C3" s="137" t="s">
        <v>216</v>
      </c>
      <c r="D3" s="211">
        <f>D2-5</f>
        <v>4</v>
      </c>
      <c r="E3" s="137">
        <v>2</v>
      </c>
      <c r="F3" s="137">
        <v>0</v>
      </c>
      <c r="G3" s="137">
        <v>0</v>
      </c>
      <c r="H3" s="138">
        <f t="shared" ca="1" si="1"/>
        <v>11</v>
      </c>
      <c r="I3" s="137">
        <f t="shared" ca="1" si="2"/>
        <v>17</v>
      </c>
      <c r="J3" s="164"/>
    </row>
    <row r="4" spans="1:12" x14ac:dyDescent="0.3">
      <c r="A4" s="136" t="s">
        <v>114</v>
      </c>
      <c r="B4" s="137" t="s">
        <v>133</v>
      </c>
      <c r="C4" s="137" t="s">
        <v>217</v>
      </c>
      <c r="D4" s="211">
        <f t="shared" si="0"/>
        <v>9</v>
      </c>
      <c r="E4" s="137">
        <v>2</v>
      </c>
      <c r="F4" s="137">
        <v>0</v>
      </c>
      <c r="G4" s="137">
        <v>0</v>
      </c>
      <c r="H4" s="138">
        <f t="shared" ca="1" si="1"/>
        <v>13</v>
      </c>
      <c r="I4" s="137">
        <f t="shared" ca="1" si="2"/>
        <v>24</v>
      </c>
      <c r="J4" s="164"/>
    </row>
    <row r="5" spans="1:12" x14ac:dyDescent="0.3">
      <c r="A5" s="136" t="s">
        <v>114</v>
      </c>
      <c r="B5" s="137" t="s">
        <v>211</v>
      </c>
      <c r="C5" s="137" t="s">
        <v>217</v>
      </c>
      <c r="D5" s="211">
        <f>D4-5</f>
        <v>4</v>
      </c>
      <c r="E5" s="137">
        <v>2</v>
      </c>
      <c r="F5" s="137">
        <v>0</v>
      </c>
      <c r="G5" s="137">
        <v>0</v>
      </c>
      <c r="H5" s="138">
        <f t="shared" ca="1" si="1"/>
        <v>13</v>
      </c>
      <c r="I5" s="137">
        <f t="shared" ref="I5" ca="1" si="3">SUM(D5:H5)</f>
        <v>19</v>
      </c>
      <c r="J5" s="164"/>
    </row>
    <row r="6" spans="1:12" x14ac:dyDescent="0.3">
      <c r="A6" s="139" t="s">
        <v>114</v>
      </c>
      <c r="B6" s="140" t="s">
        <v>116</v>
      </c>
      <c r="C6" s="140" t="s">
        <v>116</v>
      </c>
      <c r="D6" s="212">
        <f t="shared" si="0"/>
        <v>9</v>
      </c>
      <c r="E6" s="212">
        <f>1+3</f>
        <v>4</v>
      </c>
      <c r="F6" s="140">
        <v>0</v>
      </c>
      <c r="G6" s="140">
        <v>0</v>
      </c>
      <c r="H6" s="141">
        <f t="shared" ca="1" si="1"/>
        <v>1</v>
      </c>
      <c r="I6" s="140">
        <f t="shared" ca="1" si="2"/>
        <v>14</v>
      </c>
      <c r="J6" s="165"/>
    </row>
    <row r="7" spans="1:12" x14ac:dyDescent="0.3">
      <c r="A7" s="136" t="s">
        <v>113</v>
      </c>
      <c r="B7" s="137" t="s">
        <v>152</v>
      </c>
      <c r="C7" s="137" t="s">
        <v>218</v>
      </c>
      <c r="D7" s="182">
        <f t="shared" ref="D7:D12" si="4">1+7</f>
        <v>8</v>
      </c>
      <c r="E7" s="137">
        <v>2</v>
      </c>
      <c r="F7" s="137">
        <v>2</v>
      </c>
      <c r="G7" s="137">
        <v>2</v>
      </c>
      <c r="H7" s="138">
        <f t="shared" ca="1" si="1"/>
        <v>5</v>
      </c>
      <c r="I7" s="137">
        <f t="shared" ref="I7:I12" ca="1" si="5">SUM(D7:H7)</f>
        <v>19</v>
      </c>
      <c r="J7" s="164"/>
    </row>
    <row r="8" spans="1:12" x14ac:dyDescent="0.3">
      <c r="A8" s="136" t="s">
        <v>113</v>
      </c>
      <c r="B8" s="137" t="s">
        <v>210</v>
      </c>
      <c r="C8" s="137" t="s">
        <v>218</v>
      </c>
      <c r="D8" s="182">
        <f>D7-5</f>
        <v>3</v>
      </c>
      <c r="E8" s="137">
        <v>2</v>
      </c>
      <c r="F8" s="137">
        <v>1</v>
      </c>
      <c r="G8" s="137">
        <v>0</v>
      </c>
      <c r="H8" s="138">
        <f t="shared" ca="1" si="1"/>
        <v>16</v>
      </c>
      <c r="I8" s="137">
        <f t="shared" ref="I8" ca="1" si="6">SUM(D8:H8)</f>
        <v>22</v>
      </c>
      <c r="J8" s="164"/>
    </row>
    <row r="9" spans="1:12" x14ac:dyDescent="0.3">
      <c r="A9" s="136" t="s">
        <v>113</v>
      </c>
      <c r="B9" s="137" t="s">
        <v>151</v>
      </c>
      <c r="C9" s="137" t="s">
        <v>219</v>
      </c>
      <c r="D9" s="182">
        <f t="shared" si="4"/>
        <v>8</v>
      </c>
      <c r="E9" s="137">
        <v>2</v>
      </c>
      <c r="F9" s="137">
        <v>1</v>
      </c>
      <c r="G9" s="137">
        <v>0</v>
      </c>
      <c r="H9" s="138">
        <f t="shared" ca="1" si="1"/>
        <v>16</v>
      </c>
      <c r="I9" s="137">
        <f t="shared" ca="1" si="5"/>
        <v>27</v>
      </c>
      <c r="J9" s="164"/>
    </row>
    <row r="10" spans="1:12" x14ac:dyDescent="0.3">
      <c r="A10" s="136" t="s">
        <v>113</v>
      </c>
      <c r="B10" s="137" t="s">
        <v>211</v>
      </c>
      <c r="C10" s="137" t="s">
        <v>219</v>
      </c>
      <c r="D10" s="182">
        <f>D9-5</f>
        <v>3</v>
      </c>
      <c r="E10" s="137">
        <v>2</v>
      </c>
      <c r="F10" s="137">
        <v>1</v>
      </c>
      <c r="G10" s="137">
        <v>0</v>
      </c>
      <c r="H10" s="138">
        <f t="shared" ca="1" si="1"/>
        <v>4</v>
      </c>
      <c r="I10" s="137">
        <f t="shared" ref="I10" ca="1" si="7">SUM(D10:H10)</f>
        <v>10</v>
      </c>
      <c r="J10" s="164"/>
    </row>
    <row r="11" spans="1:12" x14ac:dyDescent="0.3">
      <c r="A11" s="136" t="s">
        <v>113</v>
      </c>
      <c r="B11" s="137" t="s">
        <v>134</v>
      </c>
      <c r="C11" s="137" t="s">
        <v>220</v>
      </c>
      <c r="D11" s="182">
        <f t="shared" si="4"/>
        <v>8</v>
      </c>
      <c r="E11" s="137">
        <v>1</v>
      </c>
      <c r="F11" s="137">
        <v>0</v>
      </c>
      <c r="G11" s="137">
        <v>0</v>
      </c>
      <c r="H11" s="138">
        <f t="shared" ca="1" si="1"/>
        <v>6</v>
      </c>
      <c r="I11" s="137">
        <f t="shared" ref="I11" ca="1" si="8">SUM(D11:H11)</f>
        <v>15</v>
      </c>
      <c r="J11" s="164"/>
    </row>
    <row r="12" spans="1:12" x14ac:dyDescent="0.3">
      <c r="A12" s="139" t="s">
        <v>113</v>
      </c>
      <c r="B12" s="140" t="s">
        <v>116</v>
      </c>
      <c r="C12" s="140" t="s">
        <v>116</v>
      </c>
      <c r="D12" s="183">
        <f t="shared" si="4"/>
        <v>8</v>
      </c>
      <c r="E12" s="140">
        <v>1</v>
      </c>
      <c r="F12" s="140">
        <v>0</v>
      </c>
      <c r="G12" s="140">
        <v>0</v>
      </c>
      <c r="H12" s="141">
        <f t="shared" ca="1" si="1"/>
        <v>17</v>
      </c>
      <c r="I12" s="140">
        <f t="shared" ca="1" si="5"/>
        <v>26</v>
      </c>
      <c r="J12" s="165"/>
    </row>
    <row r="13" spans="1:12" x14ac:dyDescent="0.3">
      <c r="A13" s="136" t="s">
        <v>118</v>
      </c>
      <c r="B13" s="137" t="s">
        <v>153</v>
      </c>
      <c r="C13" s="137" t="s">
        <v>221</v>
      </c>
      <c r="D13" s="182">
        <f t="shared" ref="D13:D19" si="9">1+5</f>
        <v>6</v>
      </c>
      <c r="E13" s="137">
        <v>3</v>
      </c>
      <c r="F13" s="137">
        <v>1</v>
      </c>
      <c r="G13" s="137">
        <v>2</v>
      </c>
      <c r="H13" s="138">
        <f t="shared" ca="1" si="1"/>
        <v>15</v>
      </c>
      <c r="I13" s="137">
        <f t="shared" ref="I13:I23" ca="1" si="10">SUM(D13:H13)</f>
        <v>27</v>
      </c>
      <c r="J13" s="164"/>
      <c r="K13" s="135" t="s">
        <v>145</v>
      </c>
      <c r="L13" s="168"/>
    </row>
    <row r="14" spans="1:12" x14ac:dyDescent="0.3">
      <c r="A14" s="136" t="s">
        <v>118</v>
      </c>
      <c r="B14" s="137" t="s">
        <v>210</v>
      </c>
      <c r="C14" s="137" t="s">
        <v>221</v>
      </c>
      <c r="D14" s="182">
        <f>D13-5</f>
        <v>1</v>
      </c>
      <c r="E14" s="137">
        <v>3</v>
      </c>
      <c r="F14" s="137">
        <v>1</v>
      </c>
      <c r="G14" s="137">
        <v>0</v>
      </c>
      <c r="H14" s="138">
        <f t="shared" ca="1" si="1"/>
        <v>11</v>
      </c>
      <c r="I14" s="137">
        <f t="shared" ref="I14" ca="1" si="11">SUM(D14:H14)</f>
        <v>16</v>
      </c>
      <c r="J14" s="164"/>
      <c r="K14" s="135" t="s">
        <v>146</v>
      </c>
      <c r="L14" s="168"/>
    </row>
    <row r="15" spans="1:12" x14ac:dyDescent="0.3">
      <c r="A15" s="136" t="s">
        <v>118</v>
      </c>
      <c r="B15" s="137" t="s">
        <v>154</v>
      </c>
      <c r="C15" s="137" t="s">
        <v>222</v>
      </c>
      <c r="D15" s="182">
        <f t="shared" si="9"/>
        <v>6</v>
      </c>
      <c r="E15" s="137">
        <v>3</v>
      </c>
      <c r="F15" s="137">
        <v>1</v>
      </c>
      <c r="G15" s="137">
        <v>0</v>
      </c>
      <c r="H15" s="138">
        <f t="shared" ca="1" si="1"/>
        <v>19</v>
      </c>
      <c r="I15" s="137">
        <f t="shared" ca="1" si="10"/>
        <v>29</v>
      </c>
      <c r="J15" s="164"/>
      <c r="K15" s="135" t="s">
        <v>147</v>
      </c>
    </row>
    <row r="16" spans="1:12" x14ac:dyDescent="0.3">
      <c r="A16" s="136" t="s">
        <v>118</v>
      </c>
      <c r="B16" s="137" t="s">
        <v>212</v>
      </c>
      <c r="C16" s="137" t="s">
        <v>222</v>
      </c>
      <c r="D16" s="182">
        <f>D15-5</f>
        <v>1</v>
      </c>
      <c r="E16" s="137">
        <v>3</v>
      </c>
      <c r="F16" s="137">
        <v>1</v>
      </c>
      <c r="G16" s="137">
        <v>0</v>
      </c>
      <c r="H16" s="138">
        <f t="shared" ca="1" si="1"/>
        <v>11</v>
      </c>
      <c r="I16" s="137">
        <f t="shared" ref="I16" ca="1" si="12">SUM(D16:H16)</f>
        <v>16</v>
      </c>
      <c r="J16" s="164"/>
      <c r="K16" s="135" t="s">
        <v>148</v>
      </c>
    </row>
    <row r="17" spans="1:10" x14ac:dyDescent="0.3">
      <c r="A17" s="136" t="s">
        <v>118</v>
      </c>
      <c r="B17" s="137" t="s">
        <v>155</v>
      </c>
      <c r="C17" s="137" t="s">
        <v>156</v>
      </c>
      <c r="D17" s="182">
        <f t="shared" si="9"/>
        <v>6</v>
      </c>
      <c r="E17" s="137">
        <v>2</v>
      </c>
      <c r="F17" s="137">
        <v>1</v>
      </c>
      <c r="G17" s="137">
        <v>0</v>
      </c>
      <c r="H17" s="138">
        <f t="shared" ca="1" si="1"/>
        <v>11</v>
      </c>
      <c r="I17" s="137">
        <f t="shared" ca="1" si="10"/>
        <v>20</v>
      </c>
      <c r="J17" s="164"/>
    </row>
    <row r="18" spans="1:10" x14ac:dyDescent="0.3">
      <c r="A18" s="136" t="s">
        <v>118</v>
      </c>
      <c r="B18" s="137" t="s">
        <v>211</v>
      </c>
      <c r="C18" s="137" t="s">
        <v>156</v>
      </c>
      <c r="D18" s="182">
        <f>D17-5</f>
        <v>1</v>
      </c>
      <c r="E18" s="137">
        <v>2</v>
      </c>
      <c r="F18" s="137">
        <v>1</v>
      </c>
      <c r="G18" s="137">
        <v>0</v>
      </c>
      <c r="H18" s="138">
        <f t="shared" ca="1" si="1"/>
        <v>15</v>
      </c>
      <c r="I18" s="137">
        <f t="shared" ref="I18" ca="1" si="13">SUM(D18:H18)</f>
        <v>19</v>
      </c>
      <c r="J18" s="164"/>
    </row>
    <row r="19" spans="1:10" x14ac:dyDescent="0.3">
      <c r="A19" s="139" t="s">
        <v>118</v>
      </c>
      <c r="B19" s="140" t="s">
        <v>116</v>
      </c>
      <c r="C19" s="140" t="s">
        <v>116</v>
      </c>
      <c r="D19" s="183">
        <f t="shared" si="9"/>
        <v>6</v>
      </c>
      <c r="E19" s="140">
        <v>1</v>
      </c>
      <c r="F19" s="140">
        <v>0</v>
      </c>
      <c r="G19" s="140">
        <v>0</v>
      </c>
      <c r="H19" s="141">
        <f t="shared" ca="1" si="1"/>
        <v>20</v>
      </c>
      <c r="I19" s="140">
        <f t="shared" ca="1" si="10"/>
        <v>27</v>
      </c>
      <c r="J19" s="165"/>
    </row>
    <row r="20" spans="1:10" x14ac:dyDescent="0.3">
      <c r="A20" s="136" t="s">
        <v>135</v>
      </c>
      <c r="B20" s="137" t="s">
        <v>141</v>
      </c>
      <c r="C20" s="137" t="s">
        <v>223</v>
      </c>
      <c r="D20" s="182">
        <v>1</v>
      </c>
      <c r="E20" s="211">
        <f>1+2</f>
        <v>3</v>
      </c>
      <c r="F20" s="137">
        <v>0</v>
      </c>
      <c r="G20" s="137">
        <v>0</v>
      </c>
      <c r="H20" s="138">
        <f t="shared" ca="1" si="1"/>
        <v>1</v>
      </c>
      <c r="I20" s="137">
        <f t="shared" ca="1" si="10"/>
        <v>5</v>
      </c>
      <c r="J20" s="164"/>
    </row>
    <row r="21" spans="1:10" x14ac:dyDescent="0.3">
      <c r="A21" s="136" t="s">
        <v>135</v>
      </c>
      <c r="B21" s="137" t="s">
        <v>143</v>
      </c>
      <c r="C21" s="137" t="s">
        <v>144</v>
      </c>
      <c r="D21" s="182">
        <v>1</v>
      </c>
      <c r="E21" s="211">
        <f>1+2</f>
        <v>3</v>
      </c>
      <c r="F21" s="137">
        <v>0</v>
      </c>
      <c r="G21" s="137">
        <v>0</v>
      </c>
      <c r="H21" s="138">
        <f t="shared" ca="1" si="1"/>
        <v>3</v>
      </c>
      <c r="I21" s="137">
        <f t="shared" ca="1" si="10"/>
        <v>7</v>
      </c>
      <c r="J21" s="164"/>
    </row>
    <row r="22" spans="1:10" x14ac:dyDescent="0.3">
      <c r="A22" s="136" t="s">
        <v>135</v>
      </c>
      <c r="B22" s="137" t="s">
        <v>115</v>
      </c>
      <c r="C22" s="137" t="s">
        <v>142</v>
      </c>
      <c r="D22" s="182">
        <v>1</v>
      </c>
      <c r="E22" s="137">
        <v>2</v>
      </c>
      <c r="F22" s="137">
        <v>0</v>
      </c>
      <c r="G22" s="137">
        <v>0</v>
      </c>
      <c r="H22" s="138">
        <f t="shared" ca="1" si="1"/>
        <v>7</v>
      </c>
      <c r="I22" s="137">
        <f t="shared" ca="1" si="10"/>
        <v>10</v>
      </c>
      <c r="J22" s="164"/>
    </row>
    <row r="23" spans="1:10" x14ac:dyDescent="0.3">
      <c r="A23" s="139" t="s">
        <v>135</v>
      </c>
      <c r="B23" s="140" t="s">
        <v>116</v>
      </c>
      <c r="C23" s="140" t="s">
        <v>116</v>
      </c>
      <c r="D23" s="183">
        <v>1</v>
      </c>
      <c r="E23" s="212">
        <f>1+2</f>
        <v>3</v>
      </c>
      <c r="F23" s="140">
        <v>0</v>
      </c>
      <c r="G23" s="140">
        <v>0</v>
      </c>
      <c r="H23" s="141">
        <f t="shared" ca="1" si="1"/>
        <v>15</v>
      </c>
      <c r="I23" s="140">
        <f t="shared" ca="1" si="10"/>
        <v>19</v>
      </c>
      <c r="J23" s="165"/>
    </row>
    <row r="24" spans="1:10" x14ac:dyDescent="0.3">
      <c r="A24" s="136" t="s">
        <v>117</v>
      </c>
      <c r="B24" s="137" t="s">
        <v>157</v>
      </c>
      <c r="C24" s="137" t="s">
        <v>224</v>
      </c>
      <c r="D24" s="182">
        <f t="shared" ref="D24:D30" si="14">1+6</f>
        <v>7</v>
      </c>
      <c r="E24" s="211">
        <f>3+2</f>
        <v>5</v>
      </c>
      <c r="F24" s="137">
        <v>0</v>
      </c>
      <c r="G24" s="137">
        <v>2</v>
      </c>
      <c r="H24" s="138">
        <f t="shared" ca="1" si="1"/>
        <v>2</v>
      </c>
      <c r="I24" s="137">
        <f t="shared" ref="I24:I30" ca="1" si="15">SUM(D24:H24)</f>
        <v>16</v>
      </c>
      <c r="J24" s="164"/>
    </row>
    <row r="25" spans="1:10" x14ac:dyDescent="0.3">
      <c r="A25" s="136" t="s">
        <v>117</v>
      </c>
      <c r="B25" s="137" t="s">
        <v>212</v>
      </c>
      <c r="C25" s="137" t="s">
        <v>224</v>
      </c>
      <c r="D25" s="182">
        <f>D24-5</f>
        <v>2</v>
      </c>
      <c r="E25" s="211">
        <f>3+2</f>
        <v>5</v>
      </c>
      <c r="F25" s="137">
        <v>0</v>
      </c>
      <c r="G25" s="137">
        <v>2</v>
      </c>
      <c r="H25" s="138">
        <f t="shared" ca="1" si="1"/>
        <v>7</v>
      </c>
      <c r="I25" s="137">
        <f t="shared" ref="I25" ca="1" si="16">SUM(D25:H25)</f>
        <v>16</v>
      </c>
      <c r="J25" s="164"/>
    </row>
    <row r="26" spans="1:10" x14ac:dyDescent="0.3">
      <c r="A26" s="136" t="s">
        <v>117</v>
      </c>
      <c r="B26" s="137" t="s">
        <v>158</v>
      </c>
      <c r="C26" s="137" t="s">
        <v>214</v>
      </c>
      <c r="D26" s="182">
        <f t="shared" si="14"/>
        <v>7</v>
      </c>
      <c r="E26" s="211">
        <v>3</v>
      </c>
      <c r="F26" s="137">
        <v>1</v>
      </c>
      <c r="G26" s="137">
        <v>0</v>
      </c>
      <c r="H26" s="138">
        <f t="shared" ca="1" si="1"/>
        <v>4</v>
      </c>
      <c r="I26" s="137">
        <f t="shared" ca="1" si="15"/>
        <v>15</v>
      </c>
      <c r="J26" s="164"/>
    </row>
    <row r="27" spans="1:10" x14ac:dyDescent="0.3">
      <c r="A27" s="136" t="s">
        <v>117</v>
      </c>
      <c r="B27" s="137" t="s">
        <v>212</v>
      </c>
      <c r="C27" s="137" t="s">
        <v>214</v>
      </c>
      <c r="D27" s="182">
        <f>D26-5</f>
        <v>2</v>
      </c>
      <c r="E27" s="211">
        <v>3</v>
      </c>
      <c r="F27" s="137">
        <v>1</v>
      </c>
      <c r="G27" s="137">
        <v>0</v>
      </c>
      <c r="H27" s="138">
        <f t="shared" ca="1" si="1"/>
        <v>12</v>
      </c>
      <c r="I27" s="137">
        <f t="shared" ref="I27" ca="1" si="17">SUM(D27:H27)</f>
        <v>18</v>
      </c>
      <c r="J27" s="164"/>
    </row>
    <row r="28" spans="1:10" x14ac:dyDescent="0.3">
      <c r="A28" s="136" t="s">
        <v>117</v>
      </c>
      <c r="B28" s="137" t="s">
        <v>159</v>
      </c>
      <c r="C28" s="137" t="s">
        <v>215</v>
      </c>
      <c r="D28" s="182">
        <f t="shared" si="14"/>
        <v>7</v>
      </c>
      <c r="E28" s="137">
        <v>1</v>
      </c>
      <c r="F28" s="137">
        <v>1</v>
      </c>
      <c r="G28" s="137">
        <v>0</v>
      </c>
      <c r="H28" s="138">
        <f t="shared" ca="1" si="1"/>
        <v>1</v>
      </c>
      <c r="I28" s="137">
        <f t="shared" ca="1" si="15"/>
        <v>10</v>
      </c>
      <c r="J28" s="164"/>
    </row>
    <row r="29" spans="1:10" x14ac:dyDescent="0.3">
      <c r="A29" s="136" t="s">
        <v>117</v>
      </c>
      <c r="B29" s="137" t="s">
        <v>213</v>
      </c>
      <c r="C29" s="137" t="s">
        <v>215</v>
      </c>
      <c r="D29" s="182">
        <f>D28-5</f>
        <v>2</v>
      </c>
      <c r="E29" s="137">
        <v>1</v>
      </c>
      <c r="F29" s="137">
        <v>1</v>
      </c>
      <c r="G29" s="137">
        <v>0</v>
      </c>
      <c r="H29" s="138">
        <f t="shared" ca="1" si="1"/>
        <v>1</v>
      </c>
      <c r="I29" s="137">
        <f t="shared" ref="I29" ca="1" si="18">SUM(D29:H29)</f>
        <v>5</v>
      </c>
      <c r="J29" s="164"/>
    </row>
    <row r="30" spans="1:10" x14ac:dyDescent="0.3">
      <c r="A30" s="139" t="s">
        <v>117</v>
      </c>
      <c r="B30" s="140" t="s">
        <v>116</v>
      </c>
      <c r="C30" s="140" t="s">
        <v>116</v>
      </c>
      <c r="D30" s="183">
        <f t="shared" si="14"/>
        <v>7</v>
      </c>
      <c r="E30" s="212">
        <v>1</v>
      </c>
      <c r="F30" s="140">
        <v>0</v>
      </c>
      <c r="G30" s="140">
        <v>0</v>
      </c>
      <c r="H30" s="141">
        <f t="shared" ca="1" si="1"/>
        <v>15</v>
      </c>
      <c r="I30" s="140">
        <f t="shared" ca="1" si="15"/>
        <v>23</v>
      </c>
      <c r="J30" s="165"/>
    </row>
    <row r="31" spans="1:10" x14ac:dyDescent="0.3">
      <c r="A31" s="136" t="s">
        <v>120</v>
      </c>
      <c r="B31" s="137" t="s">
        <v>168</v>
      </c>
      <c r="C31" s="137" t="s">
        <v>225</v>
      </c>
      <c r="D31" s="182">
        <v>1</v>
      </c>
      <c r="E31" s="137">
        <v>1</v>
      </c>
      <c r="F31" s="137">
        <v>0</v>
      </c>
      <c r="G31" s="137">
        <v>0</v>
      </c>
      <c r="H31" s="138">
        <f t="shared" ca="1" si="1"/>
        <v>4</v>
      </c>
      <c r="I31" s="137">
        <f t="shared" ref="I31:I44" ca="1" si="19">SUM(D31:H31)</f>
        <v>6</v>
      </c>
      <c r="J31" s="164"/>
    </row>
    <row r="32" spans="1:10" x14ac:dyDescent="0.3">
      <c r="A32" s="136" t="s">
        <v>120</v>
      </c>
      <c r="B32" s="137" t="s">
        <v>169</v>
      </c>
      <c r="C32" s="137" t="s">
        <v>226</v>
      </c>
      <c r="D32" s="182">
        <v>1</v>
      </c>
      <c r="E32" s="137">
        <v>1</v>
      </c>
      <c r="F32" s="137">
        <v>0</v>
      </c>
      <c r="G32" s="137">
        <v>0</v>
      </c>
      <c r="H32" s="138">
        <f t="shared" ca="1" si="1"/>
        <v>9</v>
      </c>
      <c r="I32" s="137">
        <f t="shared" ca="1" si="19"/>
        <v>11</v>
      </c>
      <c r="J32" s="164"/>
    </row>
    <row r="33" spans="1:10" x14ac:dyDescent="0.3">
      <c r="A33" s="136" t="s">
        <v>174</v>
      </c>
      <c r="B33" s="137" t="s">
        <v>172</v>
      </c>
      <c r="C33" s="137" t="s">
        <v>226</v>
      </c>
      <c r="D33" s="182">
        <v>2</v>
      </c>
      <c r="E33" s="211">
        <f>3+2</f>
        <v>5</v>
      </c>
      <c r="F33" s="137">
        <v>0</v>
      </c>
      <c r="G33" s="137">
        <v>0</v>
      </c>
      <c r="H33" s="138">
        <f t="shared" ca="1" si="1"/>
        <v>15</v>
      </c>
      <c r="I33" s="137">
        <f t="shared" ref="I33:I34" ca="1" si="20">SUM(D33:H33)</f>
        <v>22</v>
      </c>
      <c r="J33" s="164" t="s">
        <v>173</v>
      </c>
    </row>
    <row r="34" spans="1:10" x14ac:dyDescent="0.3">
      <c r="A34" s="136" t="s">
        <v>174</v>
      </c>
      <c r="B34" s="137" t="s">
        <v>162</v>
      </c>
      <c r="C34" s="137" t="s">
        <v>163</v>
      </c>
      <c r="D34" s="182">
        <v>1</v>
      </c>
      <c r="E34" s="211">
        <f>3+2</f>
        <v>5</v>
      </c>
      <c r="F34" s="137">
        <v>0</v>
      </c>
      <c r="G34" s="137">
        <v>0</v>
      </c>
      <c r="H34" s="138">
        <f t="shared" ca="1" si="1"/>
        <v>16</v>
      </c>
      <c r="I34" s="137">
        <f t="shared" ca="1" si="20"/>
        <v>22</v>
      </c>
      <c r="J34" s="164"/>
    </row>
    <row r="35" spans="1:10" x14ac:dyDescent="0.3">
      <c r="A35" s="136" t="s">
        <v>120</v>
      </c>
      <c r="B35" s="137" t="s">
        <v>170</v>
      </c>
      <c r="C35" s="137" t="s">
        <v>167</v>
      </c>
      <c r="D35" s="182">
        <v>1</v>
      </c>
      <c r="E35" s="137">
        <v>1</v>
      </c>
      <c r="F35" s="137">
        <v>0</v>
      </c>
      <c r="G35" s="137">
        <v>0</v>
      </c>
      <c r="H35" s="138">
        <f t="shared" ca="1" si="1"/>
        <v>5</v>
      </c>
      <c r="I35" s="137">
        <f t="shared" ref="I35" ca="1" si="21">SUM(D35:H35)</f>
        <v>7</v>
      </c>
      <c r="J35" s="164"/>
    </row>
    <row r="36" spans="1:10" x14ac:dyDescent="0.3">
      <c r="A36" s="139" t="s">
        <v>120</v>
      </c>
      <c r="B36" s="140" t="s">
        <v>116</v>
      </c>
      <c r="C36" s="140" t="s">
        <v>116</v>
      </c>
      <c r="D36" s="183">
        <v>1</v>
      </c>
      <c r="E36" s="140">
        <v>1</v>
      </c>
      <c r="F36" s="140">
        <v>0</v>
      </c>
      <c r="G36" s="140">
        <v>0</v>
      </c>
      <c r="H36" s="141">
        <f t="shared" ca="1" si="1"/>
        <v>15</v>
      </c>
      <c r="I36" s="140">
        <f t="shared" ca="1" si="19"/>
        <v>17</v>
      </c>
      <c r="J36" s="165"/>
    </row>
    <row r="37" spans="1:10" x14ac:dyDescent="0.3">
      <c r="A37" s="136" t="s">
        <v>121</v>
      </c>
      <c r="B37" s="137" t="s">
        <v>160</v>
      </c>
      <c r="C37" s="137" t="s">
        <v>227</v>
      </c>
      <c r="D37" s="182">
        <f t="shared" ref="D37:D44" si="22">1+5</f>
        <v>6</v>
      </c>
      <c r="E37" s="137">
        <v>3</v>
      </c>
      <c r="F37" s="137">
        <v>2</v>
      </c>
      <c r="G37" s="137">
        <v>0</v>
      </c>
      <c r="H37" s="138">
        <f t="shared" ca="1" si="1"/>
        <v>11</v>
      </c>
      <c r="I37" s="137">
        <f t="shared" ca="1" si="19"/>
        <v>22</v>
      </c>
      <c r="J37" s="164"/>
    </row>
    <row r="38" spans="1:10" x14ac:dyDescent="0.3">
      <c r="A38" s="136" t="s">
        <v>121</v>
      </c>
      <c r="B38" s="137" t="s">
        <v>210</v>
      </c>
      <c r="C38" s="137" t="s">
        <v>227</v>
      </c>
      <c r="D38" s="182">
        <f>D37-5</f>
        <v>1</v>
      </c>
      <c r="E38" s="137">
        <v>3</v>
      </c>
      <c r="F38" s="137">
        <v>2</v>
      </c>
      <c r="G38" s="137">
        <v>0</v>
      </c>
      <c r="H38" s="138">
        <f t="shared" ca="1" si="1"/>
        <v>12</v>
      </c>
      <c r="I38" s="137">
        <f t="shared" ref="I38" ca="1" si="23">SUM(D38:H38)</f>
        <v>18</v>
      </c>
      <c r="J38" s="164"/>
    </row>
    <row r="39" spans="1:10" x14ac:dyDescent="0.3">
      <c r="A39" s="136" t="s">
        <v>121</v>
      </c>
      <c r="B39" s="137" t="s">
        <v>161</v>
      </c>
      <c r="C39" s="137" t="s">
        <v>228</v>
      </c>
      <c r="D39" s="182">
        <f t="shared" si="22"/>
        <v>6</v>
      </c>
      <c r="E39" s="211">
        <f>2+2</f>
        <v>4</v>
      </c>
      <c r="F39" s="137">
        <v>1</v>
      </c>
      <c r="G39" s="137">
        <v>0</v>
      </c>
      <c r="H39" s="138">
        <f t="shared" ca="1" si="1"/>
        <v>6</v>
      </c>
      <c r="I39" s="137">
        <f t="shared" ca="1" si="19"/>
        <v>17</v>
      </c>
      <c r="J39" s="164"/>
    </row>
    <row r="40" spans="1:10" x14ac:dyDescent="0.3">
      <c r="A40" s="136" t="s">
        <v>121</v>
      </c>
      <c r="B40" s="137" t="s">
        <v>213</v>
      </c>
      <c r="C40" s="137" t="s">
        <v>228</v>
      </c>
      <c r="D40" s="182">
        <f>D39-5</f>
        <v>1</v>
      </c>
      <c r="E40" s="211">
        <f>2+2</f>
        <v>4</v>
      </c>
      <c r="F40" s="137">
        <v>1</v>
      </c>
      <c r="G40" s="137">
        <v>0</v>
      </c>
      <c r="H40" s="138">
        <f t="shared" ca="1" si="1"/>
        <v>7</v>
      </c>
      <c r="I40" s="137">
        <f t="shared" ref="I40" ca="1" si="24">SUM(D40:H40)</f>
        <v>13</v>
      </c>
      <c r="J40" s="164"/>
    </row>
    <row r="41" spans="1:10" x14ac:dyDescent="0.3">
      <c r="A41" s="136" t="s">
        <v>121</v>
      </c>
      <c r="B41" s="137" t="s">
        <v>136</v>
      </c>
      <c r="C41" s="137" t="s">
        <v>149</v>
      </c>
      <c r="D41" s="182">
        <f t="shared" si="22"/>
        <v>6</v>
      </c>
      <c r="E41" s="211">
        <f t="shared" ref="E41:E43" si="25">2+2</f>
        <v>4</v>
      </c>
      <c r="F41" s="137">
        <v>0</v>
      </c>
      <c r="G41" s="137">
        <v>0</v>
      </c>
      <c r="H41" s="138">
        <f t="shared" ca="1" si="1"/>
        <v>8</v>
      </c>
      <c r="I41" s="137">
        <f t="shared" ca="1" si="19"/>
        <v>18</v>
      </c>
      <c r="J41" s="164"/>
    </row>
    <row r="42" spans="1:10" x14ac:dyDescent="0.3">
      <c r="A42" s="136" t="s">
        <v>121</v>
      </c>
      <c r="B42" s="137" t="s">
        <v>155</v>
      </c>
      <c r="C42" s="137" t="s">
        <v>156</v>
      </c>
      <c r="D42" s="182">
        <f t="shared" si="22"/>
        <v>6</v>
      </c>
      <c r="E42" s="211">
        <f t="shared" si="25"/>
        <v>4</v>
      </c>
      <c r="F42" s="137">
        <v>1</v>
      </c>
      <c r="G42" s="137">
        <v>0</v>
      </c>
      <c r="H42" s="138">
        <f t="shared" ca="1" si="1"/>
        <v>5</v>
      </c>
      <c r="I42" s="137">
        <f t="shared" ref="I42" ca="1" si="26">SUM(D42:H42)</f>
        <v>16</v>
      </c>
      <c r="J42" s="164"/>
    </row>
    <row r="43" spans="1:10" x14ac:dyDescent="0.3">
      <c r="A43" s="136" t="s">
        <v>121</v>
      </c>
      <c r="B43" s="137" t="s">
        <v>211</v>
      </c>
      <c r="C43" s="137" t="s">
        <v>156</v>
      </c>
      <c r="D43" s="182">
        <f>D42-5</f>
        <v>1</v>
      </c>
      <c r="E43" s="211">
        <f t="shared" si="25"/>
        <v>4</v>
      </c>
      <c r="F43" s="137">
        <v>1</v>
      </c>
      <c r="G43" s="137">
        <v>0</v>
      </c>
      <c r="H43" s="138">
        <f t="shared" ca="1" si="1"/>
        <v>5</v>
      </c>
      <c r="I43" s="137">
        <f t="shared" ref="I43" ca="1" si="27">SUM(D43:H43)</f>
        <v>11</v>
      </c>
      <c r="J43" s="164"/>
    </row>
    <row r="44" spans="1:10" x14ac:dyDescent="0.3">
      <c r="A44" s="139" t="s">
        <v>121</v>
      </c>
      <c r="B44" s="140" t="s">
        <v>116</v>
      </c>
      <c r="C44" s="140" t="s">
        <v>116</v>
      </c>
      <c r="D44" s="183">
        <f t="shared" si="22"/>
        <v>6</v>
      </c>
      <c r="E44" s="140">
        <v>-1</v>
      </c>
      <c r="F44" s="140">
        <v>0</v>
      </c>
      <c r="G44" s="140">
        <v>0</v>
      </c>
      <c r="H44" s="141">
        <f t="shared" ca="1" si="1"/>
        <v>12</v>
      </c>
      <c r="I44" s="140">
        <f t="shared" ca="1" si="19"/>
        <v>17</v>
      </c>
      <c r="J44" s="165"/>
    </row>
    <row r="45" spans="1:10" x14ac:dyDescent="0.3">
      <c r="A45" s="200"/>
      <c r="B45" s="137"/>
      <c r="C45" s="137"/>
      <c r="D45" s="182"/>
      <c r="E45" s="137"/>
      <c r="F45" s="137"/>
      <c r="G45" s="137"/>
      <c r="H45" s="138">
        <f t="shared" ca="1" si="1"/>
        <v>4</v>
      </c>
      <c r="I45" s="137">
        <f t="shared" ref="I45:I46" ca="1" si="28">SUM(D45:H45)</f>
        <v>4</v>
      </c>
      <c r="J45" s="164"/>
    </row>
    <row r="46" spans="1:10" x14ac:dyDescent="0.3">
      <c r="A46" s="201"/>
      <c r="B46" s="140"/>
      <c r="C46" s="140" t="s">
        <v>116</v>
      </c>
      <c r="D46" s="183"/>
      <c r="E46" s="140"/>
      <c r="F46" s="140"/>
      <c r="G46" s="140"/>
      <c r="H46" s="141">
        <f t="shared" ca="1" si="1"/>
        <v>6</v>
      </c>
      <c r="I46" s="140">
        <f t="shared" ca="1" si="28"/>
        <v>6</v>
      </c>
      <c r="J46" s="165"/>
    </row>
  </sheetData>
  <conditionalFormatting sqref="H2 H6">
    <cfRule type="cellIs" dxfId="407" priority="533" operator="equal">
      <formula>20</formula>
    </cfRule>
    <cfRule type="cellIs" dxfId="406" priority="534" operator="equal">
      <formula>1</formula>
    </cfRule>
  </conditionalFormatting>
  <conditionalFormatting sqref="H7:H8">
    <cfRule type="cellIs" dxfId="405" priority="527" operator="equal">
      <formula>1</formula>
    </cfRule>
    <cfRule type="cellIs" dxfId="404" priority="528" operator="equal">
      <formula>19</formula>
    </cfRule>
    <cfRule type="cellIs" dxfId="403" priority="529" operator="equal">
      <formula>20</formula>
    </cfRule>
  </conditionalFormatting>
  <conditionalFormatting sqref="H8:H10">
    <cfRule type="cellIs" dxfId="402" priority="509" operator="equal">
      <formula>1</formula>
    </cfRule>
    <cfRule type="cellIs" dxfId="401" priority="510" operator="equal">
      <formula>19</formula>
    </cfRule>
    <cfRule type="cellIs" dxfId="400" priority="511" operator="equal">
      <formula>20</formula>
    </cfRule>
  </conditionalFormatting>
  <conditionalFormatting sqref="H8:H10">
    <cfRule type="cellIs" dxfId="399" priority="512" operator="equal">
      <formula>1</formula>
    </cfRule>
    <cfRule type="cellIs" dxfId="398" priority="513" operator="equal">
      <formula>19</formula>
    </cfRule>
    <cfRule type="cellIs" dxfId="397" priority="514" operator="equal">
      <formula>20</formula>
    </cfRule>
  </conditionalFormatting>
  <conditionalFormatting sqref="H8:H10">
    <cfRule type="cellIs" dxfId="396" priority="503" operator="equal">
      <formula>1</formula>
    </cfRule>
    <cfRule type="cellIs" dxfId="395" priority="504" operator="equal">
      <formula>19</formula>
    </cfRule>
    <cfRule type="cellIs" dxfId="394" priority="505" operator="equal">
      <formula>20</formula>
    </cfRule>
  </conditionalFormatting>
  <conditionalFormatting sqref="H8:H10">
    <cfRule type="cellIs" dxfId="393" priority="506" operator="equal">
      <formula>1</formula>
    </cfRule>
    <cfRule type="cellIs" dxfId="392" priority="507" operator="equal">
      <formula>19</formula>
    </cfRule>
    <cfRule type="cellIs" dxfId="391" priority="508" operator="equal">
      <formula>20</formula>
    </cfRule>
  </conditionalFormatting>
  <conditionalFormatting sqref="H12">
    <cfRule type="cellIs" dxfId="390" priority="521" operator="equal">
      <formula>1</formula>
    </cfRule>
    <cfRule type="cellIs" dxfId="389" priority="522" operator="equal">
      <formula>19</formula>
    </cfRule>
    <cfRule type="cellIs" dxfId="388" priority="523" operator="equal">
      <formula>20</formula>
    </cfRule>
  </conditionalFormatting>
  <conditionalFormatting sqref="H12">
    <cfRule type="cellIs" dxfId="387" priority="524" operator="equal">
      <formula>1</formula>
    </cfRule>
    <cfRule type="cellIs" dxfId="386" priority="525" operator="equal">
      <formula>19</formula>
    </cfRule>
    <cfRule type="cellIs" dxfId="385" priority="526" operator="equal">
      <formula>20</formula>
    </cfRule>
  </conditionalFormatting>
  <conditionalFormatting sqref="H12">
    <cfRule type="cellIs" dxfId="384" priority="515" operator="equal">
      <formula>1</formula>
    </cfRule>
    <cfRule type="cellIs" dxfId="383" priority="516" operator="equal">
      <formula>19</formula>
    </cfRule>
    <cfRule type="cellIs" dxfId="382" priority="517" operator="equal">
      <formula>20</formula>
    </cfRule>
  </conditionalFormatting>
  <conditionalFormatting sqref="H12">
    <cfRule type="cellIs" dxfId="381" priority="518" operator="equal">
      <formula>1</formula>
    </cfRule>
    <cfRule type="cellIs" dxfId="380" priority="519" operator="equal">
      <formula>19</formula>
    </cfRule>
    <cfRule type="cellIs" dxfId="379" priority="520" operator="equal">
      <formula>20</formula>
    </cfRule>
  </conditionalFormatting>
  <conditionalFormatting sqref="H11">
    <cfRule type="cellIs" dxfId="378" priority="478" operator="equal">
      <formula>1</formula>
    </cfRule>
    <cfRule type="cellIs" dxfId="377" priority="479" operator="equal">
      <formula>19</formula>
    </cfRule>
    <cfRule type="cellIs" dxfId="376" priority="480" operator="equal">
      <formula>20</formula>
    </cfRule>
  </conditionalFormatting>
  <conditionalFormatting sqref="H11">
    <cfRule type="cellIs" dxfId="375" priority="481" operator="equal">
      <formula>1</formula>
    </cfRule>
    <cfRule type="cellIs" dxfId="374" priority="482" operator="equal">
      <formula>19</formula>
    </cfRule>
    <cfRule type="cellIs" dxfId="373" priority="483" operator="equal">
      <formula>20</formula>
    </cfRule>
  </conditionalFormatting>
  <conditionalFormatting sqref="H11">
    <cfRule type="cellIs" dxfId="372" priority="472" operator="equal">
      <formula>1</formula>
    </cfRule>
    <cfRule type="cellIs" dxfId="371" priority="473" operator="equal">
      <formula>19</formula>
    </cfRule>
    <cfRule type="cellIs" dxfId="370" priority="474" operator="equal">
      <formula>20</formula>
    </cfRule>
  </conditionalFormatting>
  <conditionalFormatting sqref="H11">
    <cfRule type="cellIs" dxfId="369" priority="475" operator="equal">
      <formula>1</formula>
    </cfRule>
    <cfRule type="cellIs" dxfId="368" priority="476" operator="equal">
      <formula>19</formula>
    </cfRule>
    <cfRule type="cellIs" dxfId="367" priority="477" operator="equal">
      <formula>20</formula>
    </cfRule>
  </conditionalFormatting>
  <conditionalFormatting sqref="H31">
    <cfRule type="cellIs" dxfId="366" priority="469" operator="equal">
      <formula>1</formula>
    </cfRule>
    <cfRule type="cellIs" dxfId="365" priority="470" operator="equal">
      <formula>19</formula>
    </cfRule>
    <cfRule type="cellIs" dxfId="364" priority="471" operator="equal">
      <formula>20</formula>
    </cfRule>
  </conditionalFormatting>
  <conditionalFormatting sqref="H32">
    <cfRule type="cellIs" dxfId="363" priority="451" operator="equal">
      <formula>1</formula>
    </cfRule>
    <cfRule type="cellIs" dxfId="362" priority="452" operator="equal">
      <formula>19</formula>
    </cfRule>
    <cfRule type="cellIs" dxfId="361" priority="453" operator="equal">
      <formula>20</formula>
    </cfRule>
  </conditionalFormatting>
  <conditionalFormatting sqref="H32">
    <cfRule type="cellIs" dxfId="360" priority="454" operator="equal">
      <formula>1</formula>
    </cfRule>
    <cfRule type="cellIs" dxfId="359" priority="455" operator="equal">
      <formula>19</formula>
    </cfRule>
    <cfRule type="cellIs" dxfId="358" priority="456" operator="equal">
      <formula>20</formula>
    </cfRule>
  </conditionalFormatting>
  <conditionalFormatting sqref="H32">
    <cfRule type="cellIs" dxfId="357" priority="445" operator="equal">
      <formula>1</formula>
    </cfRule>
    <cfRule type="cellIs" dxfId="356" priority="446" operator="equal">
      <formula>19</formula>
    </cfRule>
    <cfRule type="cellIs" dxfId="355" priority="447" operator="equal">
      <formula>20</formula>
    </cfRule>
  </conditionalFormatting>
  <conditionalFormatting sqref="H32">
    <cfRule type="cellIs" dxfId="354" priority="448" operator="equal">
      <formula>1</formula>
    </cfRule>
    <cfRule type="cellIs" dxfId="353" priority="449" operator="equal">
      <formula>19</formula>
    </cfRule>
    <cfRule type="cellIs" dxfId="352" priority="450" operator="equal">
      <formula>20</formula>
    </cfRule>
  </conditionalFormatting>
  <conditionalFormatting sqref="H36">
    <cfRule type="cellIs" dxfId="351" priority="463" operator="equal">
      <formula>1</formula>
    </cfRule>
    <cfRule type="cellIs" dxfId="350" priority="464" operator="equal">
      <formula>19</formula>
    </cfRule>
    <cfRule type="cellIs" dxfId="349" priority="465" operator="equal">
      <formula>20</formula>
    </cfRule>
  </conditionalFormatting>
  <conditionalFormatting sqref="H36">
    <cfRule type="cellIs" dxfId="348" priority="466" operator="equal">
      <formula>1</formula>
    </cfRule>
    <cfRule type="cellIs" dxfId="347" priority="467" operator="equal">
      <formula>19</formula>
    </cfRule>
    <cfRule type="cellIs" dxfId="346" priority="468" operator="equal">
      <formula>20</formula>
    </cfRule>
  </conditionalFormatting>
  <conditionalFormatting sqref="H36">
    <cfRule type="cellIs" dxfId="345" priority="457" operator="equal">
      <formula>1</formula>
    </cfRule>
    <cfRule type="cellIs" dxfId="344" priority="458" operator="equal">
      <formula>19</formula>
    </cfRule>
    <cfRule type="cellIs" dxfId="343" priority="459" operator="equal">
      <formula>20</formula>
    </cfRule>
  </conditionalFormatting>
  <conditionalFormatting sqref="H36">
    <cfRule type="cellIs" dxfId="342" priority="460" operator="equal">
      <formula>1</formula>
    </cfRule>
    <cfRule type="cellIs" dxfId="341" priority="461" operator="equal">
      <formula>19</formula>
    </cfRule>
    <cfRule type="cellIs" dxfId="340" priority="462" operator="equal">
      <formula>20</formula>
    </cfRule>
  </conditionalFormatting>
  <conditionalFormatting sqref="H41:H42">
    <cfRule type="cellIs" dxfId="339" priority="400" operator="equal">
      <formula>1</formula>
    </cfRule>
    <cfRule type="cellIs" dxfId="338" priority="401" operator="equal">
      <formula>19</formula>
    </cfRule>
    <cfRule type="cellIs" dxfId="337" priority="402" operator="equal">
      <formula>20</formula>
    </cfRule>
  </conditionalFormatting>
  <conditionalFormatting sqref="H41:H42">
    <cfRule type="cellIs" dxfId="336" priority="403" operator="equal">
      <formula>1</formula>
    </cfRule>
    <cfRule type="cellIs" dxfId="335" priority="404" operator="equal">
      <formula>19</formula>
    </cfRule>
    <cfRule type="cellIs" dxfId="334" priority="405" operator="equal">
      <formula>20</formula>
    </cfRule>
  </conditionalFormatting>
  <conditionalFormatting sqref="H41:H42">
    <cfRule type="cellIs" dxfId="333" priority="394" operator="equal">
      <formula>1</formula>
    </cfRule>
    <cfRule type="cellIs" dxfId="332" priority="395" operator="equal">
      <formula>19</formula>
    </cfRule>
    <cfRule type="cellIs" dxfId="331" priority="396" operator="equal">
      <formula>20</formula>
    </cfRule>
  </conditionalFormatting>
  <conditionalFormatting sqref="H41:H42">
    <cfRule type="cellIs" dxfId="330" priority="397" operator="equal">
      <formula>1</formula>
    </cfRule>
    <cfRule type="cellIs" dxfId="329" priority="398" operator="equal">
      <formula>19</formula>
    </cfRule>
    <cfRule type="cellIs" dxfId="328" priority="399" operator="equal">
      <formula>20</formula>
    </cfRule>
  </conditionalFormatting>
  <conditionalFormatting sqref="H37">
    <cfRule type="cellIs" dxfId="327" priority="430" operator="equal">
      <formula>1</formula>
    </cfRule>
    <cfRule type="cellIs" dxfId="326" priority="431" operator="equal">
      <formula>19</formula>
    </cfRule>
    <cfRule type="cellIs" dxfId="325" priority="432" operator="equal">
      <formula>20</formula>
    </cfRule>
  </conditionalFormatting>
  <conditionalFormatting sqref="H39">
    <cfRule type="cellIs" dxfId="324" priority="412" operator="equal">
      <formula>1</formula>
    </cfRule>
    <cfRule type="cellIs" dxfId="323" priority="413" operator="equal">
      <formula>19</formula>
    </cfRule>
    <cfRule type="cellIs" dxfId="322" priority="414" operator="equal">
      <formula>20</formula>
    </cfRule>
  </conditionalFormatting>
  <conditionalFormatting sqref="H39">
    <cfRule type="cellIs" dxfId="321" priority="415" operator="equal">
      <formula>1</formula>
    </cfRule>
    <cfRule type="cellIs" dxfId="320" priority="416" operator="equal">
      <formula>19</formula>
    </cfRule>
    <cfRule type="cellIs" dxfId="319" priority="417" operator="equal">
      <formula>20</formula>
    </cfRule>
  </conditionalFormatting>
  <conditionalFormatting sqref="H39">
    <cfRule type="cellIs" dxfId="318" priority="406" operator="equal">
      <formula>1</formula>
    </cfRule>
    <cfRule type="cellIs" dxfId="317" priority="407" operator="equal">
      <formula>19</formula>
    </cfRule>
    <cfRule type="cellIs" dxfId="316" priority="408" operator="equal">
      <formula>20</formula>
    </cfRule>
  </conditionalFormatting>
  <conditionalFormatting sqref="H39">
    <cfRule type="cellIs" dxfId="315" priority="409" operator="equal">
      <formula>1</formula>
    </cfRule>
    <cfRule type="cellIs" dxfId="314" priority="410" operator="equal">
      <formula>19</formula>
    </cfRule>
    <cfRule type="cellIs" dxfId="313" priority="411" operator="equal">
      <formula>20</formula>
    </cfRule>
  </conditionalFormatting>
  <conditionalFormatting sqref="H44">
    <cfRule type="cellIs" dxfId="312" priority="424" operator="equal">
      <formula>1</formula>
    </cfRule>
    <cfRule type="cellIs" dxfId="311" priority="425" operator="equal">
      <formula>19</formula>
    </cfRule>
    <cfRule type="cellIs" dxfId="310" priority="426" operator="equal">
      <formula>20</formula>
    </cfRule>
  </conditionalFormatting>
  <conditionalFormatting sqref="H44">
    <cfRule type="cellIs" dxfId="309" priority="427" operator="equal">
      <formula>1</formula>
    </cfRule>
    <cfRule type="cellIs" dxfId="308" priority="428" operator="equal">
      <formula>19</formula>
    </cfRule>
    <cfRule type="cellIs" dxfId="307" priority="429" operator="equal">
      <formula>20</formula>
    </cfRule>
  </conditionalFormatting>
  <conditionalFormatting sqref="H44">
    <cfRule type="cellIs" dxfId="306" priority="418" operator="equal">
      <formula>1</formula>
    </cfRule>
    <cfRule type="cellIs" dxfId="305" priority="419" operator="equal">
      <formula>19</formula>
    </cfRule>
    <cfRule type="cellIs" dxfId="304" priority="420" operator="equal">
      <formula>20</formula>
    </cfRule>
  </conditionalFormatting>
  <conditionalFormatting sqref="H44">
    <cfRule type="cellIs" dxfId="303" priority="421" operator="equal">
      <formula>1</formula>
    </cfRule>
    <cfRule type="cellIs" dxfId="302" priority="422" operator="equal">
      <formula>19</formula>
    </cfRule>
    <cfRule type="cellIs" dxfId="301" priority="423" operator="equal">
      <formula>20</formula>
    </cfRule>
  </conditionalFormatting>
  <conditionalFormatting sqref="H35">
    <cfRule type="cellIs" dxfId="300" priority="286" operator="equal">
      <formula>1</formula>
    </cfRule>
    <cfRule type="cellIs" dxfId="299" priority="287" operator="equal">
      <formula>19</formula>
    </cfRule>
    <cfRule type="cellIs" dxfId="298" priority="288" operator="equal">
      <formula>20</formula>
    </cfRule>
  </conditionalFormatting>
  <conditionalFormatting sqref="H35">
    <cfRule type="cellIs" dxfId="297" priority="280" operator="equal">
      <formula>1</formula>
    </cfRule>
    <cfRule type="cellIs" dxfId="296" priority="281" operator="equal">
      <formula>19</formula>
    </cfRule>
    <cfRule type="cellIs" dxfId="295" priority="282" operator="equal">
      <formula>20</formula>
    </cfRule>
  </conditionalFormatting>
  <conditionalFormatting sqref="H35">
    <cfRule type="cellIs" dxfId="294" priority="283" operator="equal">
      <formula>1</formula>
    </cfRule>
    <cfRule type="cellIs" dxfId="293" priority="284" operator="equal">
      <formula>19</formula>
    </cfRule>
    <cfRule type="cellIs" dxfId="292" priority="285" operator="equal">
      <formula>20</formula>
    </cfRule>
  </conditionalFormatting>
  <conditionalFormatting sqref="H46">
    <cfRule type="cellIs" dxfId="291" priority="310" operator="equal">
      <formula>1</formula>
    </cfRule>
    <cfRule type="cellIs" dxfId="290" priority="311" operator="equal">
      <formula>19</formula>
    </cfRule>
    <cfRule type="cellIs" dxfId="289" priority="312" operator="equal">
      <formula>20</formula>
    </cfRule>
  </conditionalFormatting>
  <conditionalFormatting sqref="H45">
    <cfRule type="cellIs" dxfId="288" priority="313" operator="equal">
      <formula>1</formula>
    </cfRule>
    <cfRule type="cellIs" dxfId="287" priority="314" operator="equal">
      <formula>19</formula>
    </cfRule>
    <cfRule type="cellIs" dxfId="286" priority="315" operator="equal">
      <formula>20</formula>
    </cfRule>
  </conditionalFormatting>
  <conditionalFormatting sqref="H46">
    <cfRule type="cellIs" dxfId="285" priority="304" operator="equal">
      <formula>1</formula>
    </cfRule>
    <cfRule type="cellIs" dxfId="284" priority="305" operator="equal">
      <formula>19</formula>
    </cfRule>
    <cfRule type="cellIs" dxfId="283" priority="306" operator="equal">
      <formula>20</formula>
    </cfRule>
  </conditionalFormatting>
  <conditionalFormatting sqref="H46">
    <cfRule type="cellIs" dxfId="282" priority="307" operator="equal">
      <formula>1</formula>
    </cfRule>
    <cfRule type="cellIs" dxfId="281" priority="308" operator="equal">
      <formula>19</formula>
    </cfRule>
    <cfRule type="cellIs" dxfId="280" priority="309" operator="equal">
      <formula>20</formula>
    </cfRule>
  </conditionalFormatting>
  <conditionalFormatting sqref="H46">
    <cfRule type="cellIs" dxfId="279" priority="301" operator="equal">
      <formula>1</formula>
    </cfRule>
    <cfRule type="cellIs" dxfId="278" priority="302" operator="equal">
      <formula>19</formula>
    </cfRule>
    <cfRule type="cellIs" dxfId="277" priority="303" operator="equal">
      <formula>20</formula>
    </cfRule>
  </conditionalFormatting>
  <conditionalFormatting sqref="H35">
    <cfRule type="cellIs" dxfId="276" priority="277" operator="equal">
      <formula>1</formula>
    </cfRule>
    <cfRule type="cellIs" dxfId="275" priority="278" operator="equal">
      <formula>19</formula>
    </cfRule>
    <cfRule type="cellIs" dxfId="274" priority="279" operator="equal">
      <formula>20</formula>
    </cfRule>
  </conditionalFormatting>
  <conditionalFormatting sqref="H21">
    <cfRule type="cellIs" dxfId="273" priority="193" operator="equal">
      <formula>1</formula>
    </cfRule>
    <cfRule type="cellIs" dxfId="272" priority="194" operator="equal">
      <formula>19</formula>
    </cfRule>
    <cfRule type="cellIs" dxfId="271" priority="195" operator="equal">
      <formula>20</formula>
    </cfRule>
  </conditionalFormatting>
  <conditionalFormatting sqref="H21">
    <cfRule type="cellIs" dxfId="270" priority="196" operator="equal">
      <formula>1</formula>
    </cfRule>
    <cfRule type="cellIs" dxfId="269" priority="197" operator="equal">
      <formula>19</formula>
    </cfRule>
    <cfRule type="cellIs" dxfId="268" priority="198" operator="equal">
      <formula>20</formula>
    </cfRule>
  </conditionalFormatting>
  <conditionalFormatting sqref="H21">
    <cfRule type="cellIs" dxfId="267" priority="187" operator="equal">
      <formula>1</formula>
    </cfRule>
    <cfRule type="cellIs" dxfId="266" priority="188" operator="equal">
      <formula>19</formula>
    </cfRule>
    <cfRule type="cellIs" dxfId="265" priority="189" operator="equal">
      <formula>20</formula>
    </cfRule>
  </conditionalFormatting>
  <conditionalFormatting sqref="H21">
    <cfRule type="cellIs" dxfId="264" priority="190" operator="equal">
      <formula>1</formula>
    </cfRule>
    <cfRule type="cellIs" dxfId="263" priority="191" operator="equal">
      <formula>19</formula>
    </cfRule>
    <cfRule type="cellIs" dxfId="262" priority="192" operator="equal">
      <formula>20</formula>
    </cfRule>
  </conditionalFormatting>
  <conditionalFormatting sqref="H4">
    <cfRule type="cellIs" dxfId="261" priority="259" operator="equal">
      <formula>1</formula>
    </cfRule>
    <cfRule type="cellIs" dxfId="260" priority="260" operator="equal">
      <formula>19</formula>
    </cfRule>
    <cfRule type="cellIs" dxfId="259" priority="261" operator="equal">
      <formula>20</formula>
    </cfRule>
  </conditionalFormatting>
  <conditionalFormatting sqref="H4">
    <cfRule type="cellIs" dxfId="258" priority="262" operator="equal">
      <formula>1</formula>
    </cfRule>
    <cfRule type="cellIs" dxfId="257" priority="263" operator="equal">
      <formula>19</formula>
    </cfRule>
    <cfRule type="cellIs" dxfId="256" priority="264" operator="equal">
      <formula>20</formula>
    </cfRule>
  </conditionalFormatting>
  <conditionalFormatting sqref="H4">
    <cfRule type="cellIs" dxfId="255" priority="253" operator="equal">
      <formula>1</formula>
    </cfRule>
    <cfRule type="cellIs" dxfId="254" priority="254" operator="equal">
      <formula>19</formula>
    </cfRule>
    <cfRule type="cellIs" dxfId="253" priority="255" operator="equal">
      <formula>20</formula>
    </cfRule>
  </conditionalFormatting>
  <conditionalFormatting sqref="H4">
    <cfRule type="cellIs" dxfId="252" priority="256" operator="equal">
      <formula>1</formula>
    </cfRule>
    <cfRule type="cellIs" dxfId="251" priority="257" operator="equal">
      <formula>19</formula>
    </cfRule>
    <cfRule type="cellIs" dxfId="250" priority="258" operator="equal">
      <formula>20</formula>
    </cfRule>
  </conditionalFormatting>
  <conditionalFormatting sqref="H13:H14">
    <cfRule type="cellIs" dxfId="249" priority="250" operator="equal">
      <formula>1</formula>
    </cfRule>
    <cfRule type="cellIs" dxfId="248" priority="251" operator="equal">
      <formula>19</formula>
    </cfRule>
    <cfRule type="cellIs" dxfId="247" priority="252" operator="equal">
      <formula>20</formula>
    </cfRule>
  </conditionalFormatting>
  <conditionalFormatting sqref="H14:H16">
    <cfRule type="cellIs" dxfId="246" priority="232" operator="equal">
      <formula>1</formula>
    </cfRule>
    <cfRule type="cellIs" dxfId="245" priority="233" operator="equal">
      <formula>19</formula>
    </cfRule>
    <cfRule type="cellIs" dxfId="244" priority="234" operator="equal">
      <formula>20</formula>
    </cfRule>
  </conditionalFormatting>
  <conditionalFormatting sqref="H14:H16">
    <cfRule type="cellIs" dxfId="243" priority="235" operator="equal">
      <formula>1</formula>
    </cfRule>
    <cfRule type="cellIs" dxfId="242" priority="236" operator="equal">
      <formula>19</formula>
    </cfRule>
    <cfRule type="cellIs" dxfId="241" priority="237" operator="equal">
      <formula>20</formula>
    </cfRule>
  </conditionalFormatting>
  <conditionalFormatting sqref="H14:H16">
    <cfRule type="cellIs" dxfId="240" priority="226" operator="equal">
      <formula>1</formula>
    </cfRule>
    <cfRule type="cellIs" dxfId="239" priority="227" operator="equal">
      <formula>19</formula>
    </cfRule>
    <cfRule type="cellIs" dxfId="238" priority="228" operator="equal">
      <formula>20</formula>
    </cfRule>
  </conditionalFormatting>
  <conditionalFormatting sqref="H14:H16">
    <cfRule type="cellIs" dxfId="237" priority="229" operator="equal">
      <formula>1</formula>
    </cfRule>
    <cfRule type="cellIs" dxfId="236" priority="230" operator="equal">
      <formula>19</formula>
    </cfRule>
    <cfRule type="cellIs" dxfId="235" priority="231" operator="equal">
      <formula>20</formula>
    </cfRule>
  </conditionalFormatting>
  <conditionalFormatting sqref="H19">
    <cfRule type="cellIs" dxfId="234" priority="244" operator="equal">
      <formula>1</formula>
    </cfRule>
    <cfRule type="cellIs" dxfId="233" priority="245" operator="equal">
      <formula>19</formula>
    </cfRule>
    <cfRule type="cellIs" dxfId="232" priority="246" operator="equal">
      <formula>20</formula>
    </cfRule>
  </conditionalFormatting>
  <conditionalFormatting sqref="H19">
    <cfRule type="cellIs" dxfId="231" priority="247" operator="equal">
      <formula>1</formula>
    </cfRule>
    <cfRule type="cellIs" dxfId="230" priority="248" operator="equal">
      <formula>19</formula>
    </cfRule>
    <cfRule type="cellIs" dxfId="229" priority="249" operator="equal">
      <formula>20</formula>
    </cfRule>
  </conditionalFormatting>
  <conditionalFormatting sqref="H19">
    <cfRule type="cellIs" dxfId="228" priority="238" operator="equal">
      <formula>1</formula>
    </cfRule>
    <cfRule type="cellIs" dxfId="227" priority="239" operator="equal">
      <formula>19</formula>
    </cfRule>
    <cfRule type="cellIs" dxfId="226" priority="240" operator="equal">
      <formula>20</formula>
    </cfRule>
  </conditionalFormatting>
  <conditionalFormatting sqref="H19">
    <cfRule type="cellIs" dxfId="225" priority="241" operator="equal">
      <formula>1</formula>
    </cfRule>
    <cfRule type="cellIs" dxfId="224" priority="242" operator="equal">
      <formula>19</formula>
    </cfRule>
    <cfRule type="cellIs" dxfId="223" priority="243" operator="equal">
      <formula>20</formula>
    </cfRule>
  </conditionalFormatting>
  <conditionalFormatting sqref="H17">
    <cfRule type="cellIs" dxfId="222" priority="220" operator="equal">
      <formula>1</formula>
    </cfRule>
    <cfRule type="cellIs" dxfId="221" priority="221" operator="equal">
      <formula>19</formula>
    </cfRule>
    <cfRule type="cellIs" dxfId="220" priority="222" operator="equal">
      <formula>20</formula>
    </cfRule>
  </conditionalFormatting>
  <conditionalFormatting sqref="H17">
    <cfRule type="cellIs" dxfId="219" priority="223" operator="equal">
      <formula>1</formula>
    </cfRule>
    <cfRule type="cellIs" dxfId="218" priority="224" operator="equal">
      <formula>19</formula>
    </cfRule>
    <cfRule type="cellIs" dxfId="217" priority="225" operator="equal">
      <formula>20</formula>
    </cfRule>
  </conditionalFormatting>
  <conditionalFormatting sqref="H17">
    <cfRule type="cellIs" dxfId="216" priority="214" operator="equal">
      <formula>1</formula>
    </cfRule>
    <cfRule type="cellIs" dxfId="215" priority="215" operator="equal">
      <formula>19</formula>
    </cfRule>
    <cfRule type="cellIs" dxfId="214" priority="216" operator="equal">
      <formula>20</formula>
    </cfRule>
  </conditionalFormatting>
  <conditionalFormatting sqref="H17">
    <cfRule type="cellIs" dxfId="213" priority="217" operator="equal">
      <formula>1</formula>
    </cfRule>
    <cfRule type="cellIs" dxfId="212" priority="218" operator="equal">
      <formula>19</formula>
    </cfRule>
    <cfRule type="cellIs" dxfId="211" priority="219" operator="equal">
      <formula>20</formula>
    </cfRule>
  </conditionalFormatting>
  <conditionalFormatting sqref="H20">
    <cfRule type="cellIs" dxfId="210" priority="211" operator="equal">
      <formula>1</formula>
    </cfRule>
    <cfRule type="cellIs" dxfId="209" priority="212" operator="equal">
      <formula>19</formula>
    </cfRule>
    <cfRule type="cellIs" dxfId="208" priority="213" operator="equal">
      <formula>20</formula>
    </cfRule>
  </conditionalFormatting>
  <conditionalFormatting sqref="H26">
    <cfRule type="cellIs" dxfId="207" priority="154" operator="equal">
      <formula>1</formula>
    </cfRule>
    <cfRule type="cellIs" dxfId="206" priority="155" operator="equal">
      <formula>19</formula>
    </cfRule>
    <cfRule type="cellIs" dxfId="205" priority="156" operator="equal">
      <formula>20</formula>
    </cfRule>
  </conditionalFormatting>
  <conditionalFormatting sqref="H26">
    <cfRule type="cellIs" dxfId="204" priority="157" operator="equal">
      <formula>1</formula>
    </cfRule>
    <cfRule type="cellIs" dxfId="203" priority="158" operator="equal">
      <formula>19</formula>
    </cfRule>
    <cfRule type="cellIs" dxfId="202" priority="159" operator="equal">
      <formula>20</formula>
    </cfRule>
  </conditionalFormatting>
  <conditionalFormatting sqref="H26">
    <cfRule type="cellIs" dxfId="201" priority="148" operator="equal">
      <formula>1</formula>
    </cfRule>
    <cfRule type="cellIs" dxfId="200" priority="149" operator="equal">
      <formula>19</formula>
    </cfRule>
    <cfRule type="cellIs" dxfId="199" priority="150" operator="equal">
      <formula>20</formula>
    </cfRule>
  </conditionalFormatting>
  <conditionalFormatting sqref="H26">
    <cfRule type="cellIs" dxfId="198" priority="151" operator="equal">
      <formula>1</formula>
    </cfRule>
    <cfRule type="cellIs" dxfId="197" priority="152" operator="equal">
      <formula>19</formula>
    </cfRule>
    <cfRule type="cellIs" dxfId="196" priority="153" operator="equal">
      <formula>20</formula>
    </cfRule>
  </conditionalFormatting>
  <conditionalFormatting sqref="H23">
    <cfRule type="cellIs" dxfId="195" priority="205" operator="equal">
      <formula>1</formula>
    </cfRule>
    <cfRule type="cellIs" dxfId="194" priority="206" operator="equal">
      <formula>19</formula>
    </cfRule>
    <cfRule type="cellIs" dxfId="193" priority="207" operator="equal">
      <formula>20</formula>
    </cfRule>
  </conditionalFormatting>
  <conditionalFormatting sqref="H23">
    <cfRule type="cellIs" dxfId="192" priority="208" operator="equal">
      <formula>1</formula>
    </cfRule>
    <cfRule type="cellIs" dxfId="191" priority="209" operator="equal">
      <formula>19</formula>
    </cfRule>
    <cfRule type="cellIs" dxfId="190" priority="210" operator="equal">
      <formula>20</formula>
    </cfRule>
  </conditionalFormatting>
  <conditionalFormatting sqref="H23">
    <cfRule type="cellIs" dxfId="189" priority="199" operator="equal">
      <formula>1</formula>
    </cfRule>
    <cfRule type="cellIs" dxfId="188" priority="200" operator="equal">
      <formula>19</formula>
    </cfRule>
    <cfRule type="cellIs" dxfId="187" priority="201" operator="equal">
      <formula>20</formula>
    </cfRule>
  </conditionalFormatting>
  <conditionalFormatting sqref="H23">
    <cfRule type="cellIs" dxfId="186" priority="202" operator="equal">
      <formula>1</formula>
    </cfRule>
    <cfRule type="cellIs" dxfId="185" priority="203" operator="equal">
      <formula>19</formula>
    </cfRule>
    <cfRule type="cellIs" dxfId="184" priority="204" operator="equal">
      <formula>20</formula>
    </cfRule>
  </conditionalFormatting>
  <conditionalFormatting sqref="H22">
    <cfRule type="cellIs" dxfId="183" priority="181" operator="equal">
      <formula>1</formula>
    </cfRule>
    <cfRule type="cellIs" dxfId="182" priority="182" operator="equal">
      <formula>19</formula>
    </cfRule>
    <cfRule type="cellIs" dxfId="181" priority="183" operator="equal">
      <formula>20</formula>
    </cfRule>
  </conditionalFormatting>
  <conditionalFormatting sqref="H22">
    <cfRule type="cellIs" dxfId="180" priority="184" operator="equal">
      <formula>1</formula>
    </cfRule>
    <cfRule type="cellIs" dxfId="179" priority="185" operator="equal">
      <formula>19</formula>
    </cfRule>
    <cfRule type="cellIs" dxfId="178" priority="186" operator="equal">
      <formula>20</formula>
    </cfRule>
  </conditionalFormatting>
  <conditionalFormatting sqref="H22">
    <cfRule type="cellIs" dxfId="177" priority="175" operator="equal">
      <formula>1</formula>
    </cfRule>
    <cfRule type="cellIs" dxfId="176" priority="176" operator="equal">
      <formula>19</formula>
    </cfRule>
    <cfRule type="cellIs" dxfId="175" priority="177" operator="equal">
      <formula>20</formula>
    </cfRule>
  </conditionalFormatting>
  <conditionalFormatting sqref="H22">
    <cfRule type="cellIs" dxfId="174" priority="178" operator="equal">
      <formula>1</formula>
    </cfRule>
    <cfRule type="cellIs" dxfId="173" priority="179" operator="equal">
      <formula>19</formula>
    </cfRule>
    <cfRule type="cellIs" dxfId="172" priority="180" operator="equal">
      <formula>20</formula>
    </cfRule>
  </conditionalFormatting>
  <conditionalFormatting sqref="H24:H25">
    <cfRule type="cellIs" dxfId="171" priority="172" operator="equal">
      <formula>1</formula>
    </cfRule>
    <cfRule type="cellIs" dxfId="170" priority="173" operator="equal">
      <formula>19</formula>
    </cfRule>
    <cfRule type="cellIs" dxfId="169" priority="174" operator="equal">
      <formula>20</formula>
    </cfRule>
  </conditionalFormatting>
  <conditionalFormatting sqref="H30">
    <cfRule type="cellIs" dxfId="168" priority="166" operator="equal">
      <formula>1</formula>
    </cfRule>
    <cfRule type="cellIs" dxfId="167" priority="167" operator="equal">
      <formula>19</formula>
    </cfRule>
    <cfRule type="cellIs" dxfId="166" priority="168" operator="equal">
      <formula>20</formula>
    </cfRule>
  </conditionalFormatting>
  <conditionalFormatting sqref="H30">
    <cfRule type="cellIs" dxfId="165" priority="169" operator="equal">
      <formula>1</formula>
    </cfRule>
    <cfRule type="cellIs" dxfId="164" priority="170" operator="equal">
      <formula>19</formula>
    </cfRule>
    <cfRule type="cellIs" dxfId="163" priority="171" operator="equal">
      <formula>20</formula>
    </cfRule>
  </conditionalFormatting>
  <conditionalFormatting sqref="H30">
    <cfRule type="cellIs" dxfId="162" priority="160" operator="equal">
      <formula>1</formula>
    </cfRule>
    <cfRule type="cellIs" dxfId="161" priority="161" operator="equal">
      <formula>19</formula>
    </cfRule>
    <cfRule type="cellIs" dxfId="160" priority="162" operator="equal">
      <formula>20</formula>
    </cfRule>
  </conditionalFormatting>
  <conditionalFormatting sqref="H30">
    <cfRule type="cellIs" dxfId="159" priority="163" operator="equal">
      <formula>1</formula>
    </cfRule>
    <cfRule type="cellIs" dxfId="158" priority="164" operator="equal">
      <formula>19</formula>
    </cfRule>
    <cfRule type="cellIs" dxfId="157" priority="165" operator="equal">
      <formula>20</formula>
    </cfRule>
  </conditionalFormatting>
  <conditionalFormatting sqref="H28">
    <cfRule type="cellIs" dxfId="156" priority="142" operator="equal">
      <formula>1</formula>
    </cfRule>
    <cfRule type="cellIs" dxfId="155" priority="143" operator="equal">
      <formula>19</formula>
    </cfRule>
    <cfRule type="cellIs" dxfId="154" priority="144" operator="equal">
      <formula>20</formula>
    </cfRule>
  </conditionalFormatting>
  <conditionalFormatting sqref="H28">
    <cfRule type="cellIs" dxfId="153" priority="145" operator="equal">
      <formula>1</formula>
    </cfRule>
    <cfRule type="cellIs" dxfId="152" priority="146" operator="equal">
      <formula>19</formula>
    </cfRule>
    <cfRule type="cellIs" dxfId="151" priority="147" operator="equal">
      <formula>20</formula>
    </cfRule>
  </conditionalFormatting>
  <conditionalFormatting sqref="H28">
    <cfRule type="cellIs" dxfId="150" priority="136" operator="equal">
      <formula>1</formula>
    </cfRule>
    <cfRule type="cellIs" dxfId="149" priority="137" operator="equal">
      <formula>19</formula>
    </cfRule>
    <cfRule type="cellIs" dxfId="148" priority="138" operator="equal">
      <formula>20</formula>
    </cfRule>
  </conditionalFormatting>
  <conditionalFormatting sqref="H28">
    <cfRule type="cellIs" dxfId="147" priority="139" operator="equal">
      <formula>1</formula>
    </cfRule>
    <cfRule type="cellIs" dxfId="146" priority="140" operator="equal">
      <formula>19</formula>
    </cfRule>
    <cfRule type="cellIs" dxfId="145" priority="141" operator="equal">
      <formula>20</formula>
    </cfRule>
  </conditionalFormatting>
  <conditionalFormatting sqref="H33">
    <cfRule type="cellIs" dxfId="144" priority="118" operator="equal">
      <formula>1</formula>
    </cfRule>
    <cfRule type="cellIs" dxfId="143" priority="119" operator="equal">
      <formula>19</formula>
    </cfRule>
    <cfRule type="cellIs" dxfId="142" priority="120" operator="equal">
      <formula>20</formula>
    </cfRule>
  </conditionalFormatting>
  <conditionalFormatting sqref="H33">
    <cfRule type="cellIs" dxfId="141" priority="121" operator="equal">
      <formula>1</formula>
    </cfRule>
    <cfRule type="cellIs" dxfId="140" priority="122" operator="equal">
      <formula>19</formula>
    </cfRule>
    <cfRule type="cellIs" dxfId="139" priority="123" operator="equal">
      <formula>20</formula>
    </cfRule>
  </conditionalFormatting>
  <conditionalFormatting sqref="H33">
    <cfRule type="cellIs" dxfId="138" priority="112" operator="equal">
      <formula>1</formula>
    </cfRule>
    <cfRule type="cellIs" dxfId="137" priority="113" operator="equal">
      <formula>19</formula>
    </cfRule>
    <cfRule type="cellIs" dxfId="136" priority="114" operator="equal">
      <formula>20</formula>
    </cfRule>
  </conditionalFormatting>
  <conditionalFormatting sqref="H33">
    <cfRule type="cellIs" dxfId="135" priority="115" operator="equal">
      <formula>1</formula>
    </cfRule>
    <cfRule type="cellIs" dxfId="134" priority="116" operator="equal">
      <formula>19</formula>
    </cfRule>
    <cfRule type="cellIs" dxfId="133" priority="117" operator="equal">
      <formula>20</formula>
    </cfRule>
  </conditionalFormatting>
  <conditionalFormatting sqref="H34">
    <cfRule type="cellIs" dxfId="132" priority="106" operator="equal">
      <formula>1</formula>
    </cfRule>
    <cfRule type="cellIs" dxfId="131" priority="107" operator="equal">
      <formula>19</formula>
    </cfRule>
    <cfRule type="cellIs" dxfId="130" priority="108" operator="equal">
      <formula>20</formula>
    </cfRule>
  </conditionalFormatting>
  <conditionalFormatting sqref="H34">
    <cfRule type="cellIs" dxfId="129" priority="109" operator="equal">
      <formula>1</formula>
    </cfRule>
    <cfRule type="cellIs" dxfId="128" priority="110" operator="equal">
      <formula>19</formula>
    </cfRule>
    <cfRule type="cellIs" dxfId="127" priority="111" operator="equal">
      <formula>20</formula>
    </cfRule>
  </conditionalFormatting>
  <conditionalFormatting sqref="H34">
    <cfRule type="cellIs" dxfId="126" priority="100" operator="equal">
      <formula>1</formula>
    </cfRule>
    <cfRule type="cellIs" dxfId="125" priority="101" operator="equal">
      <formula>19</formula>
    </cfRule>
    <cfRule type="cellIs" dxfId="124" priority="102" operator="equal">
      <formula>20</formula>
    </cfRule>
  </conditionalFormatting>
  <conditionalFormatting sqref="H34">
    <cfRule type="cellIs" dxfId="123" priority="103" operator="equal">
      <formula>1</formula>
    </cfRule>
    <cfRule type="cellIs" dxfId="122" priority="104" operator="equal">
      <formula>19</formula>
    </cfRule>
    <cfRule type="cellIs" dxfId="121" priority="105" operator="equal">
      <formula>20</formula>
    </cfRule>
  </conditionalFormatting>
  <conditionalFormatting sqref="H5">
    <cfRule type="cellIs" dxfId="120" priority="94" operator="equal">
      <formula>1</formula>
    </cfRule>
    <cfRule type="cellIs" dxfId="119" priority="95" operator="equal">
      <formula>19</formula>
    </cfRule>
    <cfRule type="cellIs" dxfId="118" priority="96" operator="equal">
      <formula>20</formula>
    </cfRule>
  </conditionalFormatting>
  <conditionalFormatting sqref="H5">
    <cfRule type="cellIs" dxfId="117" priority="97" operator="equal">
      <formula>1</formula>
    </cfRule>
    <cfRule type="cellIs" dxfId="116" priority="98" operator="equal">
      <formula>19</formula>
    </cfRule>
    <cfRule type="cellIs" dxfId="115" priority="99" operator="equal">
      <formula>20</formula>
    </cfRule>
  </conditionalFormatting>
  <conditionalFormatting sqref="H5">
    <cfRule type="cellIs" dxfId="114" priority="88" operator="equal">
      <formula>1</formula>
    </cfRule>
    <cfRule type="cellIs" dxfId="113" priority="89" operator="equal">
      <formula>19</formula>
    </cfRule>
    <cfRule type="cellIs" dxfId="112" priority="90" operator="equal">
      <formula>20</formula>
    </cfRule>
  </conditionalFormatting>
  <conditionalFormatting sqref="H5">
    <cfRule type="cellIs" dxfId="111" priority="91" operator="equal">
      <formula>1</formula>
    </cfRule>
    <cfRule type="cellIs" dxfId="110" priority="92" operator="equal">
      <formula>19</formula>
    </cfRule>
    <cfRule type="cellIs" dxfId="109" priority="93" operator="equal">
      <formula>20</formula>
    </cfRule>
  </conditionalFormatting>
  <conditionalFormatting sqref="H3">
    <cfRule type="cellIs" dxfId="108" priority="82" operator="equal">
      <formula>1</formula>
    </cfRule>
    <cfRule type="cellIs" dxfId="107" priority="83" operator="equal">
      <formula>19</formula>
    </cfRule>
    <cfRule type="cellIs" dxfId="106" priority="84" operator="equal">
      <formula>20</formula>
    </cfRule>
  </conditionalFormatting>
  <conditionalFormatting sqref="H3">
    <cfRule type="cellIs" dxfId="105" priority="85" operator="equal">
      <formula>1</formula>
    </cfRule>
    <cfRule type="cellIs" dxfId="104" priority="86" operator="equal">
      <formula>19</formula>
    </cfRule>
    <cfRule type="cellIs" dxfId="103" priority="87" operator="equal">
      <formula>20</formula>
    </cfRule>
  </conditionalFormatting>
  <conditionalFormatting sqref="H3">
    <cfRule type="cellIs" dxfId="102" priority="76" operator="equal">
      <formula>1</formula>
    </cfRule>
    <cfRule type="cellIs" dxfId="101" priority="77" operator="equal">
      <formula>19</formula>
    </cfRule>
    <cfRule type="cellIs" dxfId="100" priority="78" operator="equal">
      <formula>20</formula>
    </cfRule>
  </conditionalFormatting>
  <conditionalFormatting sqref="H3">
    <cfRule type="cellIs" dxfId="99" priority="79" operator="equal">
      <formula>1</formula>
    </cfRule>
    <cfRule type="cellIs" dxfId="98" priority="80" operator="equal">
      <formula>19</formula>
    </cfRule>
    <cfRule type="cellIs" dxfId="97" priority="81" operator="equal">
      <formula>20</formula>
    </cfRule>
  </conditionalFormatting>
  <conditionalFormatting sqref="H18">
    <cfRule type="cellIs" dxfId="96" priority="70" operator="equal">
      <formula>1</formula>
    </cfRule>
    <cfRule type="cellIs" dxfId="95" priority="71" operator="equal">
      <formula>19</formula>
    </cfRule>
    <cfRule type="cellIs" dxfId="94" priority="72" operator="equal">
      <formula>20</formula>
    </cfRule>
  </conditionalFormatting>
  <conditionalFormatting sqref="H18">
    <cfRule type="cellIs" dxfId="93" priority="73" operator="equal">
      <formula>1</formula>
    </cfRule>
    <cfRule type="cellIs" dxfId="92" priority="74" operator="equal">
      <formula>19</formula>
    </cfRule>
    <cfRule type="cellIs" dxfId="91" priority="75" operator="equal">
      <formula>20</formula>
    </cfRule>
  </conditionalFormatting>
  <conditionalFormatting sqref="H18">
    <cfRule type="cellIs" dxfId="90" priority="64" operator="equal">
      <formula>1</formula>
    </cfRule>
    <cfRule type="cellIs" dxfId="89" priority="65" operator="equal">
      <formula>19</formula>
    </cfRule>
    <cfRule type="cellIs" dxfId="88" priority="66" operator="equal">
      <formula>20</formula>
    </cfRule>
  </conditionalFormatting>
  <conditionalFormatting sqref="H18">
    <cfRule type="cellIs" dxfId="87" priority="67" operator="equal">
      <formula>1</formula>
    </cfRule>
    <cfRule type="cellIs" dxfId="86" priority="68" operator="equal">
      <formula>19</formula>
    </cfRule>
    <cfRule type="cellIs" dxfId="85" priority="69" operator="equal">
      <formula>20</formula>
    </cfRule>
  </conditionalFormatting>
  <conditionalFormatting sqref="H43">
    <cfRule type="cellIs" dxfId="84" priority="58" operator="equal">
      <formula>1</formula>
    </cfRule>
    <cfRule type="cellIs" dxfId="83" priority="59" operator="equal">
      <formula>19</formula>
    </cfRule>
    <cfRule type="cellIs" dxfId="82" priority="60" operator="equal">
      <formula>20</formula>
    </cfRule>
  </conditionalFormatting>
  <conditionalFormatting sqref="H43">
    <cfRule type="cellIs" dxfId="81" priority="61" operator="equal">
      <formula>1</formula>
    </cfRule>
    <cfRule type="cellIs" dxfId="80" priority="62" operator="equal">
      <formula>19</formula>
    </cfRule>
    <cfRule type="cellIs" dxfId="79" priority="63" operator="equal">
      <formula>20</formula>
    </cfRule>
  </conditionalFormatting>
  <conditionalFormatting sqref="H43">
    <cfRule type="cellIs" dxfId="78" priority="52" operator="equal">
      <formula>1</formula>
    </cfRule>
    <cfRule type="cellIs" dxfId="77" priority="53" operator="equal">
      <formula>19</formula>
    </cfRule>
    <cfRule type="cellIs" dxfId="76" priority="54" operator="equal">
      <formula>20</formula>
    </cfRule>
  </conditionalFormatting>
  <conditionalFormatting sqref="H43">
    <cfRule type="cellIs" dxfId="75" priority="55" operator="equal">
      <formula>1</formula>
    </cfRule>
    <cfRule type="cellIs" dxfId="74" priority="56" operator="equal">
      <formula>19</formula>
    </cfRule>
    <cfRule type="cellIs" dxfId="73" priority="57" operator="equal">
      <formula>20</formula>
    </cfRule>
  </conditionalFormatting>
  <conditionalFormatting sqref="H27">
    <cfRule type="cellIs" dxfId="72" priority="22" operator="equal">
      <formula>1</formula>
    </cfRule>
    <cfRule type="cellIs" dxfId="71" priority="23" operator="equal">
      <formula>19</formula>
    </cfRule>
    <cfRule type="cellIs" dxfId="70" priority="24" operator="equal">
      <formula>20</formula>
    </cfRule>
  </conditionalFormatting>
  <conditionalFormatting sqref="H38">
    <cfRule type="cellIs" dxfId="69" priority="25" operator="equal">
      <formula>1</formula>
    </cfRule>
    <cfRule type="cellIs" dxfId="68" priority="26" operator="equal">
      <formula>19</formula>
    </cfRule>
    <cfRule type="cellIs" dxfId="67" priority="27" operator="equal">
      <formula>20</formula>
    </cfRule>
  </conditionalFormatting>
  <conditionalFormatting sqref="H27">
    <cfRule type="cellIs" dxfId="66" priority="16" operator="equal">
      <formula>1</formula>
    </cfRule>
    <cfRule type="cellIs" dxfId="65" priority="17" operator="equal">
      <formula>19</formula>
    </cfRule>
    <cfRule type="cellIs" dxfId="64" priority="18" operator="equal">
      <formula>20</formula>
    </cfRule>
  </conditionalFormatting>
  <conditionalFormatting sqref="H27">
    <cfRule type="cellIs" dxfId="63" priority="19" operator="equal">
      <formula>1</formula>
    </cfRule>
    <cfRule type="cellIs" dxfId="62" priority="20" operator="equal">
      <formula>19</formula>
    </cfRule>
    <cfRule type="cellIs" dxfId="61" priority="21" operator="equal">
      <formula>20</formula>
    </cfRule>
  </conditionalFormatting>
  <conditionalFormatting sqref="H40">
    <cfRule type="cellIs" dxfId="60" priority="34" operator="equal">
      <formula>1</formula>
    </cfRule>
    <cfRule type="cellIs" dxfId="59" priority="35" operator="equal">
      <formula>19</formula>
    </cfRule>
    <cfRule type="cellIs" dxfId="58" priority="36" operator="equal">
      <formula>20</formula>
    </cfRule>
  </conditionalFormatting>
  <conditionalFormatting sqref="H40">
    <cfRule type="cellIs" dxfId="57" priority="37" operator="equal">
      <formula>1</formula>
    </cfRule>
    <cfRule type="cellIs" dxfId="56" priority="38" operator="equal">
      <formula>19</formula>
    </cfRule>
    <cfRule type="cellIs" dxfId="55" priority="39" operator="equal">
      <formula>20</formula>
    </cfRule>
  </conditionalFormatting>
  <conditionalFormatting sqref="H40">
    <cfRule type="cellIs" dxfId="54" priority="28" operator="equal">
      <formula>1</formula>
    </cfRule>
    <cfRule type="cellIs" dxfId="53" priority="29" operator="equal">
      <formula>19</formula>
    </cfRule>
    <cfRule type="cellIs" dxfId="52" priority="30" operator="equal">
      <formula>20</formula>
    </cfRule>
  </conditionalFormatting>
  <conditionalFormatting sqref="H40">
    <cfRule type="cellIs" dxfId="51" priority="31" operator="equal">
      <formula>1</formula>
    </cfRule>
    <cfRule type="cellIs" dxfId="50" priority="32" operator="equal">
      <formula>19</formula>
    </cfRule>
    <cfRule type="cellIs" dxfId="49" priority="33" operator="equal">
      <formula>20</formula>
    </cfRule>
  </conditionalFormatting>
  <conditionalFormatting sqref="H27">
    <cfRule type="cellIs" dxfId="48" priority="13" operator="equal">
      <formula>1</formula>
    </cfRule>
    <cfRule type="cellIs" dxfId="47" priority="14" operator="equal">
      <formula>19</formula>
    </cfRule>
    <cfRule type="cellIs" dxfId="46" priority="15" operator="equal">
      <formula>20</formula>
    </cfRule>
  </conditionalFormatting>
  <conditionalFormatting sqref="H29">
    <cfRule type="cellIs" dxfId="45" priority="7" operator="equal">
      <formula>1</formula>
    </cfRule>
    <cfRule type="cellIs" dxfId="44" priority="8" operator="equal">
      <formula>19</formula>
    </cfRule>
    <cfRule type="cellIs" dxfId="43" priority="9" operator="equal">
      <formula>20</formula>
    </cfRule>
  </conditionalFormatting>
  <conditionalFormatting sqref="H29">
    <cfRule type="cellIs" dxfId="42" priority="10" operator="equal">
      <formula>1</formula>
    </cfRule>
    <cfRule type="cellIs" dxfId="41" priority="11" operator="equal">
      <formula>19</formula>
    </cfRule>
    <cfRule type="cellIs" dxfId="40" priority="12" operator="equal">
      <formula>20</formula>
    </cfRule>
  </conditionalFormatting>
  <conditionalFormatting sqref="H29">
    <cfRule type="cellIs" dxfId="39" priority="1" operator="equal">
      <formula>1</formula>
    </cfRule>
    <cfRule type="cellIs" dxfId="38" priority="2" operator="equal">
      <formula>19</formula>
    </cfRule>
    <cfRule type="cellIs" dxfId="37" priority="3" operator="equal">
      <formula>20</formula>
    </cfRule>
  </conditionalFormatting>
  <conditionalFormatting sqref="H29">
    <cfRule type="cellIs" dxfId="36" priority="4" operator="equal">
      <formula>1</formula>
    </cfRule>
    <cfRule type="cellIs" dxfId="35" priority="5" operator="equal">
      <formula>19</formula>
    </cfRule>
    <cfRule type="cellIs" dxfId="34" priority="6" operator="equal">
      <formula>20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Normal="100" workbookViewId="0"/>
  </sheetViews>
  <sheetFormatPr defaultColWidth="3.8984375" defaultRowHeight="15.6" x14ac:dyDescent="0.3"/>
  <cols>
    <col min="1" max="1" width="13.5976562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20.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20" t="s">
        <v>0</v>
      </c>
      <c r="B1" s="120" t="s">
        <v>68</v>
      </c>
      <c r="C1" s="120" t="s">
        <v>42</v>
      </c>
      <c r="D1" s="119" t="s">
        <v>3</v>
      </c>
      <c r="E1" s="120" t="s">
        <v>43</v>
      </c>
      <c r="G1" s="120" t="s">
        <v>0</v>
      </c>
      <c r="H1" s="120" t="s">
        <v>92</v>
      </c>
      <c r="I1" s="120" t="s">
        <v>42</v>
      </c>
      <c r="J1" s="119" t="s">
        <v>3</v>
      </c>
      <c r="K1" s="120" t="s">
        <v>43</v>
      </c>
    </row>
    <row r="2" spans="1:11" x14ac:dyDescent="0.3">
      <c r="A2" s="71"/>
      <c r="B2" s="127" t="s">
        <v>44</v>
      </c>
      <c r="C2" s="72"/>
      <c r="D2" s="117">
        <f t="shared" ref="D2:D4" ca="1" si="0">RANDBETWEEN(1,20)</f>
        <v>1</v>
      </c>
      <c r="E2" s="72">
        <f t="shared" ref="E2:E4" ca="1" si="1">D2+C2</f>
        <v>1</v>
      </c>
      <c r="G2" s="76"/>
      <c r="H2" s="128" t="s">
        <v>76</v>
      </c>
      <c r="I2" s="125"/>
      <c r="J2" s="118">
        <f t="shared" ref="J2:J11" ca="1" si="2">RANDBETWEEN(1,20)</f>
        <v>13</v>
      </c>
      <c r="K2" s="77">
        <f t="shared" ref="K2:K11" ca="1" si="3">J2+I2</f>
        <v>13</v>
      </c>
    </row>
    <row r="3" spans="1:11" x14ac:dyDescent="0.3">
      <c r="A3" s="73"/>
      <c r="B3" s="127" t="s">
        <v>45</v>
      </c>
      <c r="C3" s="74"/>
      <c r="D3" s="116">
        <f t="shared" ca="1" si="0"/>
        <v>18</v>
      </c>
      <c r="E3" s="74">
        <f t="shared" ca="1" si="1"/>
        <v>18</v>
      </c>
      <c r="G3" s="76"/>
      <c r="H3" s="128" t="s">
        <v>73</v>
      </c>
      <c r="I3" s="125"/>
      <c r="J3" s="118">
        <f t="shared" ca="1" si="2"/>
        <v>1</v>
      </c>
      <c r="K3" s="77">
        <f t="shared" ca="1" si="3"/>
        <v>1</v>
      </c>
    </row>
    <row r="4" spans="1:11" x14ac:dyDescent="0.3">
      <c r="A4" s="76"/>
      <c r="B4" s="128" t="s">
        <v>46</v>
      </c>
      <c r="C4" s="77"/>
      <c r="D4" s="118">
        <f t="shared" ca="1" si="0"/>
        <v>7</v>
      </c>
      <c r="E4" s="77">
        <f t="shared" ca="1" si="1"/>
        <v>7</v>
      </c>
      <c r="G4" s="76"/>
      <c r="H4" s="128" t="s">
        <v>72</v>
      </c>
      <c r="I4" s="125"/>
      <c r="J4" s="118">
        <f t="shared" ca="1" si="2"/>
        <v>20</v>
      </c>
      <c r="K4" s="77">
        <f t="shared" ca="1" si="3"/>
        <v>20</v>
      </c>
    </row>
    <row r="5" spans="1:11" x14ac:dyDescent="0.3">
      <c r="G5" s="76"/>
      <c r="H5" s="128" t="s">
        <v>88</v>
      </c>
      <c r="I5" s="125"/>
      <c r="J5" s="118">
        <f t="shared" ca="1" si="2"/>
        <v>20</v>
      </c>
      <c r="K5" s="77">
        <f t="shared" ca="1" si="3"/>
        <v>20</v>
      </c>
    </row>
    <row r="6" spans="1:11" x14ac:dyDescent="0.3">
      <c r="G6" s="174"/>
      <c r="H6" s="178" t="s">
        <v>95</v>
      </c>
      <c r="I6" s="179"/>
      <c r="J6" s="176">
        <f t="shared" ca="1" si="2"/>
        <v>11</v>
      </c>
      <c r="K6" s="177">
        <f t="shared" ca="1" si="3"/>
        <v>11</v>
      </c>
    </row>
    <row r="7" spans="1:11" x14ac:dyDescent="0.3">
      <c r="G7" s="174"/>
      <c r="H7" s="178" t="s">
        <v>77</v>
      </c>
      <c r="I7" s="179"/>
      <c r="J7" s="176">
        <f t="shared" ca="1" si="2"/>
        <v>12</v>
      </c>
      <c r="K7" s="177">
        <f t="shared" ca="1" si="3"/>
        <v>12</v>
      </c>
    </row>
    <row r="8" spans="1:11" x14ac:dyDescent="0.3">
      <c r="G8" s="174"/>
      <c r="H8" s="175" t="s">
        <v>75</v>
      </c>
      <c r="I8" s="175"/>
      <c r="J8" s="176">
        <f t="shared" ca="1" si="2"/>
        <v>14</v>
      </c>
      <c r="K8" s="177">
        <f t="shared" ca="1" si="3"/>
        <v>14</v>
      </c>
    </row>
    <row r="9" spans="1:11" x14ac:dyDescent="0.3">
      <c r="G9" s="76"/>
      <c r="H9" s="166" t="s">
        <v>71</v>
      </c>
      <c r="I9" s="166"/>
      <c r="J9" s="118">
        <f t="shared" ca="1" si="2"/>
        <v>16</v>
      </c>
      <c r="K9" s="77">
        <f t="shared" ca="1" si="3"/>
        <v>16</v>
      </c>
    </row>
    <row r="10" spans="1:11" x14ac:dyDescent="0.3">
      <c r="G10" s="76"/>
      <c r="H10" s="180" t="s">
        <v>74</v>
      </c>
      <c r="I10" s="181"/>
      <c r="J10" s="118">
        <f t="shared" ca="1" si="2"/>
        <v>5</v>
      </c>
      <c r="K10" s="77">
        <f t="shared" ca="1" si="3"/>
        <v>5</v>
      </c>
    </row>
    <row r="11" spans="1:11" x14ac:dyDescent="0.3">
      <c r="G11" s="76"/>
      <c r="H11" s="128" t="s">
        <v>94</v>
      </c>
      <c r="I11" s="125"/>
      <c r="J11" s="118">
        <f t="shared" ca="1" si="2"/>
        <v>20</v>
      </c>
      <c r="K11" s="77">
        <f t="shared" ca="1" si="3"/>
        <v>20</v>
      </c>
    </row>
  </sheetData>
  <sortState ref="H2:I15">
    <sortCondition ref="H2:H15"/>
  </sortState>
  <conditionalFormatting sqref="G6">
    <cfRule type="cellIs" dxfId="33" priority="129" operator="equal">
      <formula>"No"</formula>
    </cfRule>
    <cfRule type="cellIs" dxfId="32" priority="130" operator="equal">
      <formula>"Yes"</formula>
    </cfRule>
  </conditionalFormatting>
  <conditionalFormatting sqref="G6">
    <cfRule type="cellIs" dxfId="31" priority="135" operator="equal">
      <formula>"No"</formula>
    </cfRule>
    <cfRule type="cellIs" dxfId="30" priority="136" operator="equal">
      <formula>"Yes"</formula>
    </cfRule>
  </conditionalFormatting>
  <conditionalFormatting sqref="G6">
    <cfRule type="cellIs" dxfId="29" priority="133" operator="equal">
      <formula>"No"</formula>
    </cfRule>
    <cfRule type="cellIs" dxfId="28" priority="134" operator="equal">
      <formula>"Yes"</formula>
    </cfRule>
  </conditionalFormatting>
  <conditionalFormatting sqref="G6">
    <cfRule type="cellIs" dxfId="27" priority="131" operator="equal">
      <formula>"No"</formula>
    </cfRule>
    <cfRule type="cellIs" dxfId="26" priority="132" operator="equal">
      <formula>"Yes"</formula>
    </cfRule>
  </conditionalFormatting>
  <conditionalFormatting sqref="G7">
    <cfRule type="cellIs" dxfId="25" priority="121" operator="equal">
      <formula>"No"</formula>
    </cfRule>
    <cfRule type="cellIs" dxfId="24" priority="122" operator="equal">
      <formula>"Yes"</formula>
    </cfRule>
  </conditionalFormatting>
  <conditionalFormatting sqref="G7">
    <cfRule type="cellIs" dxfId="23" priority="127" operator="equal">
      <formula>"No"</formula>
    </cfRule>
    <cfRule type="cellIs" dxfId="22" priority="128" operator="equal">
      <formula>"Yes"</formula>
    </cfRule>
  </conditionalFormatting>
  <conditionalFormatting sqref="G7">
    <cfRule type="cellIs" dxfId="21" priority="125" operator="equal">
      <formula>"No"</formula>
    </cfRule>
    <cfRule type="cellIs" dxfId="20" priority="126" operator="equal">
      <formula>"Yes"</formula>
    </cfRule>
  </conditionalFormatting>
  <conditionalFormatting sqref="G7">
    <cfRule type="cellIs" dxfId="19" priority="123" operator="equal">
      <formula>"No"</formula>
    </cfRule>
    <cfRule type="cellIs" dxfId="18" priority="124" operator="equal">
      <formula>"Yes"</formula>
    </cfRule>
  </conditionalFormatting>
  <conditionalFormatting sqref="G10">
    <cfRule type="cellIs" dxfId="17" priority="9" operator="equal">
      <formula>"No"</formula>
    </cfRule>
    <cfRule type="cellIs" dxfId="16" priority="10" operator="equal">
      <formula>"Yes"</formula>
    </cfRule>
  </conditionalFormatting>
  <conditionalFormatting sqref="G10">
    <cfRule type="cellIs" dxfId="15" priority="15" operator="equal">
      <formula>"No"</formula>
    </cfRule>
    <cfRule type="cellIs" dxfId="14" priority="16" operator="equal">
      <formula>"Yes"</formula>
    </cfRule>
  </conditionalFormatting>
  <conditionalFormatting sqref="G10">
    <cfRule type="cellIs" dxfId="13" priority="13" operator="equal">
      <formula>"No"</formula>
    </cfRule>
    <cfRule type="cellIs" dxfId="12" priority="14" operator="equal">
      <formula>"Yes"</formula>
    </cfRule>
  </conditionalFormatting>
  <conditionalFormatting sqref="G10">
    <cfRule type="cellIs" dxfId="11" priority="11" operator="equal">
      <formula>"No"</formula>
    </cfRule>
    <cfRule type="cellIs" dxfId="10" priority="12" operator="equal">
      <formula>"Yes"</formula>
    </cfRule>
  </conditionalFormatting>
  <conditionalFormatting sqref="G11">
    <cfRule type="cellIs" dxfId="9" priority="1" operator="equal">
      <formula>"No"</formula>
    </cfRule>
    <cfRule type="cellIs" dxfId="8" priority="2" operator="equal">
      <formula>"Yes"</formula>
    </cfRule>
  </conditionalFormatting>
  <conditionalFormatting sqref="G11">
    <cfRule type="cellIs" dxfId="7" priority="7" operator="equal">
      <formula>"No"</formula>
    </cfRule>
    <cfRule type="cellIs" dxfId="6" priority="8" operator="equal">
      <formula>"Yes"</formula>
    </cfRule>
  </conditionalFormatting>
  <conditionalFormatting sqref="G11">
    <cfRule type="cellIs" dxfId="5" priority="5" operator="equal">
      <formula>"No"</formula>
    </cfRule>
    <cfRule type="cellIs" dxfId="4" priority="6" operator="equal">
      <formula>"Yes"</formula>
    </cfRule>
  </conditionalFormatting>
  <conditionalFormatting sqref="G11">
    <cfRule type="cellIs" dxfId="3" priority="3" operator="equal">
      <formula>"No"</formula>
    </cfRule>
    <cfRule type="cellIs" dxfId="2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/>
  </sheetViews>
  <sheetFormatPr defaultColWidth="3.8984375" defaultRowHeight="15.6" x14ac:dyDescent="0.3"/>
  <cols>
    <col min="1" max="1" width="16.2968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21" style="21" bestFit="1" customWidth="1"/>
    <col min="7" max="16384" width="3.8984375" style="21"/>
  </cols>
  <sheetData>
    <row r="1" spans="1:9" s="24" customFormat="1" x14ac:dyDescent="0.3">
      <c r="A1" s="120" t="s">
        <v>0</v>
      </c>
      <c r="B1" s="120" t="s">
        <v>68</v>
      </c>
      <c r="C1" s="120" t="s">
        <v>42</v>
      </c>
      <c r="D1" s="119" t="s">
        <v>3</v>
      </c>
      <c r="E1" s="120" t="s">
        <v>43</v>
      </c>
      <c r="F1" s="21"/>
      <c r="G1" s="21"/>
      <c r="H1" s="21"/>
      <c r="I1" s="21"/>
    </row>
    <row r="2" spans="1:9" x14ac:dyDescent="0.3">
      <c r="A2" s="126" t="s">
        <v>137</v>
      </c>
      <c r="B2" s="127" t="s">
        <v>44</v>
      </c>
      <c r="C2" s="72">
        <v>8</v>
      </c>
      <c r="D2" s="117">
        <f t="shared" ref="D2:D10" ca="1" si="0">RANDBETWEEN(1,20)</f>
        <v>2</v>
      </c>
      <c r="E2" s="72">
        <f t="shared" ref="E2:E4" ca="1" si="1">D2+C2</f>
        <v>10</v>
      </c>
    </row>
    <row r="3" spans="1:9" x14ac:dyDescent="0.3">
      <c r="A3" s="75" t="s">
        <v>137</v>
      </c>
      <c r="B3" s="127" t="s">
        <v>45</v>
      </c>
      <c r="C3" s="74">
        <v>3</v>
      </c>
      <c r="D3" s="116">
        <f t="shared" ca="1" si="0"/>
        <v>10</v>
      </c>
      <c r="E3" s="74">
        <f t="shared" ca="1" si="1"/>
        <v>13</v>
      </c>
    </row>
    <row r="4" spans="1:9" x14ac:dyDescent="0.3">
      <c r="A4" s="124" t="s">
        <v>137</v>
      </c>
      <c r="B4" s="128" t="s">
        <v>46</v>
      </c>
      <c r="C4" s="77">
        <v>4</v>
      </c>
      <c r="D4" s="118">
        <f t="shared" ca="1" si="0"/>
        <v>9</v>
      </c>
      <c r="E4" s="77">
        <f t="shared" ca="1" si="1"/>
        <v>13</v>
      </c>
      <c r="F4" s="21" t="s">
        <v>199</v>
      </c>
    </row>
    <row r="5" spans="1:9" x14ac:dyDescent="0.3">
      <c r="A5" s="126" t="s">
        <v>138</v>
      </c>
      <c r="B5" s="127" t="s">
        <v>44</v>
      </c>
      <c r="C5" s="72">
        <v>4</v>
      </c>
      <c r="D5" s="117">
        <f t="shared" ca="1" si="0"/>
        <v>13</v>
      </c>
      <c r="E5" s="72">
        <f t="shared" ref="E5:E10" ca="1" si="2">D5+C5</f>
        <v>17</v>
      </c>
    </row>
    <row r="6" spans="1:9" x14ac:dyDescent="0.3">
      <c r="A6" s="75" t="s">
        <v>138</v>
      </c>
      <c r="B6" s="127" t="s">
        <v>45</v>
      </c>
      <c r="C6" s="74">
        <v>1</v>
      </c>
      <c r="D6" s="116">
        <f t="shared" ca="1" si="0"/>
        <v>5</v>
      </c>
      <c r="E6" s="74">
        <f t="shared" ca="1" si="2"/>
        <v>6</v>
      </c>
    </row>
    <row r="7" spans="1:9" x14ac:dyDescent="0.3">
      <c r="A7" s="124" t="s">
        <v>138</v>
      </c>
      <c r="B7" s="128" t="s">
        <v>46</v>
      </c>
      <c r="C7" s="77">
        <v>-1</v>
      </c>
      <c r="D7" s="118">
        <f t="shared" ca="1" si="0"/>
        <v>20</v>
      </c>
      <c r="E7" s="77">
        <f t="shared" ca="1" si="2"/>
        <v>19</v>
      </c>
    </row>
    <row r="8" spans="1:9" x14ac:dyDescent="0.3">
      <c r="A8" s="126" t="s">
        <v>121</v>
      </c>
      <c r="B8" s="127" t="s">
        <v>44</v>
      </c>
      <c r="C8" s="72">
        <f>4+2</f>
        <v>6</v>
      </c>
      <c r="D8" s="117">
        <f t="shared" ca="1" si="0"/>
        <v>14</v>
      </c>
      <c r="E8" s="72">
        <f t="shared" ca="1" si="2"/>
        <v>20</v>
      </c>
    </row>
    <row r="9" spans="1:9" x14ac:dyDescent="0.3">
      <c r="A9" s="75" t="s">
        <v>121</v>
      </c>
      <c r="B9" s="127" t="s">
        <v>45</v>
      </c>
      <c r="C9" s="74">
        <f>0+5</f>
        <v>5</v>
      </c>
      <c r="D9" s="116">
        <f t="shared" ca="1" si="0"/>
        <v>16</v>
      </c>
      <c r="E9" s="74">
        <f t="shared" ca="1" si="2"/>
        <v>21</v>
      </c>
    </row>
    <row r="10" spans="1:9" x14ac:dyDescent="0.3">
      <c r="A10" s="124" t="s">
        <v>121</v>
      </c>
      <c r="B10" s="128" t="s">
        <v>46</v>
      </c>
      <c r="C10" s="77">
        <f>0+2</f>
        <v>2</v>
      </c>
      <c r="D10" s="118">
        <f t="shared" ca="1" si="0"/>
        <v>20</v>
      </c>
      <c r="E10" s="77">
        <f t="shared" ca="1" si="2"/>
        <v>22</v>
      </c>
    </row>
    <row r="11" spans="1:9" x14ac:dyDescent="0.3">
      <c r="A11" s="126" t="s">
        <v>120</v>
      </c>
      <c r="B11" s="127" t="s">
        <v>44</v>
      </c>
      <c r="C11" s="72">
        <v>3</v>
      </c>
      <c r="D11" s="117">
        <f t="shared" ref="D11:D17" ca="1" si="3">RANDBETWEEN(1,20)</f>
        <v>8</v>
      </c>
      <c r="E11" s="72">
        <f ca="1">D11+C11</f>
        <v>11</v>
      </c>
    </row>
    <row r="12" spans="1:9" x14ac:dyDescent="0.3">
      <c r="A12" s="75" t="s">
        <v>120</v>
      </c>
      <c r="B12" s="127" t="s">
        <v>45</v>
      </c>
      <c r="C12" s="74">
        <v>1</v>
      </c>
      <c r="D12" s="116">
        <f t="shared" ca="1" si="3"/>
        <v>10</v>
      </c>
      <c r="E12" s="74">
        <f ca="1">D12+C12</f>
        <v>11</v>
      </c>
    </row>
    <row r="13" spans="1:9" x14ac:dyDescent="0.3">
      <c r="A13" s="124" t="s">
        <v>120</v>
      </c>
      <c r="B13" s="128" t="s">
        <v>46</v>
      </c>
      <c r="C13" s="77">
        <v>-1</v>
      </c>
      <c r="D13" s="118">
        <f t="shared" ca="1" si="3"/>
        <v>10</v>
      </c>
      <c r="E13" s="77">
        <f ca="1">D13+C13</f>
        <v>9</v>
      </c>
    </row>
    <row r="14" spans="1:9" x14ac:dyDescent="0.3">
      <c r="A14" s="124" t="s">
        <v>118</v>
      </c>
      <c r="B14" s="128" t="s">
        <v>73</v>
      </c>
      <c r="C14" s="125">
        <v>6</v>
      </c>
      <c r="D14" s="118">
        <f t="shared" ca="1" si="3"/>
        <v>11</v>
      </c>
      <c r="E14" s="77">
        <f ca="1">D14+C14</f>
        <v>17</v>
      </c>
    </row>
    <row r="15" spans="1:9" x14ac:dyDescent="0.3">
      <c r="A15" s="124" t="s">
        <v>118</v>
      </c>
      <c r="B15" s="128" t="s">
        <v>74</v>
      </c>
      <c r="C15" s="125">
        <v>3</v>
      </c>
      <c r="D15" s="118">
        <f t="shared" ca="1" si="3"/>
        <v>13</v>
      </c>
      <c r="E15" s="77">
        <f t="shared" ref="E15" ca="1" si="4">D15+C15</f>
        <v>16</v>
      </c>
    </row>
    <row r="16" spans="1:9" x14ac:dyDescent="0.3">
      <c r="A16" s="124" t="s">
        <v>135</v>
      </c>
      <c r="B16" s="128" t="s">
        <v>74</v>
      </c>
      <c r="C16" s="125">
        <v>3</v>
      </c>
      <c r="D16" s="118">
        <f t="shared" ca="1" si="3"/>
        <v>14</v>
      </c>
      <c r="E16" s="77">
        <f t="shared" ref="E16" ca="1" si="5">D16+C16</f>
        <v>17</v>
      </c>
    </row>
    <row r="17" spans="1:5" x14ac:dyDescent="0.3">
      <c r="A17" s="124" t="s">
        <v>120</v>
      </c>
      <c r="B17" s="128" t="s">
        <v>74</v>
      </c>
      <c r="C17" s="125">
        <v>1</v>
      </c>
      <c r="D17" s="118">
        <f t="shared" ca="1" si="3"/>
        <v>2</v>
      </c>
      <c r="E17" s="77">
        <f t="shared" ref="E17" ca="1" si="6">D17+C17</f>
        <v>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3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9.1992187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9.5" style="21" customWidth="1"/>
    <col min="7" max="7" width="1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5" style="21" bestFit="1" customWidth="1"/>
    <col min="16" max="17" width="6.09765625" style="21" bestFit="1" customWidth="1"/>
    <col min="18" max="18" width="5" style="21" bestFit="1" customWidth="1"/>
    <col min="19" max="19" width="5.796875" style="21" bestFit="1" customWidth="1"/>
    <col min="20" max="20" width="6.69921875" style="21" bestFit="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5.69921875" style="21" bestFit="1" customWidth="1"/>
    <col min="25" max="25" width="7.3984375" style="21" bestFit="1" customWidth="1"/>
    <col min="26" max="26" width="4.3984375" style="21" bestFit="1" customWidth="1"/>
    <col min="27" max="27" width="6.69921875" style="21" hidden="1" customWidth="1"/>
    <col min="28" max="28" width="7.59765625" style="21" bestFit="1" customWidth="1"/>
    <col min="29" max="29" width="1.5" style="21" customWidth="1"/>
    <col min="30" max="30" width="9.09765625" style="21" bestFit="1" customWidth="1"/>
    <col min="31" max="16384" width="9.69921875" style="21"/>
  </cols>
  <sheetData>
    <row r="1" spans="1:30" s="17" customFormat="1" ht="32.4" thickTop="1" thickBot="1" x14ac:dyDescent="0.35">
      <c r="A1" s="55" t="s">
        <v>0</v>
      </c>
      <c r="B1" s="143" t="s">
        <v>48</v>
      </c>
      <c r="C1" s="144" t="s">
        <v>47</v>
      </c>
      <c r="D1" s="145" t="s">
        <v>49</v>
      </c>
      <c r="E1" s="121" t="s">
        <v>70</v>
      </c>
      <c r="F1" s="100" t="s">
        <v>50</v>
      </c>
      <c r="G1" s="101"/>
      <c r="H1" s="52" t="s">
        <v>51</v>
      </c>
      <c r="I1" s="16" t="s">
        <v>52</v>
      </c>
      <c r="J1" s="18" t="s">
        <v>53</v>
      </c>
      <c r="K1" s="25" t="s">
        <v>54</v>
      </c>
      <c r="L1" s="28" t="s">
        <v>55</v>
      </c>
      <c r="M1" s="31" t="s">
        <v>56</v>
      </c>
      <c r="N1" s="37" t="s">
        <v>57</v>
      </c>
      <c r="O1" s="40" t="s">
        <v>89</v>
      </c>
      <c r="P1" s="156" t="s">
        <v>85</v>
      </c>
      <c r="Q1" s="43" t="s">
        <v>58</v>
      </c>
      <c r="R1" s="46" t="s">
        <v>59</v>
      </c>
      <c r="S1" s="49" t="s">
        <v>86</v>
      </c>
      <c r="T1" s="34" t="s">
        <v>91</v>
      </c>
      <c r="U1" s="56" t="s">
        <v>60</v>
      </c>
      <c r="V1" s="59" t="s">
        <v>61</v>
      </c>
      <c r="W1" s="65" t="s">
        <v>62</v>
      </c>
      <c r="X1" s="158" t="s">
        <v>87</v>
      </c>
      <c r="Y1" s="68" t="s">
        <v>63</v>
      </c>
      <c r="Z1" s="63" t="s">
        <v>64</v>
      </c>
      <c r="AA1" s="59" t="s">
        <v>65</v>
      </c>
      <c r="AB1" s="62" t="s">
        <v>66</v>
      </c>
      <c r="AD1" s="157" t="s">
        <v>81</v>
      </c>
    </row>
    <row r="2" spans="1:30" ht="16.2" thickTop="1" x14ac:dyDescent="0.3">
      <c r="A2" s="161" t="s">
        <v>78</v>
      </c>
      <c r="B2" s="147">
        <f>13</f>
        <v>13</v>
      </c>
      <c r="C2" s="150">
        <f>18+4</f>
        <v>22</v>
      </c>
      <c r="D2" s="149">
        <f>21+4</f>
        <v>25</v>
      </c>
      <c r="E2" s="122">
        <v>0</v>
      </c>
      <c r="F2" s="102" t="s">
        <v>67</v>
      </c>
      <c r="G2" s="103">
        <v>0</v>
      </c>
      <c r="H2" s="53"/>
      <c r="I2" s="19"/>
      <c r="J2" s="20"/>
      <c r="K2" s="26"/>
      <c r="L2" s="29"/>
      <c r="M2" s="32"/>
      <c r="N2" s="38"/>
      <c r="O2" s="41"/>
      <c r="P2" s="151"/>
      <c r="Q2" s="44"/>
      <c r="R2" s="47"/>
      <c r="S2" s="50"/>
      <c r="T2" s="35"/>
      <c r="U2" s="57"/>
      <c r="V2" s="60">
        <f t="shared" ref="V2:V7" si="0">SUM(H2:U2)</f>
        <v>0</v>
      </c>
      <c r="W2" s="66"/>
      <c r="X2" s="159">
        <v>20</v>
      </c>
      <c r="Y2" s="69" t="s">
        <v>205</v>
      </c>
      <c r="Z2" s="64">
        <f>72</f>
        <v>72</v>
      </c>
      <c r="AA2" s="61">
        <f t="shared" ref="AA2:AA7" si="1">SUM(Y2:Z2)-(V2+W2)</f>
        <v>72</v>
      </c>
      <c r="AB2" s="110">
        <f t="shared" ref="AB2:AB7" si="2">SMALL(Z2:AA2,1)+X2</f>
        <v>92</v>
      </c>
      <c r="AD2" s="167"/>
    </row>
    <row r="3" spans="1:30" x14ac:dyDescent="0.3">
      <c r="A3" s="162" t="s">
        <v>80</v>
      </c>
      <c r="B3" s="147">
        <f>14</f>
        <v>14</v>
      </c>
      <c r="C3" s="155">
        <f>15</f>
        <v>15</v>
      </c>
      <c r="D3" s="146">
        <f>19</f>
        <v>19</v>
      </c>
      <c r="E3" s="123">
        <v>0</v>
      </c>
      <c r="F3" s="104" t="s">
        <v>67</v>
      </c>
      <c r="G3" s="105">
        <v>0</v>
      </c>
      <c r="H3" s="54"/>
      <c r="I3" s="22">
        <v>7</v>
      </c>
      <c r="J3" s="23"/>
      <c r="K3" s="27"/>
      <c r="L3" s="30"/>
      <c r="M3" s="33"/>
      <c r="N3" s="39"/>
      <c r="O3" s="42"/>
      <c r="P3" s="152"/>
      <c r="Q3" s="172" t="s">
        <v>90</v>
      </c>
      <c r="R3" s="48"/>
      <c r="S3" s="51"/>
      <c r="T3" s="36"/>
      <c r="U3" s="57"/>
      <c r="V3" s="60">
        <f t="shared" si="0"/>
        <v>7</v>
      </c>
      <c r="W3" s="67"/>
      <c r="X3" s="160">
        <v>13</v>
      </c>
      <c r="Y3" s="70" t="s">
        <v>205</v>
      </c>
      <c r="Z3" s="64">
        <f>66</f>
        <v>66</v>
      </c>
      <c r="AA3" s="61">
        <f t="shared" si="1"/>
        <v>59</v>
      </c>
      <c r="AB3" s="110">
        <f t="shared" si="2"/>
        <v>72</v>
      </c>
      <c r="AD3" s="167"/>
    </row>
    <row r="4" spans="1:30" x14ac:dyDescent="0.3">
      <c r="A4" s="162" t="s">
        <v>109</v>
      </c>
      <c r="B4" s="147">
        <v>13</v>
      </c>
      <c r="C4" s="150">
        <f>10+6+4</f>
        <v>20</v>
      </c>
      <c r="D4" s="149">
        <f>B4+6+4</f>
        <v>23</v>
      </c>
      <c r="E4" s="123">
        <v>0</v>
      </c>
      <c r="F4" s="104" t="s">
        <v>67</v>
      </c>
      <c r="G4" s="105">
        <v>0</v>
      </c>
      <c r="H4" s="54"/>
      <c r="I4" s="22"/>
      <c r="J4" s="23"/>
      <c r="K4" s="27"/>
      <c r="L4" s="30"/>
      <c r="M4" s="33"/>
      <c r="N4" s="39"/>
      <c r="O4" s="42"/>
      <c r="P4" s="198" t="s">
        <v>90</v>
      </c>
      <c r="Q4" s="45"/>
      <c r="R4" s="48"/>
      <c r="S4" s="51"/>
      <c r="T4" s="36"/>
      <c r="U4" s="57"/>
      <c r="V4" s="60">
        <f t="shared" si="0"/>
        <v>0</v>
      </c>
      <c r="W4" s="67"/>
      <c r="X4" s="160">
        <f>12+19</f>
        <v>31</v>
      </c>
      <c r="Y4" s="70" t="s">
        <v>205</v>
      </c>
      <c r="Z4" s="64">
        <f>72</f>
        <v>72</v>
      </c>
      <c r="AA4" s="61">
        <f t="shared" si="1"/>
        <v>72</v>
      </c>
      <c r="AB4" s="110">
        <f t="shared" si="2"/>
        <v>103</v>
      </c>
      <c r="AD4" s="167"/>
    </row>
    <row r="5" spans="1:30" x14ac:dyDescent="0.3">
      <c r="A5" s="162" t="s">
        <v>79</v>
      </c>
      <c r="B5" s="153">
        <f>10+4</f>
        <v>14</v>
      </c>
      <c r="C5" s="150">
        <f>21+4</f>
        <v>25</v>
      </c>
      <c r="D5" s="149">
        <f>21+4</f>
        <v>25</v>
      </c>
      <c r="E5" s="123">
        <v>0</v>
      </c>
      <c r="F5" s="104" t="s">
        <v>67</v>
      </c>
      <c r="G5" s="105">
        <v>0</v>
      </c>
      <c r="H5" s="54">
        <v>27</v>
      </c>
      <c r="I5" s="22"/>
      <c r="J5" s="154" t="s">
        <v>127</v>
      </c>
      <c r="K5" s="27"/>
      <c r="L5" s="30"/>
      <c r="M5" s="33"/>
      <c r="N5" s="39"/>
      <c r="O5" s="42"/>
      <c r="P5" s="152"/>
      <c r="Q5" s="172" t="s">
        <v>90</v>
      </c>
      <c r="R5" s="48"/>
      <c r="S5" s="51"/>
      <c r="T5" s="36"/>
      <c r="U5" s="57"/>
      <c r="V5" s="60">
        <f t="shared" si="0"/>
        <v>27</v>
      </c>
      <c r="W5" s="67"/>
      <c r="X5" s="160">
        <v>14</v>
      </c>
      <c r="Y5" s="70" t="s">
        <v>205</v>
      </c>
      <c r="Z5" s="64">
        <f>114</f>
        <v>114</v>
      </c>
      <c r="AA5" s="61">
        <f t="shared" si="1"/>
        <v>87</v>
      </c>
      <c r="AB5" s="110">
        <f t="shared" si="2"/>
        <v>101</v>
      </c>
      <c r="AD5" s="167"/>
    </row>
    <row r="6" spans="1:30" x14ac:dyDescent="0.3">
      <c r="A6" s="162" t="s">
        <v>93</v>
      </c>
      <c r="B6" s="147">
        <v>10</v>
      </c>
      <c r="C6" s="148">
        <v>15</v>
      </c>
      <c r="D6" s="146">
        <v>15</v>
      </c>
      <c r="E6" s="123">
        <v>0</v>
      </c>
      <c r="F6" s="104" t="s">
        <v>67</v>
      </c>
      <c r="G6" s="105">
        <v>0</v>
      </c>
      <c r="H6" s="54"/>
      <c r="I6" s="22"/>
      <c r="J6" s="23"/>
      <c r="K6" s="27"/>
      <c r="L6" s="30"/>
      <c r="M6" s="33"/>
      <c r="N6" s="39"/>
      <c r="O6" s="42"/>
      <c r="P6" s="198" t="s">
        <v>90</v>
      </c>
      <c r="Q6" s="45"/>
      <c r="R6" s="173" t="s">
        <v>90</v>
      </c>
      <c r="S6" s="51"/>
      <c r="T6" s="36"/>
      <c r="U6" s="57"/>
      <c r="V6" s="60">
        <f t="shared" si="0"/>
        <v>0</v>
      </c>
      <c r="W6" s="67"/>
      <c r="X6" s="160">
        <v>14</v>
      </c>
      <c r="Y6" s="70" t="s">
        <v>205</v>
      </c>
      <c r="Z6" s="64">
        <v>87</v>
      </c>
      <c r="AA6" s="61">
        <f t="shared" si="1"/>
        <v>87</v>
      </c>
      <c r="AB6" s="110">
        <f t="shared" si="2"/>
        <v>101</v>
      </c>
      <c r="AD6" s="167"/>
    </row>
    <row r="7" spans="1:30" x14ac:dyDescent="0.3">
      <c r="A7" s="162" t="s">
        <v>110</v>
      </c>
      <c r="B7" s="147">
        <v>15</v>
      </c>
      <c r="C7" s="148">
        <v>15</v>
      </c>
      <c r="D7" s="146">
        <v>21</v>
      </c>
      <c r="E7" s="123">
        <v>0</v>
      </c>
      <c r="F7" s="104" t="s">
        <v>67</v>
      </c>
      <c r="G7" s="105">
        <v>0</v>
      </c>
      <c r="H7" s="54"/>
      <c r="I7" s="22"/>
      <c r="J7" s="23"/>
      <c r="K7" s="27"/>
      <c r="L7" s="30"/>
      <c r="M7" s="33"/>
      <c r="N7" s="39"/>
      <c r="O7" s="42"/>
      <c r="P7" s="198" t="s">
        <v>90</v>
      </c>
      <c r="Q7" s="45"/>
      <c r="R7" s="48"/>
      <c r="S7" s="51"/>
      <c r="T7" s="36"/>
      <c r="U7" s="58"/>
      <c r="V7" s="60">
        <f t="shared" si="0"/>
        <v>0</v>
      </c>
      <c r="W7" s="67"/>
      <c r="X7" s="160">
        <v>16</v>
      </c>
      <c r="Y7" s="70" t="s">
        <v>205</v>
      </c>
      <c r="Z7" s="64">
        <v>45</v>
      </c>
      <c r="AA7" s="61">
        <f t="shared" si="1"/>
        <v>45</v>
      </c>
      <c r="AB7" s="110">
        <f t="shared" si="2"/>
        <v>61</v>
      </c>
      <c r="AD7" s="167"/>
    </row>
    <row r="8" spans="1:30" x14ac:dyDescent="0.3">
      <c r="A8" s="199" t="s">
        <v>112</v>
      </c>
      <c r="B8" s="147">
        <v>12</v>
      </c>
      <c r="C8" s="148">
        <v>21</v>
      </c>
      <c r="D8" s="146">
        <v>22</v>
      </c>
      <c r="E8" s="123">
        <v>0</v>
      </c>
      <c r="F8" s="104" t="s">
        <v>123</v>
      </c>
      <c r="G8" s="105">
        <v>5</v>
      </c>
      <c r="H8" s="54"/>
      <c r="I8" s="22"/>
      <c r="J8" s="23"/>
      <c r="K8" s="27"/>
      <c r="L8" s="30"/>
      <c r="M8" s="33"/>
      <c r="N8" s="39"/>
      <c r="O8" s="42"/>
      <c r="P8" s="198" t="s">
        <v>90</v>
      </c>
      <c r="Q8" s="45"/>
      <c r="R8" s="173" t="s">
        <v>90</v>
      </c>
      <c r="S8" s="51"/>
      <c r="T8" s="36"/>
      <c r="U8" s="57"/>
      <c r="V8" s="60">
        <f t="shared" ref="V8" si="3">SUM(H8:U8)</f>
        <v>0</v>
      </c>
      <c r="W8" s="67"/>
      <c r="X8" s="160">
        <v>20</v>
      </c>
      <c r="Y8" s="70" t="s">
        <v>205</v>
      </c>
      <c r="Z8" s="64">
        <v>72</v>
      </c>
      <c r="AA8" s="61">
        <f t="shared" ref="AA8" si="4">SUM(Y8:Z8)-(V8+W8)</f>
        <v>72</v>
      </c>
      <c r="AB8" s="110">
        <f t="shared" ref="AB8" si="5">SMALL(Z8:AA8,1)+X8</f>
        <v>92</v>
      </c>
      <c r="AD8" s="167"/>
    </row>
    <row r="9" spans="1:30" x14ac:dyDescent="0.3">
      <c r="A9" s="256" t="s">
        <v>114</v>
      </c>
      <c r="B9" s="147">
        <v>13</v>
      </c>
      <c r="C9" s="148">
        <v>15</v>
      </c>
      <c r="D9" s="146">
        <v>18</v>
      </c>
      <c r="E9" s="123">
        <v>0</v>
      </c>
      <c r="F9" s="104" t="s">
        <v>67</v>
      </c>
      <c r="G9" s="105">
        <v>0</v>
      </c>
      <c r="H9" s="54"/>
      <c r="I9" s="22">
        <v>87</v>
      </c>
      <c r="J9" s="23"/>
      <c r="K9" s="27"/>
      <c r="L9" s="129"/>
      <c r="M9" s="33"/>
      <c r="N9" s="39"/>
      <c r="O9" s="210" t="s">
        <v>90</v>
      </c>
      <c r="P9" s="152"/>
      <c r="Q9" s="45"/>
      <c r="R9" s="173" t="s">
        <v>90</v>
      </c>
      <c r="S9" s="51"/>
      <c r="T9" s="36"/>
      <c r="U9" s="58"/>
      <c r="V9" s="60">
        <f t="shared" ref="V9" si="6">SUM(H9:U9)</f>
        <v>87</v>
      </c>
      <c r="W9" s="67"/>
      <c r="X9" s="160">
        <v>8</v>
      </c>
      <c r="Y9" s="70"/>
      <c r="Z9" s="64">
        <f>53</f>
        <v>53</v>
      </c>
      <c r="AA9" s="61">
        <f t="shared" ref="AA9" si="7">SUM(Y9:Z9)-(V9+W9)</f>
        <v>-34</v>
      </c>
      <c r="AB9" s="110">
        <f t="shared" ref="AB9" si="8">SMALL(Z9:AA9,1)+X9</f>
        <v>-26</v>
      </c>
      <c r="AD9" s="167"/>
    </row>
    <row r="10" spans="1:30" x14ac:dyDescent="0.3">
      <c r="A10" s="256" t="s">
        <v>113</v>
      </c>
      <c r="B10" s="147">
        <v>14</v>
      </c>
      <c r="C10" s="148">
        <v>18</v>
      </c>
      <c r="D10" s="146">
        <v>22</v>
      </c>
      <c r="E10" s="123">
        <v>0</v>
      </c>
      <c r="F10" s="104" t="s">
        <v>67</v>
      </c>
      <c r="G10" s="105">
        <v>0</v>
      </c>
      <c r="H10" s="54"/>
      <c r="I10" s="22">
        <v>44</v>
      </c>
      <c r="J10" s="154" t="s">
        <v>127</v>
      </c>
      <c r="K10" s="27"/>
      <c r="L10" s="129"/>
      <c r="M10" s="33"/>
      <c r="N10" s="39"/>
      <c r="O10" s="210" t="s">
        <v>90</v>
      </c>
      <c r="P10" s="152">
        <v>29</v>
      </c>
      <c r="Q10" s="45"/>
      <c r="R10" s="173"/>
      <c r="S10" s="51"/>
      <c r="T10" s="36"/>
      <c r="U10" s="58"/>
      <c r="V10" s="60">
        <f t="shared" ref="V10:V23" si="9">SUM(H10:U10)</f>
        <v>73</v>
      </c>
      <c r="W10" s="67"/>
      <c r="X10" s="160"/>
      <c r="Y10" s="70"/>
      <c r="Z10" s="64">
        <v>63</v>
      </c>
      <c r="AA10" s="61">
        <f t="shared" ref="AA10:AA23" si="10">SUM(Y10:Z10)-(V10+W10)</f>
        <v>-10</v>
      </c>
      <c r="AB10" s="110">
        <f t="shared" ref="AB10:AB23" si="11">SMALL(Z10:AA10,1)+X10</f>
        <v>-10</v>
      </c>
      <c r="AD10" s="167"/>
    </row>
    <row r="11" spans="1:30" x14ac:dyDescent="0.3">
      <c r="A11" s="256" t="s">
        <v>117</v>
      </c>
      <c r="B11" s="257">
        <f>12-2</f>
        <v>10</v>
      </c>
      <c r="C11" s="148">
        <v>16</v>
      </c>
      <c r="D11" s="149">
        <f>18-2</f>
        <v>16</v>
      </c>
      <c r="E11" s="123">
        <v>0</v>
      </c>
      <c r="F11" s="104" t="s">
        <v>67</v>
      </c>
      <c r="G11" s="105">
        <v>0</v>
      </c>
      <c r="H11" s="54">
        <v>94</v>
      </c>
      <c r="I11" s="22"/>
      <c r="J11" s="23"/>
      <c r="K11" s="27"/>
      <c r="L11" s="129"/>
      <c r="M11" s="33"/>
      <c r="N11" s="39"/>
      <c r="O11" s="210" t="s">
        <v>90</v>
      </c>
      <c r="P11" s="152"/>
      <c r="Q11" s="172" t="s">
        <v>90</v>
      </c>
      <c r="R11" s="173"/>
      <c r="S11" s="51"/>
      <c r="T11" s="36"/>
      <c r="U11" s="58"/>
      <c r="V11" s="60">
        <f t="shared" si="9"/>
        <v>94</v>
      </c>
      <c r="W11" s="67"/>
      <c r="X11" s="160">
        <v>12</v>
      </c>
      <c r="Y11" s="70"/>
      <c r="Z11" s="64">
        <f>72</f>
        <v>72</v>
      </c>
      <c r="AA11" s="61">
        <f t="shared" si="10"/>
        <v>-22</v>
      </c>
      <c r="AB11" s="110">
        <f t="shared" si="11"/>
        <v>-10</v>
      </c>
      <c r="AD11" s="167"/>
    </row>
    <row r="12" spans="1:30" x14ac:dyDescent="0.3">
      <c r="A12" s="256" t="s">
        <v>118</v>
      </c>
      <c r="B12" s="147">
        <v>13</v>
      </c>
      <c r="C12" s="148">
        <v>18</v>
      </c>
      <c r="D12" s="146">
        <v>21</v>
      </c>
      <c r="E12" s="123">
        <v>0</v>
      </c>
      <c r="F12" s="104" t="s">
        <v>67</v>
      </c>
      <c r="G12" s="105">
        <v>0</v>
      </c>
      <c r="H12" s="54"/>
      <c r="I12" s="22">
        <v>108</v>
      </c>
      <c r="J12" s="23"/>
      <c r="K12" s="27"/>
      <c r="L12" s="129"/>
      <c r="M12" s="33"/>
      <c r="N12" s="39"/>
      <c r="O12" s="210" t="s">
        <v>90</v>
      </c>
      <c r="P12" s="152">
        <v>28</v>
      </c>
      <c r="Q12" s="45"/>
      <c r="R12" s="173" t="s">
        <v>90</v>
      </c>
      <c r="S12" s="51"/>
      <c r="T12" s="36"/>
      <c r="U12" s="58"/>
      <c r="V12" s="60">
        <f t="shared" si="9"/>
        <v>136</v>
      </c>
      <c r="W12" s="67"/>
      <c r="X12" s="160"/>
      <c r="Y12" s="70"/>
      <c r="Z12" s="64">
        <v>58</v>
      </c>
      <c r="AA12" s="61">
        <f t="shared" si="10"/>
        <v>-78</v>
      </c>
      <c r="AB12" s="110">
        <f t="shared" si="11"/>
        <v>-78</v>
      </c>
      <c r="AD12" s="167"/>
    </row>
    <row r="13" spans="1:30" x14ac:dyDescent="0.3">
      <c r="A13" s="256" t="s">
        <v>119</v>
      </c>
      <c r="B13" s="147">
        <v>11</v>
      </c>
      <c r="C13" s="148">
        <v>14</v>
      </c>
      <c r="D13" s="146">
        <v>15</v>
      </c>
      <c r="E13" s="123">
        <v>0</v>
      </c>
      <c r="F13" s="104" t="s">
        <v>67</v>
      </c>
      <c r="G13" s="105">
        <v>0</v>
      </c>
      <c r="H13" s="54"/>
      <c r="I13" s="22"/>
      <c r="J13" s="23"/>
      <c r="K13" s="27"/>
      <c r="L13" s="129"/>
      <c r="M13" s="33"/>
      <c r="N13" s="39"/>
      <c r="O13" s="210" t="s">
        <v>90</v>
      </c>
      <c r="P13" s="152">
        <v>26</v>
      </c>
      <c r="Q13" s="45"/>
      <c r="R13" s="173" t="s">
        <v>90</v>
      </c>
      <c r="S13" s="51"/>
      <c r="T13" s="36"/>
      <c r="U13" s="58"/>
      <c r="V13" s="60">
        <f t="shared" si="9"/>
        <v>26</v>
      </c>
      <c r="W13" s="67"/>
      <c r="X13" s="160"/>
      <c r="Y13" s="70"/>
      <c r="Z13" s="64">
        <v>6</v>
      </c>
      <c r="AA13" s="61">
        <f t="shared" si="10"/>
        <v>-20</v>
      </c>
      <c r="AB13" s="110">
        <f t="shared" si="11"/>
        <v>-20</v>
      </c>
      <c r="AD13" s="167"/>
    </row>
    <row r="14" spans="1:30" x14ac:dyDescent="0.3">
      <c r="A14" s="256" t="s">
        <v>128</v>
      </c>
      <c r="B14" s="147">
        <v>11</v>
      </c>
      <c r="C14" s="148">
        <v>14</v>
      </c>
      <c r="D14" s="146">
        <v>15</v>
      </c>
      <c r="E14" s="123">
        <v>0</v>
      </c>
      <c r="F14" s="104" t="s">
        <v>67</v>
      </c>
      <c r="G14" s="105">
        <v>0</v>
      </c>
      <c r="H14" s="54"/>
      <c r="I14" s="22">
        <v>8</v>
      </c>
      <c r="J14" s="23"/>
      <c r="K14" s="27"/>
      <c r="L14" s="129"/>
      <c r="M14" s="33"/>
      <c r="N14" s="39"/>
      <c r="O14" s="210" t="s">
        <v>90</v>
      </c>
      <c r="P14" s="152"/>
      <c r="Q14" s="45"/>
      <c r="R14" s="173" t="s">
        <v>90</v>
      </c>
      <c r="S14" s="51"/>
      <c r="T14" s="36"/>
      <c r="U14" s="58"/>
      <c r="V14" s="60">
        <f t="shared" si="9"/>
        <v>8</v>
      </c>
      <c r="W14" s="67"/>
      <c r="X14" s="160"/>
      <c r="Y14" s="70"/>
      <c r="Z14" s="64">
        <v>6</v>
      </c>
      <c r="AA14" s="61">
        <f t="shared" si="10"/>
        <v>-2</v>
      </c>
      <c r="AB14" s="110">
        <f t="shared" si="11"/>
        <v>-2</v>
      </c>
      <c r="AD14" s="167"/>
    </row>
    <row r="15" spans="1:30" x14ac:dyDescent="0.3">
      <c r="A15" s="256" t="s">
        <v>129</v>
      </c>
      <c r="B15" s="147">
        <v>11</v>
      </c>
      <c r="C15" s="148">
        <v>14</v>
      </c>
      <c r="D15" s="146">
        <v>15</v>
      </c>
      <c r="E15" s="123">
        <v>0</v>
      </c>
      <c r="F15" s="104" t="s">
        <v>67</v>
      </c>
      <c r="G15" s="105">
        <v>0</v>
      </c>
      <c r="H15" s="54"/>
      <c r="I15" s="22"/>
      <c r="J15" s="23"/>
      <c r="K15" s="27"/>
      <c r="L15" s="129"/>
      <c r="M15" s="33"/>
      <c r="N15" s="39"/>
      <c r="O15" s="210" t="s">
        <v>90</v>
      </c>
      <c r="P15" s="152">
        <v>26</v>
      </c>
      <c r="Q15" s="45"/>
      <c r="R15" s="173" t="s">
        <v>90</v>
      </c>
      <c r="S15" s="51"/>
      <c r="T15" s="36"/>
      <c r="U15" s="58"/>
      <c r="V15" s="60">
        <f t="shared" si="9"/>
        <v>26</v>
      </c>
      <c r="W15" s="67"/>
      <c r="X15" s="160"/>
      <c r="Y15" s="70"/>
      <c r="Z15" s="64">
        <v>6</v>
      </c>
      <c r="AA15" s="61">
        <f t="shared" si="10"/>
        <v>-20</v>
      </c>
      <c r="AB15" s="110">
        <f t="shared" si="11"/>
        <v>-20</v>
      </c>
      <c r="AD15" s="167"/>
    </row>
    <row r="16" spans="1:30" x14ac:dyDescent="0.3">
      <c r="A16" s="256" t="s">
        <v>130</v>
      </c>
      <c r="B16" s="147">
        <v>11</v>
      </c>
      <c r="C16" s="148">
        <v>14</v>
      </c>
      <c r="D16" s="146">
        <v>15</v>
      </c>
      <c r="E16" s="123">
        <v>0</v>
      </c>
      <c r="F16" s="104" t="s">
        <v>67</v>
      </c>
      <c r="G16" s="105">
        <v>0</v>
      </c>
      <c r="H16" s="54"/>
      <c r="I16" s="22"/>
      <c r="J16" s="23"/>
      <c r="K16" s="27"/>
      <c r="L16" s="129"/>
      <c r="M16" s="33"/>
      <c r="N16" s="39"/>
      <c r="O16" s="210" t="s">
        <v>90</v>
      </c>
      <c r="P16" s="152">
        <v>26</v>
      </c>
      <c r="Q16" s="45"/>
      <c r="R16" s="173" t="s">
        <v>90</v>
      </c>
      <c r="S16" s="51"/>
      <c r="T16" s="36"/>
      <c r="U16" s="58"/>
      <c r="V16" s="60">
        <f t="shared" si="9"/>
        <v>26</v>
      </c>
      <c r="W16" s="67"/>
      <c r="X16" s="160"/>
      <c r="Y16" s="70"/>
      <c r="Z16" s="64">
        <v>6</v>
      </c>
      <c r="AA16" s="61">
        <f t="shared" si="10"/>
        <v>-20</v>
      </c>
      <c r="AB16" s="110">
        <f t="shared" si="11"/>
        <v>-20</v>
      </c>
      <c r="AD16" s="167"/>
    </row>
    <row r="17" spans="1:30" x14ac:dyDescent="0.3">
      <c r="A17" s="256" t="s">
        <v>131</v>
      </c>
      <c r="B17" s="147">
        <v>11</v>
      </c>
      <c r="C17" s="148">
        <v>14</v>
      </c>
      <c r="D17" s="146">
        <v>15</v>
      </c>
      <c r="E17" s="123">
        <v>0</v>
      </c>
      <c r="F17" s="104" t="s">
        <v>67</v>
      </c>
      <c r="G17" s="105">
        <v>0</v>
      </c>
      <c r="H17" s="54"/>
      <c r="I17" s="22"/>
      <c r="J17" s="23"/>
      <c r="K17" s="27"/>
      <c r="L17" s="129"/>
      <c r="M17" s="33">
        <v>10</v>
      </c>
      <c r="N17" s="39"/>
      <c r="O17" s="210" t="s">
        <v>90</v>
      </c>
      <c r="P17" s="152"/>
      <c r="Q17" s="45"/>
      <c r="R17" s="173" t="s">
        <v>90</v>
      </c>
      <c r="S17" s="51"/>
      <c r="T17" s="36"/>
      <c r="U17" s="58"/>
      <c r="V17" s="60">
        <f t="shared" si="9"/>
        <v>10</v>
      </c>
      <c r="W17" s="67"/>
      <c r="X17" s="160"/>
      <c r="Y17" s="70"/>
      <c r="Z17" s="64">
        <v>6</v>
      </c>
      <c r="AA17" s="61">
        <f t="shared" si="10"/>
        <v>-4</v>
      </c>
      <c r="AB17" s="110">
        <f t="shared" si="11"/>
        <v>-4</v>
      </c>
      <c r="AD17" s="167"/>
    </row>
    <row r="18" spans="1:30" x14ac:dyDescent="0.3">
      <c r="A18" s="256" t="s">
        <v>132</v>
      </c>
      <c r="B18" s="147">
        <v>11</v>
      </c>
      <c r="C18" s="148">
        <v>14</v>
      </c>
      <c r="D18" s="146">
        <v>15</v>
      </c>
      <c r="E18" s="123">
        <v>0</v>
      </c>
      <c r="F18" s="104" t="s">
        <v>67</v>
      </c>
      <c r="G18" s="105">
        <v>0</v>
      </c>
      <c r="H18" s="54"/>
      <c r="I18" s="22"/>
      <c r="J18" s="23"/>
      <c r="K18" s="27"/>
      <c r="L18" s="129"/>
      <c r="M18" s="33">
        <v>9</v>
      </c>
      <c r="N18" s="39"/>
      <c r="O18" s="210" t="s">
        <v>90</v>
      </c>
      <c r="P18" s="152"/>
      <c r="Q18" s="45"/>
      <c r="R18" s="173" t="s">
        <v>90</v>
      </c>
      <c r="S18" s="51"/>
      <c r="T18" s="36"/>
      <c r="U18" s="58"/>
      <c r="V18" s="60">
        <f t="shared" si="9"/>
        <v>9</v>
      </c>
      <c r="W18" s="67"/>
      <c r="X18" s="160"/>
      <c r="Y18" s="70"/>
      <c r="Z18" s="64">
        <v>6</v>
      </c>
      <c r="AA18" s="61">
        <f t="shared" si="10"/>
        <v>-3</v>
      </c>
      <c r="AB18" s="110">
        <f t="shared" si="11"/>
        <v>-3</v>
      </c>
      <c r="AD18" s="167"/>
    </row>
    <row r="19" spans="1:30" x14ac:dyDescent="0.3">
      <c r="A19" s="256" t="s">
        <v>122</v>
      </c>
      <c r="B19" s="147">
        <v>13</v>
      </c>
      <c r="C19" s="148">
        <v>15</v>
      </c>
      <c r="D19" s="146">
        <v>18</v>
      </c>
      <c r="E19" s="123">
        <v>0</v>
      </c>
      <c r="F19" s="104" t="s">
        <v>67</v>
      </c>
      <c r="G19" s="105">
        <v>0</v>
      </c>
      <c r="H19" s="54"/>
      <c r="I19" s="22"/>
      <c r="J19" s="23"/>
      <c r="K19" s="27"/>
      <c r="L19" s="129"/>
      <c r="M19" s="33">
        <v>11</v>
      </c>
      <c r="N19" s="39"/>
      <c r="O19" s="210" t="s">
        <v>90</v>
      </c>
      <c r="P19" s="152"/>
      <c r="Q19" s="172" t="s">
        <v>90</v>
      </c>
      <c r="R19" s="173"/>
      <c r="S19" s="51"/>
      <c r="T19" s="36"/>
      <c r="U19" s="58"/>
      <c r="V19" s="60">
        <f t="shared" si="9"/>
        <v>11</v>
      </c>
      <c r="W19" s="67"/>
      <c r="X19" s="160"/>
      <c r="Y19" s="70"/>
      <c r="Z19" s="64">
        <v>8</v>
      </c>
      <c r="AA19" s="61">
        <f t="shared" si="10"/>
        <v>-3</v>
      </c>
      <c r="AB19" s="110">
        <f t="shared" si="11"/>
        <v>-3</v>
      </c>
      <c r="AD19" s="167"/>
    </row>
    <row r="20" spans="1:30" x14ac:dyDescent="0.3">
      <c r="A20" s="256" t="s">
        <v>164</v>
      </c>
      <c r="B20" s="147">
        <v>12</v>
      </c>
      <c r="C20" s="148">
        <v>14</v>
      </c>
      <c r="D20" s="146">
        <v>15</v>
      </c>
      <c r="E20" s="123">
        <v>0</v>
      </c>
      <c r="F20" s="104" t="s">
        <v>67</v>
      </c>
      <c r="G20" s="105">
        <v>0</v>
      </c>
      <c r="H20" s="54"/>
      <c r="I20" s="22">
        <v>8</v>
      </c>
      <c r="J20" s="23"/>
      <c r="K20" s="27"/>
      <c r="L20" s="129"/>
      <c r="M20" s="33"/>
      <c r="N20" s="39"/>
      <c r="O20" s="210" t="s">
        <v>90</v>
      </c>
      <c r="P20" s="152"/>
      <c r="Q20" s="45"/>
      <c r="R20" s="173"/>
      <c r="S20" s="51"/>
      <c r="T20" s="36"/>
      <c r="U20" s="58"/>
      <c r="V20" s="60">
        <f t="shared" si="9"/>
        <v>8</v>
      </c>
      <c r="W20" s="67"/>
      <c r="X20" s="160"/>
      <c r="Y20" s="70"/>
      <c r="Z20" s="64">
        <v>7</v>
      </c>
      <c r="AA20" s="61">
        <f t="shared" si="10"/>
        <v>-1</v>
      </c>
      <c r="AB20" s="110">
        <f t="shared" si="11"/>
        <v>-1</v>
      </c>
      <c r="AD20" s="167"/>
    </row>
    <row r="21" spans="1:30" x14ac:dyDescent="0.3">
      <c r="A21" s="163" t="s">
        <v>165</v>
      </c>
      <c r="B21" s="147">
        <v>12</v>
      </c>
      <c r="C21" s="148">
        <v>14</v>
      </c>
      <c r="D21" s="146">
        <v>15</v>
      </c>
      <c r="E21" s="123">
        <v>0</v>
      </c>
      <c r="F21" s="104" t="s">
        <v>67</v>
      </c>
      <c r="G21" s="105">
        <v>0</v>
      </c>
      <c r="H21" s="54"/>
      <c r="I21" s="22"/>
      <c r="J21" s="23"/>
      <c r="K21" s="27"/>
      <c r="L21" s="129"/>
      <c r="M21" s="33"/>
      <c r="N21" s="39"/>
      <c r="O21" s="210" t="s">
        <v>90</v>
      </c>
      <c r="P21" s="152"/>
      <c r="Q21" s="45"/>
      <c r="R21" s="173"/>
      <c r="S21" s="51"/>
      <c r="T21" s="36"/>
      <c r="U21" s="58"/>
      <c r="V21" s="60">
        <f t="shared" si="9"/>
        <v>0</v>
      </c>
      <c r="W21" s="67"/>
      <c r="X21" s="160"/>
      <c r="Y21" s="70"/>
      <c r="Z21" s="64">
        <v>6</v>
      </c>
      <c r="AA21" s="61">
        <f t="shared" si="10"/>
        <v>6</v>
      </c>
      <c r="AB21" s="110">
        <f t="shared" si="11"/>
        <v>6</v>
      </c>
      <c r="AD21" s="167"/>
    </row>
    <row r="22" spans="1:30" x14ac:dyDescent="0.3">
      <c r="A22" s="256" t="s">
        <v>166</v>
      </c>
      <c r="B22" s="147">
        <v>12</v>
      </c>
      <c r="C22" s="148">
        <v>14</v>
      </c>
      <c r="D22" s="146">
        <v>15</v>
      </c>
      <c r="E22" s="123">
        <v>0</v>
      </c>
      <c r="F22" s="104" t="s">
        <v>67</v>
      </c>
      <c r="G22" s="105">
        <v>0</v>
      </c>
      <c r="H22" s="54">
        <v>10</v>
      </c>
      <c r="I22" s="22"/>
      <c r="J22" s="23"/>
      <c r="K22" s="27"/>
      <c r="L22" s="129"/>
      <c r="M22" s="33"/>
      <c r="N22" s="39"/>
      <c r="O22" s="210" t="s">
        <v>90</v>
      </c>
      <c r="P22" s="152"/>
      <c r="Q22" s="45"/>
      <c r="R22" s="173"/>
      <c r="S22" s="51"/>
      <c r="T22" s="36"/>
      <c r="U22" s="58"/>
      <c r="V22" s="60">
        <f t="shared" si="9"/>
        <v>10</v>
      </c>
      <c r="W22" s="67"/>
      <c r="X22" s="160"/>
      <c r="Y22" s="70"/>
      <c r="Z22" s="64">
        <v>5</v>
      </c>
      <c r="AA22" s="61">
        <f t="shared" si="10"/>
        <v>-5</v>
      </c>
      <c r="AB22" s="110">
        <f t="shared" si="11"/>
        <v>-5</v>
      </c>
      <c r="AD22" s="167"/>
    </row>
    <row r="23" spans="1:30" x14ac:dyDescent="0.3">
      <c r="A23" s="163" t="s">
        <v>121</v>
      </c>
      <c r="B23" s="153">
        <f>10+2</f>
        <v>12</v>
      </c>
      <c r="C23" s="148">
        <v>15</v>
      </c>
      <c r="D23" s="149">
        <f>15+2</f>
        <v>17</v>
      </c>
      <c r="E23" s="123">
        <v>0</v>
      </c>
      <c r="F23" s="104" t="s">
        <v>67</v>
      </c>
      <c r="G23" s="105">
        <v>0</v>
      </c>
      <c r="H23" s="54"/>
      <c r="I23" s="22"/>
      <c r="J23" s="23"/>
      <c r="K23" s="27"/>
      <c r="L23" s="129"/>
      <c r="M23" s="33"/>
      <c r="N23" s="39"/>
      <c r="O23" s="210" t="s">
        <v>90</v>
      </c>
      <c r="P23" s="152"/>
      <c r="Q23" s="172" t="s">
        <v>90</v>
      </c>
      <c r="R23" s="48"/>
      <c r="S23" s="51"/>
      <c r="T23" s="36"/>
      <c r="U23" s="58"/>
      <c r="V23" s="60">
        <f t="shared" si="9"/>
        <v>0</v>
      </c>
      <c r="W23" s="67"/>
      <c r="X23" s="160"/>
      <c r="Y23" s="70"/>
      <c r="Z23" s="64">
        <v>41</v>
      </c>
      <c r="AA23" s="61">
        <f t="shared" si="10"/>
        <v>41</v>
      </c>
      <c r="AB23" s="110">
        <f t="shared" si="11"/>
        <v>41</v>
      </c>
      <c r="AD23" s="167"/>
    </row>
  </sheetData>
  <sortState ref="A2:AB10">
    <sortCondition ref="A2:A10"/>
  </sortState>
  <conditionalFormatting sqref="AB2:AB23">
    <cfRule type="cellIs" dxfId="1" priority="49" stopIfTrue="1" operator="lessThan">
      <formula>0.5</formula>
    </cfRule>
    <cfRule type="cellIs" dxfId="0" priority="50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9</v>
      </c>
      <c r="F2" s="7">
        <f ca="1">RANDBETWEEN(1,3)+RANDBETWEEN(1,3)+RANDBETWEEN(1,3)+RANDBETWEEN(1,3)</f>
        <v>5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5</v>
      </c>
      <c r="E3" s="10">
        <f ca="1">RANDBETWEEN(1,4)+RANDBETWEEN(1,4)+RANDBETWEEN(1,4)</f>
        <v>7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7</v>
      </c>
      <c r="E4" s="10">
        <f ca="1">RANDBETWEEN(1,6)+RANDBETWEEN(1,6)+RANDBETWEEN(1,6)</f>
        <v>9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28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2</v>
      </c>
      <c r="D5" s="10">
        <f ca="1">RANDBETWEEN(1,8)+RANDBETWEEN(1,8)</f>
        <v>3</v>
      </c>
      <c r="E5" s="10">
        <f ca="1">RANDBETWEEN(1,8)+RANDBETWEEN(1,8)+RANDBETWEEN(1,8)</f>
        <v>8</v>
      </c>
      <c r="F5" s="10">
        <f ca="1">RANDBETWEEN(1,8)+RANDBETWEEN(1,8)+RANDBETWEEN(1,8)+RANDBETWEEN(1,8)</f>
        <v>28</v>
      </c>
      <c r="G5" s="10">
        <f ca="1">RANDBETWEEN(1,8)+RANDBETWEEN(1,8)+RANDBETWEEN(1,8)+RANDBETWEEN(1,8)+RANDBETWEEN(1,8)</f>
        <v>15</v>
      </c>
      <c r="H5" s="11">
        <f ca="1">RANDBETWEEN(1,8)+RANDBETWEEN(1,8)+RANDBETWEEN(1,8)+RANDBETWEEN(1,8)+RANDBETWEEN(1,8)+RANDBETWEEN(1,8)</f>
        <v>23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14</v>
      </c>
      <c r="E6" s="10">
        <f ca="1">RANDBETWEEN(1,10)+RANDBETWEEN(1,10)+RANDBETWEEN(1,10)</f>
        <v>12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28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2</v>
      </c>
      <c r="D7" s="10">
        <f ca="1">RANDBETWEEN(1,12)+RANDBETWEEN(1,12)</f>
        <v>23</v>
      </c>
      <c r="E7" s="10">
        <f ca="1">RANDBETWEEN(1,12)+RANDBETWEEN(1,12)+RANDBETWEEN(1,12)</f>
        <v>17</v>
      </c>
      <c r="F7" s="10">
        <f ca="1">RANDBETWEEN(1,12)+RANDBETWEEN(1,12)+RANDBETWEEN(1,12)+RANDBETWEEN(1,12)</f>
        <v>33</v>
      </c>
      <c r="G7" s="10">
        <f ca="1">RANDBETWEEN(1,12)+RANDBETWEEN(1,12)+RANDBETWEEN(1,12)+RANDBETWEEN(1,12)+RANDBETWEEN(1,12)</f>
        <v>18</v>
      </c>
      <c r="H7" s="11">
        <f ca="1">RANDBETWEEN(1,12)+RANDBETWEEN(1,12)+RANDBETWEEN(1,12)+RANDBETWEEN(1,12)+RANDBETWEEN(1,12)+RANDBETWEEN(1,12)</f>
        <v>35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16</v>
      </c>
      <c r="D8" s="10">
        <f ca="1">RANDBETWEEN(1,20)+RANDBETWEEN(1,20)</f>
        <v>23</v>
      </c>
      <c r="E8" s="10">
        <f ca="1">RANDBETWEEN(1,20)+RANDBETWEEN(1,20)+RANDBETWEEN(1,20)</f>
        <v>34</v>
      </c>
      <c r="F8" s="10">
        <f ca="1">RANDBETWEEN(1,20)+RANDBETWEEN(1,20)+RANDBETWEEN(1,20)+RANDBETWEEN(1,20)</f>
        <v>54</v>
      </c>
      <c r="G8" s="10">
        <f ca="1">RANDBETWEEN(1,20)+RANDBETWEEN(1,20)+RANDBETWEEN(1,20)+RANDBETWEEN(1,20)+RANDBETWEEN(1,20)</f>
        <v>57</v>
      </c>
      <c r="H8" s="11">
        <f ca="1">RANDBETWEEN(1,20)+RANDBETWEEN(1,20)+RANDBETWEEN(1,20)+RANDBETWEEN(1,20)+RANDBETWEEN(1,20)+RANDBETWEEN(1,20)</f>
        <v>65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29</v>
      </c>
      <c r="D9" s="13">
        <f ca="1">RANDBETWEEN(1,100)+RANDBETWEEN(1,100)</f>
        <v>146</v>
      </c>
      <c r="E9" s="13">
        <f ca="1">RANDBETWEEN(1,100)+RANDBETWEEN(1,100)+RANDBETWEEN(1,100)</f>
        <v>108</v>
      </c>
      <c r="F9" s="13">
        <f ca="1">RANDBETWEEN(1,100)+RANDBETWEEN(1,100)+RANDBETWEEN(1,100)+RANDBETWEEN(1,100)</f>
        <v>219</v>
      </c>
      <c r="G9" s="13">
        <f ca="1">RANDBETWEEN(1,100)+RANDBETWEEN(1,100)+RANDBETWEEN(1,100)+RANDBETWEEN(1,100)+RANDBETWEEN(1,100)</f>
        <v>195</v>
      </c>
      <c r="H9" s="14">
        <f ca="1">RANDBETWEEN(1,100)+RANDBETWEEN(1,100)+RANDBETWEEN(1,100)+RANDBETWEEN(1,100)+RANDBETWEEN(1,100)+RANDBETWEEN(1,100)</f>
        <v>325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168"/>
      <c r="U27" s="168"/>
      <c r="V27" s="168"/>
    </row>
    <row r="28" spans="1:22" x14ac:dyDescent="0.3">
      <c r="A28" s="1"/>
      <c r="C28" s="1"/>
      <c r="D28" s="1"/>
      <c r="E28" s="1"/>
      <c r="F28" s="1"/>
      <c r="T28" s="168"/>
      <c r="U28" s="168"/>
      <c r="V28" s="168"/>
    </row>
    <row r="29" spans="1:22" x14ac:dyDescent="0.3">
      <c r="A29" s="1"/>
      <c r="C29" s="1"/>
      <c r="D29" s="1"/>
      <c r="E29" s="1"/>
      <c r="F29" s="1"/>
      <c r="Q29" s="168"/>
      <c r="R29" s="168"/>
      <c r="S29" s="168"/>
      <c r="T29" s="168"/>
      <c r="U29" s="168"/>
      <c r="V29" s="168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Initiative</vt:lpstr>
      <vt:lpstr>Spells</vt:lpstr>
      <vt:lpstr>Attacks</vt:lpstr>
      <vt:lpstr>Saves (allies)</vt:lpstr>
      <vt:lpstr>Saves (foes)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2018-09-03T10:39:53Z</cp:lastPrinted>
  <dcterms:created xsi:type="dcterms:W3CDTF">2014-01-30T16:13:23Z</dcterms:created>
  <dcterms:modified xsi:type="dcterms:W3CDTF">2019-06-11T21:48:45Z</dcterms:modified>
</cp:coreProperties>
</file>