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1604" yWindow="5100" windowWidth="11448" windowHeight="5112"/>
  </bookViews>
  <sheets>
    <sheet name="Initiative" sheetId="1" r:id="rId1"/>
    <sheet name="Spells" sheetId="8" r:id="rId2"/>
    <sheet name="Attacks" sheetId="6" r:id="rId3"/>
    <sheet name="Saves (allies)" sheetId="3" r:id="rId4"/>
    <sheet name="Saves (foes)" sheetId="7" r:id="rId5"/>
    <sheet name="hps" sheetId="5" r:id="rId6"/>
    <sheet name="Rolls" sheetId="4" r:id="rId7"/>
  </sheets>
  <externalReferences>
    <externalReference r:id="rId8"/>
  </externalReferences>
  <definedNames>
    <definedName name="NoShade">'[1]Spell Sheet'!$FH$1</definedName>
  </definedNames>
  <calcPr calcId="145621"/>
</workbook>
</file>

<file path=xl/calcChain.xml><?xml version="1.0" encoding="utf-8"?>
<calcChain xmlns="http://schemas.openxmlformats.org/spreadsheetml/2006/main">
  <c r="Z14" i="5" l="1"/>
  <c r="V14" i="5"/>
  <c r="AA14" i="5" s="1"/>
  <c r="AB14" i="5" s="1"/>
  <c r="D8" i="1" l="1"/>
  <c r="D7" i="1"/>
  <c r="D6" i="1"/>
  <c r="D5" i="1"/>
  <c r="D4" i="1"/>
  <c r="D3" i="1"/>
  <c r="D2" i="1"/>
  <c r="F5" i="8" l="1"/>
  <c r="H5" i="8" s="1"/>
  <c r="F6" i="8"/>
  <c r="H6" i="8" s="1"/>
  <c r="E22" i="8" l="1"/>
  <c r="F22" i="8" s="1"/>
  <c r="E21" i="8" l="1"/>
  <c r="F21" i="8" s="1"/>
  <c r="H21" i="8" s="1"/>
  <c r="I2" i="6"/>
  <c r="J2" i="6" s="1"/>
  <c r="I3" i="6"/>
  <c r="J3" i="6" s="1"/>
  <c r="I4" i="6"/>
  <c r="K4" i="6" s="1"/>
  <c r="I5" i="6"/>
  <c r="J5" i="6" s="1"/>
  <c r="I6" i="6"/>
  <c r="J6" i="6" s="1"/>
  <c r="I7" i="6"/>
  <c r="J7" i="6" s="1"/>
  <c r="I8" i="6"/>
  <c r="K8" i="6" s="1"/>
  <c r="I9" i="6"/>
  <c r="K9" i="6" s="1"/>
  <c r="I10" i="6"/>
  <c r="J10" i="6" s="1"/>
  <c r="K6" i="6" l="1"/>
  <c r="K10" i="6"/>
  <c r="K7" i="6"/>
  <c r="K3" i="6"/>
  <c r="J9" i="6"/>
  <c r="J8" i="6"/>
  <c r="K5" i="6"/>
  <c r="J4" i="6"/>
  <c r="K2" i="6"/>
  <c r="J2" i="3"/>
  <c r="K2" i="3" s="1"/>
  <c r="J3" i="3"/>
  <c r="K3" i="3" s="1"/>
  <c r="J4" i="3"/>
  <c r="K4" i="3" s="1"/>
  <c r="J5" i="3"/>
  <c r="K5" i="3" s="1"/>
  <c r="J6" i="3"/>
  <c r="K6" i="3" s="1"/>
  <c r="J7" i="3"/>
  <c r="K7" i="3" s="1"/>
  <c r="J8" i="3"/>
  <c r="K8" i="3" s="1"/>
  <c r="J9" i="3"/>
  <c r="K9" i="3" s="1"/>
  <c r="J10" i="3"/>
  <c r="K10" i="3" s="1"/>
  <c r="J11" i="3"/>
  <c r="K11" i="3" s="1"/>
  <c r="J12" i="3"/>
  <c r="K12" i="3" s="1"/>
  <c r="J13" i="3"/>
  <c r="K13" i="3" s="1"/>
  <c r="E8" i="8" l="1"/>
  <c r="E9" i="8"/>
  <c r="F9" i="8" s="1"/>
  <c r="H9" i="8" s="1"/>
  <c r="I23" i="6" l="1"/>
  <c r="K23" i="6" s="1"/>
  <c r="I24" i="6"/>
  <c r="K24" i="6" s="1"/>
  <c r="I22" i="6"/>
  <c r="K22" i="6" s="1"/>
  <c r="J23" i="6" l="1"/>
  <c r="J24" i="6"/>
  <c r="J22" i="6"/>
  <c r="E20" i="8"/>
  <c r="F20" i="8" s="1"/>
  <c r="H20" i="8" s="1"/>
  <c r="E10" i="8" l="1"/>
  <c r="F10" i="8" s="1"/>
  <c r="H10" i="8" s="1"/>
  <c r="Z13" i="5" l="1"/>
  <c r="Z12" i="5"/>
  <c r="Z11" i="5"/>
  <c r="F21" i="6" l="1"/>
  <c r="F20" i="6"/>
  <c r="F16" i="6"/>
  <c r="F17" i="6"/>
  <c r="F18" i="6"/>
  <c r="F19" i="6"/>
  <c r="F14" i="6"/>
  <c r="F15" i="6"/>
  <c r="D25" i="7"/>
  <c r="E25" i="7" s="1"/>
  <c r="D24" i="7"/>
  <c r="E24" i="7" s="1"/>
  <c r="D23" i="7"/>
  <c r="E23" i="7" s="1"/>
  <c r="D22" i="7"/>
  <c r="E22" i="7" s="1"/>
  <c r="D21" i="7"/>
  <c r="E21" i="7" s="1"/>
  <c r="D20" i="7"/>
  <c r="E20" i="7" s="1"/>
  <c r="D19" i="7"/>
  <c r="E19" i="7" s="1"/>
  <c r="D18" i="7"/>
  <c r="E18" i="7" s="1"/>
  <c r="D17" i="7"/>
  <c r="E17" i="7" s="1"/>
  <c r="J6" i="7"/>
  <c r="K6" i="7" s="1"/>
  <c r="J7" i="7"/>
  <c r="K7" i="7" s="1"/>
  <c r="I18" i="6"/>
  <c r="J18" i="6" l="1"/>
  <c r="K18" i="6"/>
  <c r="I21" i="6"/>
  <c r="J21" i="6" s="1"/>
  <c r="I20" i="6"/>
  <c r="J20" i="6" s="1"/>
  <c r="K20" i="6" l="1"/>
  <c r="K21" i="6"/>
  <c r="E27" i="8"/>
  <c r="E28" i="8"/>
  <c r="F28" i="8" l="1"/>
  <c r="H28" i="8" s="1"/>
  <c r="F27" i="8"/>
  <c r="H27" i="8" s="1"/>
  <c r="J12" i="7" l="1"/>
  <c r="K12" i="7" s="1"/>
  <c r="E24" i="8" l="1"/>
  <c r="E23" i="8"/>
  <c r="E15" i="8"/>
  <c r="E14" i="8" l="1"/>
  <c r="D6" i="5"/>
  <c r="C6" i="5"/>
  <c r="F15" i="8" l="1"/>
  <c r="H15" i="8" s="1"/>
  <c r="B6" i="5"/>
  <c r="I15" i="6"/>
  <c r="K15" i="6" s="1"/>
  <c r="I16" i="6"/>
  <c r="J16" i="6" s="1"/>
  <c r="V13" i="5"/>
  <c r="AA13" i="5" s="1"/>
  <c r="AB13" i="5" s="1"/>
  <c r="V12" i="5"/>
  <c r="AA12" i="5" s="1"/>
  <c r="AB12" i="5" s="1"/>
  <c r="V11" i="5"/>
  <c r="AA11" i="5" s="1"/>
  <c r="AB11" i="5" s="1"/>
  <c r="E6" i="1"/>
  <c r="K16" i="6" l="1"/>
  <c r="J15" i="6"/>
  <c r="E16" i="8" l="1"/>
  <c r="F16" i="8" s="1"/>
  <c r="H16" i="8" s="1"/>
  <c r="I7" i="1"/>
  <c r="D16" i="7"/>
  <c r="E16" i="7" s="1"/>
  <c r="D15" i="7"/>
  <c r="E15" i="7" s="1"/>
  <c r="D14" i="7"/>
  <c r="E14" i="7" s="1"/>
  <c r="D13" i="7"/>
  <c r="E13" i="7" s="1"/>
  <c r="D12" i="7"/>
  <c r="E12" i="7" s="1"/>
  <c r="D11" i="7"/>
  <c r="E11" i="7" s="1"/>
  <c r="D10" i="7"/>
  <c r="E10" i="7" s="1"/>
  <c r="D9" i="7"/>
  <c r="E9" i="7" s="1"/>
  <c r="D8" i="7"/>
  <c r="E8" i="7" s="1"/>
  <c r="D7" i="7"/>
  <c r="E7" i="7" s="1"/>
  <c r="D6" i="7"/>
  <c r="E6" i="7" s="1"/>
  <c r="D5" i="7"/>
  <c r="E5" i="7" s="1"/>
  <c r="E5" i="1"/>
  <c r="D8" i="5"/>
  <c r="C8" i="5"/>
  <c r="B8" i="5"/>
  <c r="D7" i="5"/>
  <c r="C7" i="5"/>
  <c r="B7" i="5"/>
  <c r="J11" i="7"/>
  <c r="K11" i="7" s="1"/>
  <c r="J10" i="7"/>
  <c r="K10" i="7" s="1"/>
  <c r="V8" i="5"/>
  <c r="AA8" i="5" s="1"/>
  <c r="AB8" i="5" s="1"/>
  <c r="V9" i="5"/>
  <c r="AA9" i="5"/>
  <c r="AB9" i="5" s="1"/>
  <c r="V10" i="5"/>
  <c r="AA10" i="5" s="1"/>
  <c r="AB10" i="5" s="1"/>
  <c r="J9" i="7" l="1"/>
  <c r="K9" i="7" s="1"/>
  <c r="E34" i="8" l="1"/>
  <c r="E33" i="8"/>
  <c r="E32" i="8"/>
  <c r="E31" i="8"/>
  <c r="E30" i="8"/>
  <c r="E29" i="8"/>
  <c r="E19" i="8"/>
  <c r="E18" i="8"/>
  <c r="E17" i="8"/>
  <c r="I8" i="1" l="1"/>
  <c r="I17" i="6" l="1"/>
  <c r="J17" i="6" s="1"/>
  <c r="I19" i="6"/>
  <c r="K19" i="6" s="1"/>
  <c r="K17" i="6" l="1"/>
  <c r="J19" i="6"/>
  <c r="E11" i="8" l="1"/>
  <c r="F11" i="8" s="1"/>
  <c r="H11" i="8" s="1"/>
  <c r="E3" i="1"/>
  <c r="F34" i="8" l="1"/>
  <c r="H34" i="8" s="1"/>
  <c r="J8" i="7" l="1"/>
  <c r="K8" i="7" s="1"/>
  <c r="I14" i="6"/>
  <c r="K14" i="6" s="1"/>
  <c r="I13" i="6"/>
  <c r="K13" i="6" s="1"/>
  <c r="I11" i="6"/>
  <c r="K11" i="6" s="1"/>
  <c r="J11" i="6" l="1"/>
  <c r="J14" i="6"/>
  <c r="F33" i="8"/>
  <c r="H33" i="8" s="1"/>
  <c r="F8" i="8" l="1"/>
  <c r="H8" i="8" s="1"/>
  <c r="H25" i="8" l="1"/>
  <c r="J13" i="6" l="1"/>
  <c r="F30" i="8" l="1"/>
  <c r="H30" i="8" s="1"/>
  <c r="F31" i="8" l="1"/>
  <c r="H31" i="8" s="1"/>
  <c r="F24" i="8" l="1"/>
  <c r="H24" i="8" s="1"/>
  <c r="F14" i="8" l="1"/>
  <c r="H14" i="8" s="1"/>
  <c r="F17" i="8"/>
  <c r="H17" i="8" s="1"/>
  <c r="F18" i="8"/>
  <c r="H18" i="8" s="1"/>
  <c r="F19" i="8"/>
  <c r="H19" i="8" s="1"/>
  <c r="I12" i="6" l="1"/>
  <c r="K12" i="6" s="1"/>
  <c r="F32" i="8"/>
  <c r="H32" i="8" s="1"/>
  <c r="F29" i="8"/>
  <c r="H29" i="8" s="1"/>
  <c r="D10" i="1"/>
  <c r="E7" i="1"/>
  <c r="J12" i="6" l="1"/>
  <c r="V7" i="5" l="1"/>
  <c r="V6" i="5"/>
  <c r="AA7" i="5" l="1"/>
  <c r="AB7" i="5" s="1"/>
  <c r="AA6" i="5"/>
  <c r="AB6" i="5" s="1"/>
  <c r="C5" i="5" l="1"/>
  <c r="D5" i="5"/>
  <c r="B5" i="5" l="1"/>
  <c r="D2" i="7" l="1"/>
  <c r="E2" i="7" s="1"/>
  <c r="D3" i="7"/>
  <c r="E3" i="7" s="1"/>
  <c r="D4" i="7"/>
  <c r="E4" i="7" s="1"/>
  <c r="J2" i="7"/>
  <c r="K2" i="7" s="1"/>
  <c r="J3" i="7"/>
  <c r="K3" i="7" s="1"/>
  <c r="J4" i="7"/>
  <c r="K4" i="7" s="1"/>
  <c r="J5" i="7"/>
  <c r="K5" i="7" s="1"/>
  <c r="Z3" i="5" l="1"/>
  <c r="Z2" i="5"/>
  <c r="F23" i="8" l="1"/>
  <c r="H23" i="8" s="1"/>
  <c r="H26" i="8"/>
  <c r="D2" i="5" l="1"/>
  <c r="B2" i="5"/>
  <c r="V4" i="5" l="1"/>
  <c r="AA4" i="5" s="1"/>
  <c r="AB4" i="5" s="1"/>
  <c r="F7" i="8" l="1"/>
  <c r="H7" i="8" s="1"/>
  <c r="E4" i="8"/>
  <c r="F4" i="8" s="1"/>
  <c r="H4" i="8" s="1"/>
  <c r="E3" i="8"/>
  <c r="F3" i="8" s="1"/>
  <c r="H3" i="8" s="1"/>
  <c r="E2" i="8"/>
  <c r="F2" i="8" s="1"/>
  <c r="H2" i="8" s="1"/>
  <c r="Z5" i="5" l="1"/>
  <c r="D4" i="3" l="1"/>
  <c r="E4" i="3" s="1"/>
  <c r="D3" i="3"/>
  <c r="E3" i="3" s="1"/>
  <c r="D2" i="3"/>
  <c r="E2" i="3" l="1"/>
  <c r="H6" i="4" l="1"/>
  <c r="B3" i="5" l="1"/>
  <c r="D3" i="5"/>
  <c r="C3" i="5"/>
  <c r="D4" i="4" l="1"/>
  <c r="E4" i="1" l="1"/>
  <c r="E8" i="1"/>
  <c r="E2" i="1"/>
  <c r="V3" i="5"/>
  <c r="AA3" i="5" s="1"/>
  <c r="AB3" i="5" s="1"/>
  <c r="V5" i="5"/>
  <c r="AA5" i="5" s="1"/>
  <c r="AB5" i="5" s="1"/>
  <c r="V2" i="5"/>
  <c r="AA2" i="5" s="1"/>
  <c r="AB2" i="5" s="1"/>
  <c r="C2" i="5"/>
  <c r="H9" i="4" l="1"/>
  <c r="G9" i="4"/>
  <c r="F9" i="4"/>
  <c r="E9" i="4"/>
  <c r="D9" i="4"/>
  <c r="C9" i="4"/>
  <c r="H8" i="4"/>
  <c r="G8" i="4"/>
  <c r="F8" i="4"/>
  <c r="E8" i="4"/>
  <c r="D8" i="4"/>
  <c r="C8" i="4"/>
  <c r="H7" i="4"/>
  <c r="G7" i="4"/>
  <c r="F7" i="4"/>
  <c r="E7" i="4"/>
  <c r="D7" i="4"/>
  <c r="C7" i="4"/>
  <c r="G6" i="4"/>
  <c r="F6" i="4"/>
  <c r="E6" i="4"/>
  <c r="D6" i="4"/>
  <c r="C6" i="4"/>
  <c r="H5" i="4"/>
  <c r="G5" i="4"/>
  <c r="F5" i="4"/>
  <c r="E5" i="4"/>
  <c r="D5" i="4"/>
  <c r="C5" i="4"/>
  <c r="H4" i="4"/>
  <c r="G4" i="4"/>
  <c r="F4" i="4"/>
  <c r="E4" i="4"/>
  <c r="C4" i="4"/>
  <c r="H3" i="4"/>
  <c r="G3" i="4"/>
  <c r="F3" i="4"/>
  <c r="E3" i="4"/>
  <c r="D3" i="4"/>
  <c r="C3" i="4"/>
  <c r="H2" i="4"/>
  <c r="G2" i="4"/>
  <c r="F2" i="4"/>
  <c r="E2" i="4"/>
  <c r="D2" i="4"/>
  <c r="C2" i="4"/>
  <c r="I9" i="1"/>
  <c r="M12" i="1" l="1"/>
  <c r="I10" i="1"/>
  <c r="M13" i="1" s="1"/>
  <c r="M14" i="1"/>
  <c r="M9" i="1" l="1"/>
  <c r="M10" i="1"/>
  <c r="M8" i="1"/>
  <c r="M16" i="1" s="1"/>
</calcChain>
</file>

<file path=xl/comments1.xml><?xml version="1.0" encoding="utf-8"?>
<comments xmlns="http://schemas.openxmlformats.org/spreadsheetml/2006/main">
  <authors>
    <author>Alexis Álvarez</author>
  </authors>
  <commentList>
    <comment ref="H2" authorId="0">
      <text>
        <r>
          <rPr>
            <i/>
            <sz val="12"/>
            <color theme="1"/>
            <rFont val="Times New Roman"/>
            <family val="1"/>
          </rPr>
          <t>Chaav’s Laugh -2</t>
        </r>
      </text>
    </comment>
    <comment ref="H3" authorId="0">
      <text>
        <r>
          <rPr>
            <i/>
            <sz val="12"/>
            <color theme="1"/>
            <rFont val="Times New Roman"/>
            <family val="1"/>
          </rPr>
          <t>Chaav’s Laugh -2</t>
        </r>
      </text>
    </comment>
    <comment ref="H4" authorId="0">
      <text>
        <r>
          <rPr>
            <i/>
            <sz val="12"/>
            <color theme="1"/>
            <rFont val="Times New Roman"/>
            <family val="1"/>
          </rPr>
          <t>Chaav’s Laugh -2</t>
        </r>
      </text>
    </comment>
    <comment ref="H5" authorId="0">
      <text>
        <r>
          <rPr>
            <i/>
            <sz val="12"/>
            <color theme="1"/>
            <rFont val="Times New Roman"/>
            <family val="1"/>
          </rPr>
          <t>Chaav’s Laugh -2</t>
        </r>
      </text>
    </comment>
    <comment ref="H6" authorId="0">
      <text>
        <r>
          <rPr>
            <i/>
            <sz val="12"/>
            <color theme="1"/>
            <rFont val="Times New Roman"/>
            <family val="1"/>
          </rPr>
          <t>Chaav’s Laugh -2</t>
        </r>
      </text>
    </comment>
    <comment ref="H7" authorId="0">
      <text>
        <r>
          <rPr>
            <i/>
            <sz val="12"/>
            <color theme="1"/>
            <rFont val="Times New Roman"/>
            <family val="1"/>
          </rPr>
          <t>Chaav’s Laugh -2</t>
        </r>
      </text>
    </comment>
    <comment ref="H8" authorId="0">
      <text>
        <r>
          <rPr>
            <i/>
            <sz val="12"/>
            <color theme="1"/>
            <rFont val="Times New Roman"/>
            <family val="1"/>
          </rPr>
          <t>Chaav’s Laugh -2</t>
        </r>
      </text>
    </comment>
    <comment ref="F14" authorId="0">
      <text>
        <r>
          <rPr>
            <i/>
            <sz val="12"/>
            <color theme="1"/>
            <rFont val="Times New Roman"/>
            <family val="1"/>
          </rPr>
          <t>Augmented Summoning +4</t>
        </r>
      </text>
    </comment>
    <comment ref="H14" authorId="0">
      <text>
        <r>
          <rPr>
            <i/>
            <sz val="12"/>
            <color theme="1"/>
            <rFont val="Times New Roman"/>
            <family val="1"/>
          </rPr>
          <t>Chaav’s Laugh -2</t>
        </r>
      </text>
    </comment>
    <comment ref="F15" authorId="0">
      <text>
        <r>
          <rPr>
            <i/>
            <sz val="12"/>
            <color theme="1"/>
            <rFont val="Times New Roman"/>
            <family val="1"/>
          </rPr>
          <t>Augmented Summoning +4</t>
        </r>
      </text>
    </comment>
    <comment ref="H15" authorId="0">
      <text>
        <r>
          <rPr>
            <i/>
            <sz val="12"/>
            <color theme="1"/>
            <rFont val="Times New Roman"/>
            <family val="1"/>
          </rPr>
          <t>Chaav’s Laugh -2</t>
        </r>
      </text>
    </comment>
    <comment ref="F16" authorId="0">
      <text>
        <r>
          <rPr>
            <i/>
            <sz val="12"/>
            <color theme="1"/>
            <rFont val="Times New Roman"/>
            <family val="1"/>
          </rPr>
          <t>Augmented Summoning +4</t>
        </r>
      </text>
    </comment>
    <comment ref="H16" authorId="0">
      <text>
        <r>
          <rPr>
            <i/>
            <sz val="12"/>
            <color theme="1"/>
            <rFont val="Times New Roman"/>
            <family val="1"/>
          </rPr>
          <t>Chaav’s Laugh -2</t>
        </r>
      </text>
    </comment>
    <comment ref="F17" authorId="0">
      <text>
        <r>
          <rPr>
            <i/>
            <sz val="12"/>
            <color theme="1"/>
            <rFont val="Times New Roman"/>
            <family val="1"/>
          </rPr>
          <t>Augmented Summoning +4</t>
        </r>
      </text>
    </comment>
    <comment ref="H17" authorId="0">
      <text>
        <r>
          <rPr>
            <i/>
            <sz val="12"/>
            <color theme="1"/>
            <rFont val="Times New Roman"/>
            <family val="1"/>
          </rPr>
          <t>Chaav’s Laugh -2</t>
        </r>
      </text>
    </comment>
    <comment ref="F18" authorId="0">
      <text>
        <r>
          <rPr>
            <i/>
            <sz val="12"/>
            <color theme="1"/>
            <rFont val="Times New Roman"/>
            <family val="1"/>
          </rPr>
          <t>Augmented Summoning +4</t>
        </r>
      </text>
    </comment>
    <comment ref="H18" authorId="0">
      <text>
        <r>
          <rPr>
            <i/>
            <sz val="12"/>
            <color theme="1"/>
            <rFont val="Times New Roman"/>
            <family val="1"/>
          </rPr>
          <t>Chaav’s Laugh -2</t>
        </r>
      </text>
    </comment>
    <comment ref="F19" authorId="0">
      <text>
        <r>
          <rPr>
            <i/>
            <sz val="12"/>
            <color theme="1"/>
            <rFont val="Times New Roman"/>
            <family val="1"/>
          </rPr>
          <t>Augmented Summoning +4</t>
        </r>
      </text>
    </comment>
    <comment ref="H19" authorId="0">
      <text>
        <r>
          <rPr>
            <i/>
            <sz val="12"/>
            <color theme="1"/>
            <rFont val="Times New Roman"/>
            <family val="1"/>
          </rPr>
          <t>Chaav’s Laugh -2</t>
        </r>
      </text>
    </comment>
    <comment ref="F20" authorId="0">
      <text>
        <r>
          <rPr>
            <i/>
            <sz val="12"/>
            <color theme="1"/>
            <rFont val="Times New Roman"/>
            <family val="1"/>
          </rPr>
          <t>Augmented Summoning +4</t>
        </r>
      </text>
    </comment>
    <comment ref="H20" authorId="0">
      <text>
        <r>
          <rPr>
            <i/>
            <sz val="12"/>
            <color theme="1"/>
            <rFont val="Times New Roman"/>
            <family val="1"/>
          </rPr>
          <t>Chaav’s Laugh -2</t>
        </r>
      </text>
    </comment>
    <comment ref="F21" authorId="0">
      <text>
        <r>
          <rPr>
            <i/>
            <sz val="12"/>
            <color theme="1"/>
            <rFont val="Times New Roman"/>
            <family val="1"/>
          </rPr>
          <t>Augmented Summoning +4</t>
        </r>
      </text>
    </comment>
    <comment ref="H21" authorId="0">
      <text>
        <r>
          <rPr>
            <i/>
            <sz val="12"/>
            <color theme="1"/>
            <rFont val="Times New Roman"/>
            <family val="1"/>
          </rPr>
          <t>Chaav’s Laugh -2</t>
        </r>
      </text>
    </comment>
    <comment ref="H22" authorId="0">
      <text>
        <r>
          <rPr>
            <i/>
            <sz val="12"/>
            <color theme="1"/>
            <rFont val="Times New Roman"/>
            <family val="1"/>
          </rPr>
          <t>Chaav’s Laugh -2</t>
        </r>
      </text>
    </comment>
    <comment ref="H23" authorId="0">
      <text>
        <r>
          <rPr>
            <i/>
            <sz val="12"/>
            <color theme="1"/>
            <rFont val="Times New Roman"/>
            <family val="1"/>
          </rPr>
          <t>Chaav’s Laugh -2</t>
        </r>
      </text>
    </comment>
    <comment ref="H24" authorId="0">
      <text>
        <r>
          <rPr>
            <i/>
            <sz val="12"/>
            <color theme="1"/>
            <rFont val="Times New Roman"/>
            <family val="1"/>
          </rPr>
          <t>Chaav’s Laugh -2</t>
        </r>
      </text>
    </comment>
  </commentList>
</comments>
</file>

<file path=xl/comments2.xml><?xml version="1.0" encoding="utf-8"?>
<comments xmlns="http://schemas.openxmlformats.org/spreadsheetml/2006/main">
  <authors>
    <author>Alexis Álvarez</author>
  </authors>
  <commentList>
    <comment ref="B2" authorId="0">
      <text>
        <r>
          <rPr>
            <i/>
            <sz val="12"/>
            <color theme="1"/>
            <rFont val="Times New Roman"/>
            <family val="1"/>
          </rPr>
          <t>cat’s grace +2</t>
        </r>
      </text>
    </comment>
    <comment ref="C2" authorId="0">
      <text>
        <r>
          <rPr>
            <i/>
            <sz val="12"/>
            <color theme="1"/>
            <rFont val="Times New Roman"/>
            <family val="1"/>
          </rPr>
          <t>barkskin +4</t>
        </r>
      </text>
    </comment>
    <comment ref="D2" authorId="0">
      <text>
        <r>
          <rPr>
            <i/>
            <sz val="12"/>
            <color theme="1"/>
            <rFont val="Times New Roman"/>
            <family val="1"/>
          </rPr>
          <t>barkskin +4
cat’s grace +2</t>
        </r>
      </text>
    </comment>
    <comment ref="C3" authorId="0">
      <text>
        <r>
          <rPr>
            <i/>
            <sz val="12"/>
            <color indexed="81"/>
            <rFont val="Times New Roman"/>
            <family val="1"/>
          </rPr>
          <t>Uncanny Dodge</t>
        </r>
      </text>
    </comment>
    <comment ref="X4" authorId="0">
      <text>
        <r>
          <rPr>
            <i/>
            <sz val="12"/>
            <color theme="1"/>
            <rFont val="Times New Roman"/>
            <family val="1"/>
          </rPr>
          <t>Chaav’s laugh</t>
        </r>
      </text>
    </comment>
    <comment ref="C5" authorId="0">
      <text>
        <r>
          <rPr>
            <i/>
            <sz val="12"/>
            <color theme="1"/>
            <rFont val="Times New Roman"/>
            <family val="1"/>
          </rPr>
          <t>barkskin +4
shield of faith +3</t>
        </r>
      </text>
    </comment>
    <comment ref="D5" authorId="0">
      <text>
        <r>
          <rPr>
            <i/>
            <sz val="12"/>
            <color theme="1"/>
            <rFont val="Times New Roman"/>
            <family val="1"/>
          </rPr>
          <t>barkskin +4
shield of faith +3</t>
        </r>
      </text>
    </comment>
    <comment ref="J5" authorId="0">
      <text>
        <r>
          <rPr>
            <i/>
            <sz val="12"/>
            <color theme="1"/>
            <rFont val="Times New Roman"/>
            <family val="1"/>
          </rPr>
          <t>Resist (10)</t>
        </r>
      </text>
    </comment>
    <comment ref="C6" authorId="0">
      <text>
        <r>
          <rPr>
            <i/>
            <sz val="12"/>
            <color theme="1"/>
            <rFont val="Times New Roman"/>
            <family val="1"/>
          </rPr>
          <t>mage armor +4</t>
        </r>
      </text>
    </comment>
    <comment ref="D6" authorId="0">
      <text>
        <r>
          <rPr>
            <i/>
            <sz val="12"/>
            <color theme="1"/>
            <rFont val="Times New Roman"/>
            <family val="1"/>
          </rPr>
          <t>mage armor +4</t>
        </r>
      </text>
    </comment>
    <comment ref="C7" authorId="0">
      <text>
        <r>
          <rPr>
            <i/>
            <sz val="12"/>
            <color theme="1"/>
            <rFont val="Times New Roman"/>
            <family val="1"/>
          </rPr>
          <t>mage armor +4</t>
        </r>
      </text>
    </comment>
    <comment ref="D7" authorId="0">
      <text>
        <r>
          <rPr>
            <i/>
            <sz val="12"/>
            <color theme="1"/>
            <rFont val="Times New Roman"/>
            <family val="1"/>
          </rPr>
          <t>mage armor +4</t>
        </r>
      </text>
    </comment>
    <comment ref="C8" authorId="0">
      <text>
        <r>
          <rPr>
            <i/>
            <sz val="12"/>
            <color theme="1"/>
            <rFont val="Times New Roman"/>
            <family val="1"/>
          </rPr>
          <t>mage armor +4</t>
        </r>
      </text>
    </comment>
    <comment ref="D8" authorId="0">
      <text>
        <r>
          <rPr>
            <i/>
            <sz val="12"/>
            <color theme="1"/>
            <rFont val="Times New Roman"/>
            <family val="1"/>
          </rPr>
          <t>mage armor +4</t>
        </r>
      </text>
    </comment>
    <comment ref="Z11" authorId="0">
      <text>
        <r>
          <rPr>
            <i/>
            <sz val="12"/>
            <color theme="1"/>
            <rFont val="Times New Roman"/>
            <family val="1"/>
          </rPr>
          <t>+2/HD Con bonus</t>
        </r>
      </text>
    </comment>
    <comment ref="Z12" authorId="0">
      <text>
        <r>
          <rPr>
            <i/>
            <sz val="12"/>
            <color theme="1"/>
            <rFont val="Times New Roman"/>
            <family val="1"/>
          </rPr>
          <t>+2/HD Con bonus</t>
        </r>
      </text>
    </comment>
    <comment ref="Z13" authorId="0">
      <text>
        <r>
          <rPr>
            <i/>
            <sz val="12"/>
            <color theme="1"/>
            <rFont val="Times New Roman"/>
            <family val="1"/>
          </rPr>
          <t>+2/HD Con bonus</t>
        </r>
      </text>
    </comment>
    <comment ref="Z14" authorId="0">
      <text>
        <r>
          <rPr>
            <i/>
            <sz val="12"/>
            <color theme="1"/>
            <rFont val="Times New Roman"/>
            <family val="1"/>
          </rPr>
          <t>+2/HD Con bonus</t>
        </r>
      </text>
    </comment>
  </commentList>
</comments>
</file>

<file path=xl/sharedStrings.xml><?xml version="1.0" encoding="utf-8"?>
<sst xmlns="http://schemas.openxmlformats.org/spreadsheetml/2006/main" count="456" uniqueCount="214">
  <si>
    <t>Character</t>
  </si>
  <si>
    <t>Group</t>
  </si>
  <si>
    <t>Initiative</t>
  </si>
  <si>
    <t>Roll</t>
  </si>
  <si>
    <t>Modified Roll</t>
  </si>
  <si>
    <t>Move</t>
  </si>
  <si>
    <t>30’</t>
  </si>
  <si>
    <t>1d</t>
  </si>
  <si>
    <t>2d</t>
  </si>
  <si>
    <t>3d</t>
  </si>
  <si>
    <t>4d</t>
  </si>
  <si>
    <t>5d</t>
  </si>
  <si>
    <t>6d</t>
  </si>
  <si>
    <t>d3 roll</t>
  </si>
  <si>
    <t>d4 roll</t>
  </si>
  <si>
    <t>d6 roll</t>
  </si>
  <si>
    <t>d8 roll</t>
  </si>
  <si>
    <t>d10 roll</t>
  </si>
  <si>
    <t>d12 roll</t>
  </si>
  <si>
    <t>d20 roll</t>
  </si>
  <si>
    <t>d100 roll</t>
  </si>
  <si>
    <t>Party Composition</t>
  </si>
  <si>
    <t>ECL</t>
  </si>
  <si>
    <t>Classes</t>
  </si>
  <si>
    <t>Avg. ECL</t>
  </si>
  <si>
    <t>Total Levels</t>
  </si>
  <si>
    <t>Party Members</t>
  </si>
  <si>
    <t>Total</t>
  </si>
  <si>
    <t>Campaign CR</t>
  </si>
  <si>
    <t>Multiple encounters</t>
  </si>
  <si>
    <t>Arena CR</t>
  </si>
  <si>
    <t>Single encounter</t>
  </si>
  <si>
    <t>Lower CR Threshold</t>
  </si>
  <si>
    <t>Median CR Threshold</t>
  </si>
  <si>
    <t>Upper CR Threshold</t>
  </si>
  <si>
    <t>Encounter Rating:</t>
  </si>
  <si>
    <t>Attack Type</t>
  </si>
  <si>
    <t>Damage</t>
  </si>
  <si>
    <t>BAB</t>
  </si>
  <si>
    <t>Mod+</t>
  </si>
  <si>
    <t>W+</t>
  </si>
  <si>
    <t>Other+</t>
  </si>
  <si>
    <t>Ranks</t>
  </si>
  <si>
    <t>Save</t>
  </si>
  <si>
    <t>Fortitude</t>
  </si>
  <si>
    <t>Reflex</t>
  </si>
  <si>
    <t>Will</t>
  </si>
  <si>
    <t>FFAC</t>
  </si>
  <si>
    <t>TAC</t>
  </si>
  <si>
    <t>AC</t>
  </si>
  <si>
    <t>Damage Reduction</t>
  </si>
  <si>
    <t>Melee</t>
  </si>
  <si>
    <t>Ranged</t>
  </si>
  <si>
    <t>Fire</t>
  </si>
  <si>
    <t>Cold</t>
  </si>
  <si>
    <t>Acid</t>
  </si>
  <si>
    <t>Electric</t>
  </si>
  <si>
    <t>Sonic</t>
  </si>
  <si>
    <t>Chaos</t>
  </si>
  <si>
    <t>Law</t>
  </si>
  <si>
    <t>Nonlethal</t>
  </si>
  <si>
    <t>Total Damage</t>
  </si>
  <si>
    <t>Bloodloss</t>
  </si>
  <si>
    <t>Healing</t>
  </si>
  <si>
    <t>HPs</t>
  </si>
  <si>
    <t>Calcul. Total</t>
  </si>
  <si>
    <t>Current HPs</t>
  </si>
  <si>
    <t>none</t>
  </si>
  <si>
    <t>Save vs.</t>
  </si>
  <si>
    <t>Details</t>
  </si>
  <si>
    <t>Spell Resist</t>
  </si>
  <si>
    <t>Spot</t>
  </si>
  <si>
    <t>Dispel Magic</t>
  </si>
  <si>
    <t>Climb</t>
  </si>
  <si>
    <t>Strength</t>
  </si>
  <si>
    <t>Move Silently</t>
  </si>
  <si>
    <t>Bypass Spell Resistance</t>
  </si>
  <si>
    <t>Listen</t>
  </si>
  <si>
    <t>Allisa</t>
  </si>
  <si>
    <t>Lauren</t>
  </si>
  <si>
    <t>Fingers</t>
  </si>
  <si>
    <t>Stoneskin</t>
  </si>
  <si>
    <t>Druid-Master of Many Forms</t>
  </si>
  <si>
    <t>Rogue-Trapsmith</t>
  </si>
  <si>
    <t>Duskblade</t>
  </si>
  <si>
    <t>Good/
Pos</t>
  </si>
  <si>
    <t>Vamp</t>
  </si>
  <si>
    <t>Temp</t>
  </si>
  <si>
    <t>Greater Dispel Magic</t>
  </si>
  <si>
    <t>Evil/
Neg</t>
  </si>
  <si>
    <t>Imm</t>
  </si>
  <si>
    <t>Magic/
Force</t>
  </si>
  <si>
    <t>Check</t>
  </si>
  <si>
    <t>Tumble</t>
  </si>
  <si>
    <t>Intimidate</t>
  </si>
  <si>
    <t>Target Character</t>
  </si>
  <si>
    <t>Spell</t>
  </si>
  <si>
    <t>Cast on Round</t>
  </si>
  <si>
    <t>CL</t>
  </si>
  <si>
    <t>Duration (Rounds)</t>
  </si>
  <si>
    <t>Expires on Round</t>
  </si>
  <si>
    <t>Applied</t>
  </si>
  <si>
    <t>Expired</t>
  </si>
  <si>
    <t>Current Round</t>
  </si>
  <si>
    <t>q</t>
  </si>
  <si>
    <t>Adversarial Party Composition</t>
  </si>
  <si>
    <t>Kedrik</t>
  </si>
  <si>
    <t>Grapple</t>
  </si>
  <si>
    <t>prc/slash</t>
  </si>
  <si>
    <t>R10</t>
  </si>
  <si>
    <t>CR</t>
  </si>
  <si>
    <t>Barkskin</t>
  </si>
  <si>
    <t>Bite</t>
  </si>
  <si>
    <t>Special</t>
  </si>
  <si>
    <t>Greater Invisibility</t>
  </si>
  <si>
    <t>Jump</t>
  </si>
  <si>
    <t>X</t>
  </si>
  <si>
    <t>Threat</t>
  </si>
  <si>
    <t>Crit</t>
  </si>
  <si>
    <t>Call Lightning</t>
  </si>
  <si>
    <t>Mistress Weaver</t>
  </si>
  <si>
    <t>Phase Spider</t>
  </si>
  <si>
    <t>Aranea</t>
  </si>
  <si>
    <t>MM I</t>
  </si>
  <si>
    <t>Web</t>
  </si>
  <si>
    <t>entanglement</t>
  </si>
  <si>
    <t>50/30’</t>
  </si>
  <si>
    <t>2d6+2</t>
  </si>
  <si>
    <t>30/15’</t>
  </si>
  <si>
    <r>
      <rPr>
        <b/>
        <sz val="12"/>
        <color theme="1"/>
        <rFont val="Times New Roman"/>
        <family val="1"/>
      </rPr>
      <t xml:space="preserve">Large </t>
    </r>
    <r>
      <rPr>
        <sz val="12"/>
        <color theme="1"/>
        <rFont val="Times New Roman"/>
        <family val="2"/>
      </rPr>
      <t>Flail +2</t>
    </r>
  </si>
  <si>
    <t>Sleep</t>
  </si>
  <si>
    <t>2d8+1+ poison</t>
  </si>
  <si>
    <t>1d6-1 + poison</t>
  </si>
  <si>
    <t>Fort 15</t>
  </si>
  <si>
    <t>-1 Con; 1d6 Str</t>
  </si>
  <si>
    <t>Drider / Rogue / Cleric of Llolth / Vermin Lord</t>
  </si>
  <si>
    <t>Aranea 1</t>
  </si>
  <si>
    <t>Aranea 2</t>
  </si>
  <si>
    <t>Phase Spider 1</t>
  </si>
  <si>
    <t>Phase Spider 2</t>
  </si>
  <si>
    <t>1d6+4</t>
  </si>
  <si>
    <t>þ</t>
  </si>
  <si>
    <t>Mage Armor</t>
  </si>
  <si>
    <t>Phase Spiders</t>
  </si>
  <si>
    <t>Hide</t>
  </si>
  <si>
    <r>
      <rPr>
        <b/>
        <sz val="12"/>
        <color theme="1"/>
        <rFont val="Times New Roman"/>
        <family val="1"/>
      </rPr>
      <t xml:space="preserve">Large </t>
    </r>
    <r>
      <rPr>
        <sz val="12"/>
        <color theme="1"/>
        <rFont val="Times New Roman"/>
        <family val="2"/>
      </rPr>
      <t>Repeating Light Crossbow of Poison +1</t>
    </r>
  </si>
  <si>
    <t>Balance</t>
  </si>
  <si>
    <t>K: Nature</t>
  </si>
  <si>
    <t>Speak Arthropod</t>
  </si>
  <si>
    <t>Second- Spiritual weapon</t>
  </si>
  <si>
    <t>Orisons</t>
  </si>
  <si>
    <t>Darkvision 180’</t>
  </si>
  <si>
    <t>dancing lights</t>
  </si>
  <si>
    <t>darkness</t>
  </si>
  <si>
    <t>fairy fire</t>
  </si>
  <si>
    <r>
      <t xml:space="preserve">Immune to </t>
    </r>
    <r>
      <rPr>
        <i/>
        <sz val="12"/>
        <color theme="1"/>
        <rFont val="Times New Roman"/>
        <family val="1"/>
      </rPr>
      <t>sleep</t>
    </r>
  </si>
  <si>
    <t>Bane; Doom; Cure light wounds: (1/2) Summon monster I</t>
  </si>
  <si>
    <t>Summon Monster I</t>
  </si>
  <si>
    <t>Summon Monster II</t>
  </si>
  <si>
    <t>Summon Monster III</t>
  </si>
  <si>
    <t>Third- Magical vestment</t>
  </si>
  <si>
    <t xml:space="preserve">Fourth- Inflict critical wounds </t>
  </si>
  <si>
    <t>Detect Magic</t>
  </si>
  <si>
    <t>Wall of Force</t>
  </si>
  <si>
    <t>First- Inflict light wounds</t>
  </si>
  <si>
    <r>
      <t xml:space="preserve">Bonus- </t>
    </r>
    <r>
      <rPr>
        <i/>
        <sz val="12"/>
        <color theme="1"/>
        <rFont val="Times New Roman"/>
        <family val="1"/>
      </rPr>
      <t>Wall of Force</t>
    </r>
  </si>
  <si>
    <t>Silent Image</t>
  </si>
  <si>
    <t>50/25’</t>
  </si>
  <si>
    <r>
      <t xml:space="preserve">Mistress Weaver ~ Cleric Domains:  </t>
    </r>
    <r>
      <rPr>
        <sz val="12"/>
        <color theme="1"/>
        <rFont val="Times New Roman"/>
        <family val="1"/>
      </rPr>
      <t>War and Destruction</t>
    </r>
  </si>
  <si>
    <t>(0/2) Cure minor wounds, (1/2) Detect Magic, (0/2) Guidance</t>
  </si>
  <si>
    <t>Mistress Weaver ~ Drider Spells</t>
  </si>
  <si>
    <t>(1/2) Summon Monster III, Cure serious wounds</t>
  </si>
  <si>
    <t>S Fiendish Monstrous Spider</t>
  </si>
  <si>
    <t>M Fiendish Monstrous Scorpion</t>
  </si>
  <si>
    <t>H Fiendish Monstrous Centipede</t>
  </si>
  <si>
    <t>S fiendish monstrous spider</t>
  </si>
  <si>
    <t>M fiendish monstrous scorpion</t>
  </si>
  <si>
    <t>H fiendish monstrous centipede</t>
  </si>
  <si>
    <t>Claw 1</t>
  </si>
  <si>
    <t>Claw 2</t>
  </si>
  <si>
    <t>1d4+1</t>
  </si>
  <si>
    <t>Grapple, Constrict, Improved Grab</t>
  </si>
  <si>
    <t>monstrous spider</t>
  </si>
  <si>
    <t>monstrous scorpion</t>
  </si>
  <si>
    <t>monstrous centipede</t>
  </si>
  <si>
    <t>Sting, Fort DC 14</t>
  </si>
  <si>
    <t>1d4+ 1d6 Dex</t>
  </si>
  <si>
    <t>2d6+4+ 1d6 Dex</t>
  </si>
  <si>
    <t>Bite, poison: Fort DC 14</t>
  </si>
  <si>
    <t>Bite, poison: Fort DC 10</t>
  </si>
  <si>
    <t>1d4+ 1d3 Str</t>
  </si>
  <si>
    <t>Bite, poison:  Fort DC 13</t>
  </si>
  <si>
    <t>1d6 + 1d6/2d6 Str</t>
  </si>
  <si>
    <t>Invisibility</t>
  </si>
  <si>
    <t>Concentration</t>
  </si>
  <si>
    <t>Chaav’s Laugh</t>
  </si>
  <si>
    <t>Ray of Enfeeblement</t>
  </si>
  <si>
    <t>Ranged Touch Attack</t>
  </si>
  <si>
    <t>varies</t>
  </si>
  <si>
    <t>Allisa (hill giant)</t>
  </si>
  <si>
    <t>retains</t>
  </si>
  <si>
    <t>saving</t>
  </si>
  <si>
    <t>throws</t>
  </si>
  <si>
    <t>1d4+7</t>
  </si>
  <si>
    <t>Slam 1</t>
  </si>
  <si>
    <t>Slam 2</t>
  </si>
  <si>
    <t>Strength (hill giant)</t>
  </si>
  <si>
    <t>Fort DC 18</t>
  </si>
  <si>
    <t>Bull’s Strength</t>
  </si>
  <si>
    <t>See Invisibility</t>
  </si>
  <si>
    <t>Silence, Dimension Hop, (1/2) Summon Monster II</t>
  </si>
  <si>
    <t>Dimension Door</t>
  </si>
  <si>
    <t>Detect Good</t>
  </si>
  <si>
    <t>Archivist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</si>
</sst>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6" x14ac:knownFonts="1">
    <font>
      <sz val="12"/>
      <color theme="1"/>
      <name val="Times New Roman"/>
      <family val="2"/>
    </font>
    <font>
      <sz val="12"/>
      <color theme="1"/>
      <name val="Times New Roman"/>
      <family val="2"/>
    </font>
    <font>
      <b/>
      <sz val="12"/>
      <color theme="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2"/>
      <color theme="1"/>
      <name val="Times New Roman"/>
      <family val="1"/>
    </font>
    <font>
      <b/>
      <sz val="12"/>
      <color theme="0"/>
      <name val="Times New Roman"/>
      <family val="1"/>
    </font>
    <font>
      <sz val="12"/>
      <color theme="0"/>
      <name val="Times New Roman"/>
      <family val="1"/>
    </font>
    <font>
      <b/>
      <sz val="12"/>
      <color rgb="FFFF0000"/>
      <name val="Times New Roman"/>
      <family val="1"/>
    </font>
    <font>
      <sz val="12"/>
      <color rgb="FFFF0000"/>
      <name val="Times New Roman"/>
      <family val="1"/>
    </font>
    <font>
      <b/>
      <sz val="12"/>
      <color rgb="FFFFCC00"/>
      <name val="Times New Roman"/>
      <family val="1"/>
    </font>
    <font>
      <i/>
      <sz val="12"/>
      <color theme="1"/>
      <name val="Times New Roman"/>
      <family val="1"/>
    </font>
    <font>
      <sz val="12"/>
      <color rgb="FFFFCC00"/>
      <name val="Times New Roman"/>
      <family val="1"/>
    </font>
    <font>
      <b/>
      <sz val="12"/>
      <color rgb="FFFF33CC"/>
      <name val="Times New Roman"/>
      <family val="1"/>
    </font>
    <font>
      <sz val="12"/>
      <color theme="0"/>
      <name val="Times New Roman"/>
      <family val="2"/>
    </font>
    <font>
      <i/>
      <sz val="12"/>
      <color indexed="81"/>
      <name val="Times New Roman"/>
      <family val="1"/>
    </font>
    <font>
      <b/>
      <sz val="12"/>
      <color theme="1" tint="0.34998626667073579"/>
      <name val="Times New Roman"/>
      <family val="1"/>
    </font>
    <font>
      <sz val="12"/>
      <name val="Times New Roman"/>
      <family val="2"/>
    </font>
    <font>
      <i/>
      <sz val="12"/>
      <color theme="0" tint="-0.499984740745262"/>
      <name val="Times New Roman"/>
      <family val="1"/>
    </font>
    <font>
      <sz val="12"/>
      <name val="Times New Roman"/>
      <family val="1"/>
    </font>
    <font>
      <sz val="12"/>
      <name val="Times New Roman"/>
      <family val="1"/>
      <charset val="1"/>
    </font>
    <font>
      <sz val="10"/>
      <name val="Arial"/>
      <family val="2"/>
    </font>
    <font>
      <sz val="20"/>
      <color theme="1"/>
      <name val="Times New Roman"/>
      <family val="2"/>
    </font>
    <font>
      <sz val="13"/>
      <name val="Wingdings"/>
      <charset val="2"/>
    </font>
    <font>
      <sz val="12"/>
      <color theme="1"/>
      <name val="Wingdings"/>
      <charset val="2"/>
    </font>
    <font>
      <i/>
      <sz val="12"/>
      <color theme="0" tint="-0.249977111117893"/>
      <name val="Times New Roman"/>
      <family val="1"/>
    </font>
  </fonts>
  <fills count="3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rgb="FF006666"/>
        <bgColor indexed="64"/>
      </patternFill>
    </fill>
    <fill>
      <patternFill patternType="solid">
        <fgColor rgb="FF0033CC"/>
        <bgColor indexed="64"/>
      </patternFill>
    </fill>
  </fills>
  <borders count="66">
    <border>
      <left/>
      <right/>
      <top/>
      <bottom/>
      <diagonal/>
    </border>
    <border>
      <left style="double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 style="double">
        <color auto="1"/>
      </right>
      <top style="double">
        <color auto="1"/>
      </top>
      <bottom style="medium">
        <color auto="1"/>
      </bottom>
      <diagonal/>
    </border>
    <border>
      <left style="double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double">
        <color auto="1"/>
      </right>
      <top/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ck">
        <color auto="1"/>
      </top>
      <bottom style="thick">
        <color auto="1"/>
      </bottom>
      <diagonal/>
    </border>
    <border>
      <left style="hair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hair">
        <color auto="1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thick">
        <color auto="1"/>
      </top>
      <bottom style="thick">
        <color auto="1"/>
      </bottom>
      <diagonal/>
    </border>
    <border>
      <left style="hair">
        <color auto="1"/>
      </left>
      <right style="thin">
        <color indexed="64"/>
      </right>
      <top style="thick">
        <color auto="1"/>
      </top>
      <bottom style="thick">
        <color auto="1"/>
      </bottom>
      <diagonal/>
    </border>
    <border>
      <left style="hair">
        <color auto="1"/>
      </left>
      <right style="thin">
        <color indexed="64"/>
      </right>
      <top/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medium">
        <color indexed="64"/>
      </bottom>
      <diagonal/>
    </border>
    <border>
      <left/>
      <right style="double">
        <color auto="1"/>
      </right>
      <top style="double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auto="1"/>
      </top>
      <bottom style="medium">
        <color indexed="64"/>
      </bottom>
      <diagonal/>
    </border>
    <border>
      <left style="thin">
        <color indexed="64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ck">
        <color auto="1"/>
      </left>
      <right style="thick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double">
        <color auto="1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/>
      <bottom style="medium">
        <color indexed="64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2">
    <xf numFmtId="0" fontId="0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19" fillId="0" borderId="0"/>
    <xf numFmtId="9" fontId="3" fillId="0" borderId="0" applyFont="0" applyFill="0" applyBorder="0" applyAlignment="0" applyProtection="0"/>
    <xf numFmtId="0" fontId="20" fillId="0" borderId="0"/>
    <xf numFmtId="0" fontId="21" fillId="0" borderId="0"/>
    <xf numFmtId="9" fontId="1" fillId="0" borderId="0" applyFont="0" applyFill="0" applyBorder="0" applyAlignment="0" applyProtection="0"/>
  </cellStyleXfs>
  <cellXfs count="239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3" fillId="0" borderId="5" xfId="1" applyBorder="1" applyAlignment="1">
      <alignment horizontal="center" vertical="center"/>
    </xf>
    <xf numFmtId="0" fontId="3" fillId="0" borderId="6" xfId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3" fillId="0" borderId="8" xfId="1" applyBorder="1" applyAlignment="1">
      <alignment horizontal="center" vertical="center"/>
    </xf>
    <xf numFmtId="0" fontId="3" fillId="0" borderId="9" xfId="1" applyBorder="1" applyAlignment="1">
      <alignment horizontal="center" vertical="center"/>
    </xf>
    <xf numFmtId="0" fontId="4" fillId="2" borderId="10" xfId="1" applyFont="1" applyFill="1" applyBorder="1" applyAlignment="1">
      <alignment horizontal="center" vertical="center"/>
    </xf>
    <xf numFmtId="0" fontId="3" fillId="2" borderId="11" xfId="1" applyFill="1" applyBorder="1" applyAlignment="1">
      <alignment horizontal="center" vertical="center"/>
    </xf>
    <xf numFmtId="0" fontId="3" fillId="2" borderId="12" xfId="1" applyFill="1" applyBorder="1" applyAlignment="1">
      <alignment horizontal="center" vertical="center"/>
    </xf>
    <xf numFmtId="0" fontId="2" fillId="0" borderId="17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6" borderId="17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7" borderId="17" xfId="0" applyFont="1" applyFill="1" applyBorder="1" applyAlignment="1">
      <alignment horizontal="center" vertical="center" wrapText="1"/>
    </xf>
    <xf numFmtId="0" fontId="2" fillId="8" borderId="17" xfId="0" applyFont="1" applyFill="1" applyBorder="1" applyAlignment="1">
      <alignment horizontal="center" vertical="center" wrapText="1"/>
    </xf>
    <xf numFmtId="0" fontId="6" fillId="9" borderId="17" xfId="0" applyFont="1" applyFill="1" applyBorder="1" applyAlignment="1">
      <alignment horizontal="center" vertical="center" wrapText="1"/>
    </xf>
    <xf numFmtId="0" fontId="2" fillId="10" borderId="17" xfId="0" applyFont="1" applyFill="1" applyBorder="1" applyAlignment="1">
      <alignment horizontal="center" vertical="center" wrapText="1"/>
    </xf>
    <xf numFmtId="0" fontId="2" fillId="11" borderId="17" xfId="0" applyFont="1" applyFill="1" applyBorder="1" applyAlignment="1">
      <alignment horizontal="center" vertical="center" wrapText="1"/>
    </xf>
    <xf numFmtId="0" fontId="2" fillId="5" borderId="17" xfId="0" applyFont="1" applyFill="1" applyBorder="1" applyAlignment="1">
      <alignment horizontal="center" vertical="center" wrapText="1"/>
    </xf>
    <xf numFmtId="0" fontId="2" fillId="12" borderId="17" xfId="0" applyFont="1" applyFill="1" applyBorder="1" applyAlignment="1">
      <alignment horizontal="center" vertical="center" wrapText="1"/>
    </xf>
    <xf numFmtId="0" fontId="2" fillId="13" borderId="17" xfId="0" applyFont="1" applyFill="1" applyBorder="1" applyAlignment="1">
      <alignment horizontal="center" vertical="center" wrapText="1"/>
    </xf>
    <xf numFmtId="0" fontId="2" fillId="14" borderId="17" xfId="0" applyFont="1" applyFill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15" borderId="18" xfId="0" applyFont="1" applyFill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18" borderId="30" xfId="0" applyFont="1" applyFill="1" applyBorder="1" applyAlignment="1">
      <alignment horizontal="center" vertical="center" wrapText="1"/>
    </xf>
    <xf numFmtId="0" fontId="2" fillId="17" borderId="27" xfId="0" applyFont="1" applyFill="1" applyBorder="1" applyAlignment="1">
      <alignment horizontal="center" vertical="center" wrapText="1"/>
    </xf>
    <xf numFmtId="0" fontId="8" fillId="16" borderId="31" xfId="0" applyFont="1" applyFill="1" applyBorder="1" applyAlignment="1">
      <alignment horizontal="center" vertical="center" wrapText="1"/>
    </xf>
    <xf numFmtId="0" fontId="2" fillId="4" borderId="27" xfId="0" applyFont="1" applyFill="1" applyBorder="1" applyAlignment="1">
      <alignment horizontal="center" vertical="center" wrapText="1"/>
    </xf>
    <xf numFmtId="0" fontId="0" fillId="0" borderId="36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5" borderId="35" xfId="0" applyFill="1" applyBorder="1" applyAlignment="1">
      <alignment horizontal="center"/>
    </xf>
    <xf numFmtId="0" fontId="0" fillId="0" borderId="37" xfId="0" applyBorder="1" applyAlignment="1">
      <alignment horizontal="center"/>
    </xf>
    <xf numFmtId="0" fontId="2" fillId="0" borderId="41" xfId="0" applyFont="1" applyBorder="1" applyAlignment="1">
      <alignment horizontal="center" vertical="center" wrapText="1"/>
    </xf>
    <xf numFmtId="0" fontId="10" fillId="9" borderId="4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Continuous" vertical="center" wrapText="1"/>
    </xf>
    <xf numFmtId="0" fontId="2" fillId="13" borderId="19" xfId="0" applyFont="1" applyFill="1" applyBorder="1" applyAlignment="1">
      <alignment horizontal="centerContinuous" vertical="center" wrapText="1"/>
    </xf>
    <xf numFmtId="0" fontId="2" fillId="13" borderId="23" xfId="0" applyFont="1" applyFill="1" applyBorder="1" applyAlignment="1">
      <alignment horizontal="centerContinuous" vertical="center" wrapText="1"/>
    </xf>
    <xf numFmtId="0" fontId="12" fillId="9" borderId="35" xfId="0" applyFont="1" applyFill="1" applyBorder="1" applyAlignment="1">
      <alignment horizontal="center"/>
    </xf>
    <xf numFmtId="0" fontId="12" fillId="9" borderId="36" xfId="0" applyFont="1" applyFill="1" applyBorder="1" applyAlignment="1">
      <alignment horizontal="center"/>
    </xf>
    <xf numFmtId="0" fontId="12" fillId="9" borderId="37" xfId="0" applyFont="1" applyFill="1" applyBorder="1" applyAlignment="1">
      <alignment horizontal="center"/>
    </xf>
    <xf numFmtId="0" fontId="10" fillId="9" borderId="37" xfId="0" applyFont="1" applyFill="1" applyBorder="1" applyAlignment="1">
      <alignment horizontal="center"/>
    </xf>
    <xf numFmtId="0" fontId="2" fillId="0" borderId="37" xfId="0" applyFont="1" applyBorder="1" applyAlignment="1">
      <alignment horizontal="center"/>
    </xf>
    <xf numFmtId="0" fontId="13" fillId="9" borderId="27" xfId="0" applyFont="1" applyFill="1" applyBorder="1" applyAlignment="1">
      <alignment horizontal="center" vertical="center" wrapText="1"/>
    </xf>
    <xf numFmtId="0" fontId="0" fillId="5" borderId="37" xfId="0" applyFill="1" applyBorder="1" applyAlignment="1">
      <alignment horizontal="center"/>
    </xf>
    <xf numFmtId="0" fontId="0" fillId="5" borderId="36" xfId="0" applyFill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34" xfId="0" applyFont="1" applyBorder="1" applyAlignment="1">
      <alignment horizontal="center"/>
    </xf>
    <xf numFmtId="0" fontId="2" fillId="0" borderId="38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10" fillId="9" borderId="39" xfId="0" applyFont="1" applyFill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5" borderId="35" xfId="0" applyFill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12" fillId="9" borderId="35" xfId="0" applyFont="1" applyFill="1" applyBorder="1" applyAlignment="1">
      <alignment horizontal="center" vertical="center"/>
    </xf>
    <xf numFmtId="0" fontId="0" fillId="5" borderId="37" xfId="0" applyFill="1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12" fillId="9" borderId="37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20" borderId="19" xfId="0" applyFont="1" applyFill="1" applyBorder="1" applyAlignment="1">
      <alignment horizontal="center" vertical="center" wrapText="1"/>
    </xf>
    <xf numFmtId="0" fontId="2" fillId="19" borderId="17" xfId="0" applyFont="1" applyFill="1" applyBorder="1" applyAlignment="1">
      <alignment horizontal="center" vertical="center" wrapText="1"/>
    </xf>
    <xf numFmtId="0" fontId="6" fillId="21" borderId="23" xfId="0" applyFont="1" applyFill="1" applyBorder="1" applyAlignment="1">
      <alignment horizontal="center" vertical="center" wrapText="1"/>
    </xf>
    <xf numFmtId="0" fontId="2" fillId="22" borderId="17" xfId="0" applyFont="1" applyFill="1" applyBorder="1" applyAlignment="1">
      <alignment horizontal="center" vertical="center" wrapText="1"/>
    </xf>
    <xf numFmtId="0" fontId="2" fillId="23" borderId="55" xfId="0" applyFont="1" applyFill="1" applyBorder="1" applyAlignment="1">
      <alignment horizontal="center" vertical="center" wrapText="1"/>
    </xf>
    <xf numFmtId="0" fontId="2" fillId="20" borderId="27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2" fillId="25" borderId="39" xfId="0" applyFont="1" applyFill="1" applyBorder="1" applyAlignment="1">
      <alignment horizontal="center" vertical="center"/>
    </xf>
    <xf numFmtId="0" fontId="2" fillId="0" borderId="6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29" xfId="0" applyBorder="1" applyAlignment="1">
      <alignment horizontal="center" vertical="center"/>
    </xf>
    <xf numFmtId="0" fontId="23" fillId="27" borderId="29" xfId="11" applyNumberFormat="1" applyFont="1" applyFill="1" applyBorder="1" applyAlignment="1">
      <alignment horizontal="center" vertical="center" shrinkToFit="1"/>
    </xf>
    <xf numFmtId="0" fontId="23" fillId="20" borderId="29" xfId="11" applyNumberFormat="1" applyFont="1" applyFill="1" applyBorder="1" applyAlignment="1">
      <alignment horizontal="center" vertical="center" shrinkToFit="1"/>
    </xf>
    <xf numFmtId="0" fontId="24" fillId="0" borderId="0" xfId="0" applyFont="1" applyAlignment="1">
      <alignment horizontal="center" vertical="center"/>
    </xf>
    <xf numFmtId="0" fontId="2" fillId="0" borderId="60" xfId="0" applyFont="1" applyFill="1" applyBorder="1" applyAlignment="1">
      <alignment horizontal="center" vertical="center" wrapText="1"/>
    </xf>
    <xf numFmtId="0" fontId="0" fillId="0" borderId="29" xfId="0" applyFont="1" applyFill="1" applyBorder="1" applyAlignment="1">
      <alignment horizontal="center" vertical="center"/>
    </xf>
    <xf numFmtId="0" fontId="0" fillId="0" borderId="29" xfId="0" applyFill="1" applyBorder="1" applyAlignment="1">
      <alignment horizontal="center" vertical="center"/>
    </xf>
    <xf numFmtId="0" fontId="2" fillId="0" borderId="60" xfId="0" applyFont="1" applyBorder="1" applyAlignment="1">
      <alignment horizontal="center" vertical="center"/>
    </xf>
    <xf numFmtId="0" fontId="2" fillId="0" borderId="60" xfId="0" applyFont="1" applyFill="1" applyBorder="1" applyAlignment="1">
      <alignment horizontal="center" vertical="center"/>
    </xf>
    <xf numFmtId="0" fontId="14" fillId="26" borderId="62" xfId="0" applyFont="1" applyFill="1" applyBorder="1" applyAlignment="1">
      <alignment horizontal="center" vertical="center"/>
    </xf>
    <xf numFmtId="0" fontId="17" fillId="19" borderId="62" xfId="0" applyFont="1" applyFill="1" applyBorder="1" applyAlignment="1">
      <alignment horizontal="center" vertical="center"/>
    </xf>
    <xf numFmtId="0" fontId="17" fillId="28" borderId="62" xfId="0" applyFont="1" applyFill="1" applyBorder="1" applyAlignment="1">
      <alignment horizontal="center" vertical="center"/>
    </xf>
    <xf numFmtId="0" fontId="14" fillId="9" borderId="62" xfId="0" applyFont="1" applyFill="1" applyBorder="1" applyAlignment="1">
      <alignment horizontal="center" vertical="center"/>
    </xf>
    <xf numFmtId="0" fontId="11" fillId="0" borderId="35" xfId="0" applyFont="1" applyBorder="1" applyAlignment="1">
      <alignment horizontal="center" vertical="center"/>
    </xf>
    <xf numFmtId="0" fontId="11" fillId="0" borderId="37" xfId="0" applyFont="1" applyBorder="1" applyAlignment="1">
      <alignment horizontal="center" vertical="center"/>
    </xf>
    <xf numFmtId="0" fontId="14" fillId="29" borderId="62" xfId="0" applyFont="1" applyFill="1" applyBorder="1" applyAlignment="1">
      <alignment horizontal="center" vertical="center"/>
    </xf>
    <xf numFmtId="0" fontId="14" fillId="30" borderId="62" xfId="0" applyFont="1" applyFill="1" applyBorder="1" applyAlignment="1">
      <alignment horizontal="center" vertical="center"/>
    </xf>
    <xf numFmtId="0" fontId="2" fillId="0" borderId="59" xfId="0" applyFont="1" applyBorder="1" applyAlignment="1">
      <alignment horizontal="center" vertical="center" wrapText="1"/>
    </xf>
    <xf numFmtId="0" fontId="2" fillId="0" borderId="57" xfId="0" applyFont="1" applyFill="1" applyBorder="1" applyAlignment="1">
      <alignment horizontal="center" vertical="center"/>
    </xf>
    <xf numFmtId="0" fontId="2" fillId="0" borderId="57" xfId="0" applyFont="1" applyFill="1" applyBorder="1" applyAlignment="1">
      <alignment horizontal="center" vertical="center" wrapText="1"/>
    </xf>
    <xf numFmtId="0" fontId="2" fillId="0" borderId="57" xfId="0" applyFont="1" applyBorder="1" applyAlignment="1">
      <alignment horizontal="center" vertical="center"/>
    </xf>
    <xf numFmtId="0" fontId="2" fillId="0" borderId="57" xfId="0" applyFont="1" applyBorder="1" applyAlignment="1">
      <alignment horizontal="center" vertical="center" wrapText="1"/>
    </xf>
    <xf numFmtId="0" fontId="5" fillId="0" borderId="63" xfId="0" applyFont="1" applyFill="1" applyBorder="1" applyAlignment="1">
      <alignment horizontal="center"/>
    </xf>
    <xf numFmtId="0" fontId="5" fillId="0" borderId="52" xfId="0" applyFont="1" applyFill="1" applyBorder="1" applyAlignment="1">
      <alignment horizontal="center"/>
    </xf>
    <xf numFmtId="0" fontId="2" fillId="7" borderId="39" xfId="0" applyFont="1" applyFill="1" applyBorder="1" applyAlignment="1">
      <alignment horizontal="center" vertical="center"/>
    </xf>
    <xf numFmtId="0" fontId="0" fillId="7" borderId="35" xfId="0" applyFill="1" applyBorder="1" applyAlignment="1">
      <alignment horizontal="center" vertical="center"/>
    </xf>
    <xf numFmtId="0" fontId="0" fillId="7" borderId="37" xfId="0" applyFill="1" applyBorder="1" applyAlignment="1">
      <alignment horizontal="center" vertical="center"/>
    </xf>
    <xf numFmtId="0" fontId="24" fillId="0" borderId="37" xfId="0" applyFont="1" applyBorder="1" applyAlignment="1">
      <alignment horizontal="center" vertical="center"/>
    </xf>
    <xf numFmtId="0" fontId="24" fillId="0" borderId="35" xfId="0" applyFont="1" applyBorder="1" applyAlignment="1">
      <alignment horizontal="center" vertical="center"/>
    </xf>
    <xf numFmtId="0" fontId="17" fillId="7" borderId="62" xfId="0" applyFont="1" applyFill="1" applyBorder="1" applyAlignment="1">
      <alignment horizontal="center" vertical="center"/>
    </xf>
    <xf numFmtId="0" fontId="5" fillId="25" borderId="35" xfId="0" applyFont="1" applyFill="1" applyBorder="1" applyAlignment="1">
      <alignment horizontal="center" vertical="center"/>
    </xf>
    <xf numFmtId="0" fontId="5" fillId="25" borderId="37" xfId="0" applyFont="1" applyFill="1" applyBorder="1" applyAlignment="1">
      <alignment horizontal="center" vertical="center"/>
    </xf>
    <xf numFmtId="0" fontId="0" fillId="0" borderId="35" xfId="0" applyFill="1" applyBorder="1" applyAlignment="1">
      <alignment horizontal="center" vertical="center"/>
    </xf>
    <xf numFmtId="0" fontId="0" fillId="0" borderId="37" xfId="0" applyFill="1" applyBorder="1" applyAlignment="1">
      <alignment horizontal="center" vertical="center"/>
    </xf>
    <xf numFmtId="0" fontId="2" fillId="0" borderId="65" xfId="0" applyFont="1" applyBorder="1" applyAlignment="1">
      <alignment horizontal="center" vertical="center" wrapText="1"/>
    </xf>
    <xf numFmtId="0" fontId="22" fillId="0" borderId="64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0" fillId="0" borderId="35" xfId="0" quotePrefix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0" fillId="0" borderId="0" xfId="0" applyFill="1" applyAlignment="1">
      <alignment horizontal="center"/>
    </xf>
    <xf numFmtId="0" fontId="0" fillId="6" borderId="35" xfId="0" applyFill="1" applyBorder="1" applyAlignment="1">
      <alignment horizontal="center" vertical="center"/>
    </xf>
    <xf numFmtId="0" fontId="0" fillId="6" borderId="37" xfId="0" applyFill="1" applyBorder="1" applyAlignment="1">
      <alignment horizontal="center" vertical="center"/>
    </xf>
    <xf numFmtId="0" fontId="0" fillId="8" borderId="35" xfId="0" applyFill="1" applyBorder="1" applyAlignment="1">
      <alignment horizontal="center" vertical="center"/>
    </xf>
    <xf numFmtId="0" fontId="0" fillId="8" borderId="37" xfId="0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0" fillId="3" borderId="35" xfId="0" applyFill="1" applyBorder="1" applyAlignment="1">
      <alignment horizontal="center" vertical="center"/>
    </xf>
    <xf numFmtId="0" fontId="2" fillId="3" borderId="47" xfId="0" applyFont="1" applyFill="1" applyBorder="1" applyAlignment="1">
      <alignment horizontal="center" vertical="center"/>
    </xf>
    <xf numFmtId="0" fontId="2" fillId="3" borderId="50" xfId="0" applyFont="1" applyFill="1" applyBorder="1" applyAlignment="1">
      <alignment horizontal="center" vertical="center"/>
    </xf>
    <xf numFmtId="0" fontId="2" fillId="3" borderId="48" xfId="0" applyFont="1" applyFill="1" applyBorder="1" applyAlignment="1">
      <alignment horizontal="center" vertical="center"/>
    </xf>
    <xf numFmtId="0" fontId="2" fillId="5" borderId="47" xfId="0" applyFont="1" applyFill="1" applyBorder="1" applyAlignment="1">
      <alignment horizontal="center" vertical="center"/>
    </xf>
    <xf numFmtId="0" fontId="2" fillId="5" borderId="50" xfId="0" applyFont="1" applyFill="1" applyBorder="1" applyAlignment="1">
      <alignment horizontal="center" vertical="center"/>
    </xf>
    <xf numFmtId="0" fontId="2" fillId="5" borderId="48" xfId="0" applyFont="1" applyFill="1" applyBorder="1" applyAlignment="1">
      <alignment horizontal="center" vertical="center"/>
    </xf>
    <xf numFmtId="0" fontId="0" fillId="3" borderId="42" xfId="0" applyFill="1" applyBorder="1" applyAlignment="1">
      <alignment horizontal="center" vertical="center"/>
    </xf>
    <xf numFmtId="0" fontId="0" fillId="3" borderId="49" xfId="0" applyFill="1" applyBorder="1" applyAlignment="1">
      <alignment horizontal="center" vertical="center"/>
    </xf>
    <xf numFmtId="0" fontId="0" fillId="3" borderId="43" xfId="0" applyFill="1" applyBorder="1" applyAlignment="1">
      <alignment horizontal="center" vertical="center"/>
    </xf>
    <xf numFmtId="0" fontId="0" fillId="5" borderId="42" xfId="0" applyFill="1" applyBorder="1" applyAlignment="1">
      <alignment horizontal="center" vertical="center"/>
    </xf>
    <xf numFmtId="0" fontId="0" fillId="5" borderId="43" xfId="0" applyFill="1" applyBorder="1" applyAlignment="1">
      <alignment horizontal="center" vertical="center"/>
    </xf>
    <xf numFmtId="0" fontId="5" fillId="5" borderId="35" xfId="0" applyFont="1" applyFill="1" applyBorder="1" applyAlignment="1">
      <alignment horizontal="center" vertical="center"/>
    </xf>
    <xf numFmtId="0" fontId="0" fillId="7" borderId="56" xfId="0" applyFill="1" applyBorder="1" applyAlignment="1">
      <alignment horizontal="center" vertical="center"/>
    </xf>
    <xf numFmtId="0" fontId="0" fillId="7" borderId="41" xfId="0" applyFill="1" applyBorder="1" applyAlignment="1">
      <alignment horizontal="center" vertical="center"/>
    </xf>
    <xf numFmtId="0" fontId="0" fillId="7" borderId="61" xfId="0" applyFill="1" applyBorder="1" applyAlignment="1">
      <alignment horizontal="center" vertical="center"/>
    </xf>
    <xf numFmtId="0" fontId="2" fillId="3" borderId="42" xfId="0" applyFont="1" applyFill="1" applyBorder="1" applyAlignment="1">
      <alignment horizontal="right" vertical="center"/>
    </xf>
    <xf numFmtId="0" fontId="0" fillId="3" borderId="0" xfId="0" applyFill="1" applyBorder="1" applyAlignment="1">
      <alignment horizontal="center" vertical="center"/>
    </xf>
    <xf numFmtId="0" fontId="0" fillId="5" borderId="56" xfId="0" applyFill="1" applyBorder="1" applyAlignment="1">
      <alignment horizontal="center" vertical="center"/>
    </xf>
    <xf numFmtId="0" fontId="0" fillId="5" borderId="41" xfId="0" applyFill="1" applyBorder="1" applyAlignment="1">
      <alignment horizontal="center" vertical="center"/>
    </xf>
    <xf numFmtId="0" fontId="0" fillId="5" borderId="61" xfId="0" applyFill="1" applyBorder="1" applyAlignment="1">
      <alignment horizontal="center" vertical="center"/>
    </xf>
    <xf numFmtId="0" fontId="0" fillId="3" borderId="43" xfId="0" quotePrefix="1" applyFill="1" applyBorder="1" applyAlignment="1">
      <alignment vertical="center"/>
    </xf>
    <xf numFmtId="0" fontId="2" fillId="5" borderId="42" xfId="0" applyFont="1" applyFill="1" applyBorder="1" applyAlignment="1">
      <alignment horizontal="right" vertical="center"/>
    </xf>
    <xf numFmtId="164" fontId="0" fillId="5" borderId="0" xfId="0" applyNumberFormat="1" applyFill="1" applyBorder="1" applyAlignment="1">
      <alignment horizontal="center" vertical="center"/>
    </xf>
    <xf numFmtId="164" fontId="0" fillId="3" borderId="0" xfId="0" applyNumberFormat="1" applyFill="1" applyBorder="1" applyAlignment="1">
      <alignment horizontal="center" vertical="center"/>
    </xf>
    <xf numFmtId="0" fontId="2" fillId="3" borderId="44" xfId="0" applyFont="1" applyFill="1" applyBorder="1" applyAlignment="1">
      <alignment horizontal="right" vertical="center"/>
    </xf>
    <xf numFmtId="164" fontId="0" fillId="3" borderId="45" xfId="0" applyNumberFormat="1" applyFill="1" applyBorder="1" applyAlignment="1">
      <alignment horizontal="center" vertical="center"/>
    </xf>
    <xf numFmtId="0" fontId="0" fillId="3" borderId="46" xfId="0" applyFill="1" applyBorder="1" applyAlignment="1">
      <alignment horizontal="center" vertical="center"/>
    </xf>
    <xf numFmtId="0" fontId="2" fillId="5" borderId="44" xfId="0" applyFont="1" applyFill="1" applyBorder="1" applyAlignment="1">
      <alignment horizontal="right" vertical="center"/>
    </xf>
    <xf numFmtId="164" fontId="0" fillId="5" borderId="45" xfId="0" applyNumberFormat="1" applyFill="1" applyBorder="1" applyAlignment="1">
      <alignment horizontal="center" vertical="center"/>
    </xf>
    <xf numFmtId="0" fontId="0" fillId="5" borderId="46" xfId="0" applyFill="1" applyBorder="1" applyAlignment="1">
      <alignment horizontal="center" vertical="center"/>
    </xf>
    <xf numFmtId="0" fontId="0" fillId="0" borderId="0" xfId="0" applyAlignment="1">
      <alignment horizontal="centerContinuous" vertical="center"/>
    </xf>
    <xf numFmtId="0" fontId="11" fillId="0" borderId="0" xfId="0" applyFont="1" applyAlignment="1">
      <alignment horizontal="right" vertical="center"/>
    </xf>
    <xf numFmtId="1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37" xfId="0" applyFont="1" applyBorder="1" applyAlignment="1">
      <alignment horizontal="center" vertical="center"/>
    </xf>
    <xf numFmtId="0" fontId="10" fillId="9" borderId="37" xfId="0" applyFont="1" applyFill="1" applyBorder="1" applyAlignment="1">
      <alignment horizontal="center" vertical="center"/>
    </xf>
    <xf numFmtId="0" fontId="0" fillId="8" borderId="36" xfId="0" applyFill="1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12" fillId="9" borderId="36" xfId="0" applyFont="1" applyFill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52" xfId="0" applyFont="1" applyBorder="1" applyAlignment="1">
      <alignment horizontal="center" vertical="center"/>
    </xf>
    <xf numFmtId="0" fontId="0" fillId="8" borderId="57" xfId="0" applyFill="1" applyBorder="1" applyAlignment="1">
      <alignment horizontal="center" vertical="center"/>
    </xf>
    <xf numFmtId="0" fontId="5" fillId="0" borderId="58" xfId="0" applyFont="1" applyBorder="1" applyAlignment="1">
      <alignment horizontal="center" vertical="center"/>
    </xf>
    <xf numFmtId="0" fontId="5" fillId="0" borderId="59" xfId="0" applyFont="1" applyBorder="1" applyAlignment="1">
      <alignment horizontal="center" vertical="center"/>
    </xf>
    <xf numFmtId="0" fontId="12" fillId="9" borderId="57" xfId="0" applyFont="1" applyFill="1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5" fillId="0" borderId="57" xfId="0" applyFont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5" borderId="36" xfId="0" applyFill="1" applyBorder="1" applyAlignment="1">
      <alignment horizontal="center" vertical="center"/>
    </xf>
    <xf numFmtId="0" fontId="5" fillId="0" borderId="63" xfId="0" applyFont="1" applyFill="1" applyBorder="1" applyAlignment="1">
      <alignment horizontal="center" vertical="center"/>
    </xf>
    <xf numFmtId="0" fontId="5" fillId="0" borderId="52" xfId="0" applyFont="1" applyFill="1" applyBorder="1" applyAlignment="1">
      <alignment horizontal="center" vertical="center"/>
    </xf>
    <xf numFmtId="0" fontId="2" fillId="3" borderId="28" xfId="0" applyFont="1" applyFill="1" applyBorder="1" applyAlignment="1">
      <alignment horizontal="center" vertical="center"/>
    </xf>
    <xf numFmtId="0" fontId="4" fillId="20" borderId="21" xfId="0" applyFont="1" applyFill="1" applyBorder="1" applyAlignment="1">
      <alignment horizontal="center" vertical="center"/>
    </xf>
    <xf numFmtId="0" fontId="2" fillId="6" borderId="8" xfId="0" applyFont="1" applyFill="1" applyBorder="1" applyAlignment="1">
      <alignment horizontal="center" vertical="center"/>
    </xf>
    <xf numFmtId="0" fontId="4" fillId="6" borderId="25" xfId="0" applyFont="1" applyFill="1" applyBorder="1" applyAlignment="1">
      <alignment horizontal="center" vertical="center"/>
    </xf>
    <xf numFmtId="0" fontId="13" fillId="9" borderId="28" xfId="0" applyFont="1" applyFill="1" applyBorder="1" applyAlignment="1">
      <alignment horizontal="center" vertical="center"/>
    </xf>
    <xf numFmtId="0" fontId="0" fillId="13" borderId="20" xfId="0" applyFill="1" applyBorder="1" applyAlignment="1">
      <alignment horizontal="center" vertical="center"/>
    </xf>
    <xf numFmtId="0" fontId="0" fillId="13" borderId="24" xfId="0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6" borderId="5" xfId="0" applyFill="1" applyBorder="1" applyAlignment="1">
      <alignment horizontal="center" vertical="center"/>
    </xf>
    <xf numFmtId="0" fontId="0" fillId="7" borderId="5" xfId="0" applyFill="1" applyBorder="1" applyAlignment="1">
      <alignment horizontal="center" vertical="center"/>
    </xf>
    <xf numFmtId="0" fontId="0" fillId="8" borderId="5" xfId="0" applyFill="1" applyBorder="1" applyAlignment="1">
      <alignment horizontal="center" vertical="center"/>
    </xf>
    <xf numFmtId="0" fontId="7" fillId="9" borderId="5" xfId="0" applyFont="1" applyFill="1" applyBorder="1" applyAlignment="1">
      <alignment horizontal="center" vertical="center"/>
    </xf>
    <xf numFmtId="0" fontId="0" fillId="11" borderId="5" xfId="0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0" fontId="0" fillId="22" borderId="5" xfId="0" applyFill="1" applyBorder="1" applyAlignment="1">
      <alignment horizontal="center" vertical="center"/>
    </xf>
    <xf numFmtId="0" fontId="0" fillId="12" borderId="5" xfId="0" applyFill="1" applyBorder="1" applyAlignment="1">
      <alignment horizontal="center" vertical="center"/>
    </xf>
    <xf numFmtId="0" fontId="0" fillId="13" borderId="5" xfId="0" applyFill="1" applyBorder="1" applyAlignment="1">
      <alignment horizontal="center" vertical="center"/>
    </xf>
    <xf numFmtId="0" fontId="0" fillId="14" borderId="5" xfId="0" applyFill="1" applyBorder="1" applyAlignment="1">
      <alignment horizontal="center" vertical="center"/>
    </xf>
    <xf numFmtId="0" fontId="0" fillId="10" borderId="5" xfId="0" applyFill="1" applyBorder="1" applyAlignment="1">
      <alignment horizontal="center" vertical="center"/>
    </xf>
    <xf numFmtId="0" fontId="0" fillId="15" borderId="14" xfId="0" applyFill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9" fillId="16" borderId="32" xfId="0" applyFont="1" applyFill="1" applyBorder="1" applyAlignment="1">
      <alignment horizontal="center" vertical="center"/>
    </xf>
    <xf numFmtId="0" fontId="0" fillId="20" borderId="28" xfId="0" applyFill="1" applyBorder="1" applyAlignment="1">
      <alignment horizontal="center" vertical="center"/>
    </xf>
    <xf numFmtId="0" fontId="0" fillId="4" borderId="28" xfId="0" applyFill="1" applyBorder="1" applyAlignment="1">
      <alignment horizontal="center" vertical="center"/>
    </xf>
    <xf numFmtId="0" fontId="0" fillId="17" borderId="29" xfId="0" applyFill="1" applyBorder="1" applyAlignment="1">
      <alignment horizontal="center" vertical="center"/>
    </xf>
    <xf numFmtId="0" fontId="5" fillId="18" borderId="51" xfId="0" applyFont="1" applyFill="1" applyBorder="1" applyAlignment="1">
      <alignment horizontal="center" vertical="center"/>
    </xf>
    <xf numFmtId="0" fontId="2" fillId="3" borderId="29" xfId="0" applyFont="1" applyFill="1" applyBorder="1" applyAlignment="1">
      <alignment horizontal="center" vertical="center"/>
    </xf>
    <xf numFmtId="0" fontId="16" fillId="16" borderId="8" xfId="0" applyFont="1" applyFill="1" applyBorder="1" applyAlignment="1">
      <alignment horizontal="center" vertical="center"/>
    </xf>
    <xf numFmtId="0" fontId="6" fillId="21" borderId="25" xfId="0" applyFont="1" applyFill="1" applyBorder="1" applyAlignment="1">
      <alignment horizontal="center" vertical="center"/>
    </xf>
    <xf numFmtId="0" fontId="13" fillId="9" borderId="29" xfId="0" applyFont="1" applyFill="1" applyBorder="1" applyAlignment="1">
      <alignment horizontal="center" vertical="center"/>
    </xf>
    <xf numFmtId="0" fontId="0" fillId="13" borderId="21" xfId="0" applyFill="1" applyBorder="1" applyAlignment="1">
      <alignment horizontal="center" vertical="center"/>
    </xf>
    <xf numFmtId="0" fontId="0" fillId="13" borderId="25" xfId="0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6" borderId="8" xfId="0" applyFill="1" applyBorder="1" applyAlignment="1">
      <alignment horizontal="center" vertical="center"/>
    </xf>
    <xf numFmtId="0" fontId="0" fillId="7" borderId="8" xfId="0" applyFill="1" applyBorder="1" applyAlignment="1">
      <alignment horizontal="center" vertical="center"/>
    </xf>
    <xf numFmtId="0" fontId="0" fillId="8" borderId="8" xfId="0" applyFill="1" applyBorder="1" applyAlignment="1">
      <alignment horizontal="center" vertical="center"/>
    </xf>
    <xf numFmtId="0" fontId="7" fillId="9" borderId="8" xfId="0" applyFont="1" applyFill="1" applyBorder="1" applyAlignment="1">
      <alignment horizontal="center" vertical="center"/>
    </xf>
    <xf numFmtId="0" fontId="0" fillId="11" borderId="8" xfId="0" applyFill="1" applyBorder="1" applyAlignment="1">
      <alignment horizontal="center" vertical="center"/>
    </xf>
    <xf numFmtId="0" fontId="0" fillId="5" borderId="8" xfId="0" applyFill="1" applyBorder="1" applyAlignment="1">
      <alignment horizontal="center" vertical="center"/>
    </xf>
    <xf numFmtId="0" fontId="0" fillId="22" borderId="8" xfId="0" applyFill="1" applyBorder="1" applyAlignment="1">
      <alignment horizontal="center" vertical="center"/>
    </xf>
    <xf numFmtId="0" fontId="18" fillId="12" borderId="8" xfId="0" applyFont="1" applyFill="1" applyBorder="1" applyAlignment="1">
      <alignment horizontal="center" vertical="center"/>
    </xf>
    <xf numFmtId="0" fontId="0" fillId="13" borderId="8" xfId="0" applyFill="1" applyBorder="1" applyAlignment="1">
      <alignment horizontal="center" vertical="center"/>
    </xf>
    <xf numFmtId="0" fontId="0" fillId="14" borderId="8" xfId="0" applyFill="1" applyBorder="1" applyAlignment="1">
      <alignment horizontal="center" vertical="center"/>
    </xf>
    <xf numFmtId="0" fontId="0" fillId="10" borderId="8" xfId="0" applyFill="1" applyBorder="1" applyAlignment="1">
      <alignment horizontal="center" vertical="center"/>
    </xf>
    <xf numFmtId="0" fontId="9" fillId="16" borderId="33" xfId="0" applyFont="1" applyFill="1" applyBorder="1" applyAlignment="1">
      <alignment horizontal="center" vertical="center"/>
    </xf>
    <xf numFmtId="0" fontId="0" fillId="20" borderId="29" xfId="0" applyFill="1" applyBorder="1" applyAlignment="1">
      <alignment horizontal="center" vertical="center"/>
    </xf>
    <xf numFmtId="0" fontId="0" fillId="4" borderId="29" xfId="0" applyFill="1" applyBorder="1" applyAlignment="1">
      <alignment horizontal="center" vertical="center"/>
    </xf>
    <xf numFmtId="0" fontId="2" fillId="7" borderId="29" xfId="0" applyFont="1" applyFill="1" applyBorder="1" applyAlignment="1">
      <alignment horizontal="center" vertical="center"/>
    </xf>
    <xf numFmtId="0" fontId="4" fillId="19" borderId="8" xfId="0" applyFont="1" applyFill="1" applyBorder="1" applyAlignment="1">
      <alignment horizontal="center" vertical="center"/>
    </xf>
    <xf numFmtId="0" fontId="18" fillId="22" borderId="8" xfId="0" applyFont="1" applyFill="1" applyBorder="1" applyAlignment="1">
      <alignment horizontal="center" vertical="center"/>
    </xf>
    <xf numFmtId="0" fontId="0" fillId="12" borderId="8" xfId="0" applyFill="1" applyBorder="1" applyAlignment="1">
      <alignment horizontal="center" vertical="center"/>
    </xf>
    <xf numFmtId="0" fontId="18" fillId="13" borderId="8" xfId="0" applyFont="1" applyFill="1" applyBorder="1" applyAlignment="1">
      <alignment horizontal="center" vertical="center"/>
    </xf>
    <xf numFmtId="0" fontId="0" fillId="19" borderId="8" xfId="0" applyFill="1" applyBorder="1" applyAlignment="1">
      <alignment horizontal="center" vertical="center"/>
    </xf>
    <xf numFmtId="0" fontId="4" fillId="5" borderId="29" xfId="0" applyFont="1" applyFill="1" applyBorder="1" applyAlignment="1">
      <alignment horizontal="center" vertical="center"/>
    </xf>
    <xf numFmtId="0" fontId="25" fillId="5" borderId="8" xfId="0" applyFont="1" applyFill="1" applyBorder="1" applyAlignment="1">
      <alignment horizontal="center" vertical="center"/>
    </xf>
    <xf numFmtId="0" fontId="0" fillId="7" borderId="53" xfId="0" applyFill="1" applyBorder="1" applyAlignment="1">
      <alignment horizontal="center" vertical="center"/>
    </xf>
    <xf numFmtId="0" fontId="0" fillId="8" borderId="53" xfId="0" applyFill="1" applyBorder="1" applyAlignment="1">
      <alignment horizontal="center" vertical="center"/>
    </xf>
    <xf numFmtId="0" fontId="0" fillId="15" borderId="16" xfId="0" applyFill="1" applyBorder="1" applyAlignment="1">
      <alignment horizontal="center" vertical="center"/>
    </xf>
    <xf numFmtId="0" fontId="0" fillId="6" borderId="29" xfId="0" applyFill="1" applyBorder="1" applyAlignment="1">
      <alignment horizontal="center" vertical="center"/>
    </xf>
    <xf numFmtId="0" fontId="14" fillId="24" borderId="54" xfId="0" applyFont="1" applyFill="1" applyBorder="1" applyAlignment="1">
      <alignment horizontal="center" vertical="center"/>
    </xf>
  </cellXfs>
  <cellStyles count="12">
    <cellStyle name="Excel Built-in Normal" xfId="9"/>
    <cellStyle name="Normal" xfId="0" builtinId="0"/>
    <cellStyle name="Normal 2" xfId="1"/>
    <cellStyle name="Normal 2 2" xfId="2"/>
    <cellStyle name="Normal 2 2 2" xfId="5"/>
    <cellStyle name="Normal 2 3" xfId="10"/>
    <cellStyle name="Normal 3" xfId="3"/>
    <cellStyle name="Normal 4" xfId="4"/>
    <cellStyle name="Normal 5" xfId="7"/>
    <cellStyle name="Percent" xfId="11" builtinId="5"/>
    <cellStyle name="Percent 2" xfId="6"/>
    <cellStyle name="Percent 2 2" xfId="8"/>
  </cellStyles>
  <dxfs count="381"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ont>
        <strike val="0"/>
      </font>
      <fill>
        <patternFill patternType="lightUp">
          <fgColor theme="6" tint="-0.24994659260841701"/>
          <bgColor rgb="FFFFC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99FF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00FF00"/>
      <color rgb="FFFF9900"/>
      <color rgb="FF00FFFF"/>
      <color rgb="FF663300"/>
      <color rgb="FFFF3300"/>
      <color rgb="FFCC0000"/>
      <color rgb="FF0033CC"/>
      <color rgb="FF006666"/>
      <color rgb="FFFF00FF"/>
      <color rgb="FFCC00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area3DChart>
        <c:grouping val="standard"/>
        <c:varyColors val="0"/>
        <c:ser>
          <c:idx val="0"/>
          <c:order val="0"/>
          <c:tx>
            <c:strRef>
              <c:f>Rolls!$B$2</c:f>
              <c:strCache>
                <c:ptCount val="1"/>
                <c:pt idx="0">
                  <c:v>d3 roll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Rolls!$C$2:$H$2</c:f>
              <c:numCache>
                <c:formatCode>General</c:formatCode>
                <c:ptCount val="6"/>
                <c:pt idx="0">
                  <c:v>1</c:v>
                </c:pt>
                <c:pt idx="1">
                  <c:v>5</c:v>
                </c:pt>
                <c:pt idx="2">
                  <c:v>6</c:v>
                </c:pt>
                <c:pt idx="3">
                  <c:v>8</c:v>
                </c:pt>
                <c:pt idx="4">
                  <c:v>8</c:v>
                </c:pt>
                <c:pt idx="5">
                  <c:v>13</c:v>
                </c:pt>
              </c:numCache>
            </c:numRef>
          </c:val>
        </c:ser>
        <c:ser>
          <c:idx val="1"/>
          <c:order val="1"/>
          <c:tx>
            <c:strRef>
              <c:f>Rolls!$B$3</c:f>
              <c:strCache>
                <c:ptCount val="1"/>
                <c:pt idx="0">
                  <c:v>d4 roll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Rolls!$C$3:$H$3</c:f>
              <c:numCache>
                <c:formatCode>General</c:formatCode>
                <c:ptCount val="6"/>
                <c:pt idx="0">
                  <c:v>4</c:v>
                </c:pt>
                <c:pt idx="1">
                  <c:v>8</c:v>
                </c:pt>
                <c:pt idx="2">
                  <c:v>7</c:v>
                </c:pt>
                <c:pt idx="3">
                  <c:v>11</c:v>
                </c:pt>
                <c:pt idx="4">
                  <c:v>10</c:v>
                </c:pt>
                <c:pt idx="5">
                  <c:v>16</c:v>
                </c:pt>
              </c:numCache>
            </c:numRef>
          </c:val>
        </c:ser>
        <c:ser>
          <c:idx val="2"/>
          <c:order val="2"/>
          <c:tx>
            <c:strRef>
              <c:f>Rolls!$B$4</c:f>
              <c:strCache>
                <c:ptCount val="1"/>
                <c:pt idx="0">
                  <c:v>d6 roll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Rolls!$C$4:$H$4</c:f>
              <c:numCache>
                <c:formatCode>General</c:formatCode>
                <c:ptCount val="6"/>
                <c:pt idx="0">
                  <c:v>1</c:v>
                </c:pt>
                <c:pt idx="1">
                  <c:v>12</c:v>
                </c:pt>
                <c:pt idx="2">
                  <c:v>7</c:v>
                </c:pt>
                <c:pt idx="3">
                  <c:v>11</c:v>
                </c:pt>
                <c:pt idx="4">
                  <c:v>13</c:v>
                </c:pt>
                <c:pt idx="5">
                  <c:v>13</c:v>
                </c:pt>
              </c:numCache>
            </c:numRef>
          </c:val>
        </c:ser>
        <c:ser>
          <c:idx val="3"/>
          <c:order val="3"/>
          <c:tx>
            <c:strRef>
              <c:f>Rolls!$B$5</c:f>
              <c:strCache>
                <c:ptCount val="1"/>
                <c:pt idx="0">
                  <c:v>d8 roll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Rolls!$C$5:$H$5</c:f>
              <c:numCache>
                <c:formatCode>General</c:formatCode>
                <c:ptCount val="6"/>
                <c:pt idx="0">
                  <c:v>4</c:v>
                </c:pt>
                <c:pt idx="1">
                  <c:v>9</c:v>
                </c:pt>
                <c:pt idx="2">
                  <c:v>16</c:v>
                </c:pt>
                <c:pt idx="3">
                  <c:v>25</c:v>
                </c:pt>
                <c:pt idx="4">
                  <c:v>25</c:v>
                </c:pt>
                <c:pt idx="5">
                  <c:v>27</c:v>
                </c:pt>
              </c:numCache>
            </c:numRef>
          </c:val>
        </c:ser>
        <c:ser>
          <c:idx val="4"/>
          <c:order val="4"/>
          <c:tx>
            <c:strRef>
              <c:f>Rolls!$B$6</c:f>
              <c:strCache>
                <c:ptCount val="1"/>
                <c:pt idx="0">
                  <c:v>d10 roll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Rolls!$C$6:$H$6</c:f>
              <c:numCache>
                <c:formatCode>General</c:formatCode>
                <c:ptCount val="6"/>
                <c:pt idx="0">
                  <c:v>7</c:v>
                </c:pt>
                <c:pt idx="1">
                  <c:v>4</c:v>
                </c:pt>
                <c:pt idx="2">
                  <c:v>11</c:v>
                </c:pt>
                <c:pt idx="3">
                  <c:v>26</c:v>
                </c:pt>
                <c:pt idx="4">
                  <c:v>29</c:v>
                </c:pt>
                <c:pt idx="5">
                  <c:v>28</c:v>
                </c:pt>
              </c:numCache>
            </c:numRef>
          </c:val>
        </c:ser>
        <c:ser>
          <c:idx val="5"/>
          <c:order val="5"/>
          <c:tx>
            <c:strRef>
              <c:f>Rolls!$B$7</c:f>
              <c:strCache>
                <c:ptCount val="1"/>
                <c:pt idx="0">
                  <c:v>d12 roll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Rolls!$C$7:$H$7</c:f>
              <c:numCache>
                <c:formatCode>General</c:formatCode>
                <c:ptCount val="6"/>
                <c:pt idx="0">
                  <c:v>5</c:v>
                </c:pt>
                <c:pt idx="1">
                  <c:v>8</c:v>
                </c:pt>
                <c:pt idx="2">
                  <c:v>19</c:v>
                </c:pt>
                <c:pt idx="3">
                  <c:v>24</c:v>
                </c:pt>
                <c:pt idx="4">
                  <c:v>23</c:v>
                </c:pt>
                <c:pt idx="5">
                  <c:v>37</c:v>
                </c:pt>
              </c:numCache>
            </c:numRef>
          </c:val>
        </c:ser>
        <c:ser>
          <c:idx val="6"/>
          <c:order val="6"/>
          <c:tx>
            <c:strRef>
              <c:f>Rolls!$B$8</c:f>
              <c:strCache>
                <c:ptCount val="1"/>
                <c:pt idx="0">
                  <c:v>d20 roll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Rolls!$C$8:$H$8</c:f>
              <c:numCache>
                <c:formatCode>General</c:formatCode>
                <c:ptCount val="6"/>
                <c:pt idx="0">
                  <c:v>1</c:v>
                </c:pt>
                <c:pt idx="1">
                  <c:v>21</c:v>
                </c:pt>
                <c:pt idx="2">
                  <c:v>41</c:v>
                </c:pt>
                <c:pt idx="3">
                  <c:v>32</c:v>
                </c:pt>
                <c:pt idx="4">
                  <c:v>82</c:v>
                </c:pt>
                <c:pt idx="5">
                  <c:v>84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4231040"/>
        <c:axId val="164232576"/>
        <c:axId val="165233088"/>
      </c:area3DChart>
      <c:catAx>
        <c:axId val="164231040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64232576"/>
        <c:crosses val="autoZero"/>
        <c:auto val="1"/>
        <c:lblAlgn val="ctr"/>
        <c:lblOffset val="100"/>
        <c:noMultiLvlLbl val="0"/>
      </c:catAx>
      <c:valAx>
        <c:axId val="16423257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64231040"/>
        <c:crosses val="autoZero"/>
        <c:crossBetween val="midCat"/>
      </c:valAx>
      <c:serAx>
        <c:axId val="16523308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64232576"/>
        <c:crosses val="autoZero"/>
      </c:serAx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area3DChart>
        <c:grouping val="standard"/>
        <c:varyColors val="0"/>
        <c:ser>
          <c:idx val="0"/>
          <c:order val="0"/>
          <c:tx>
            <c:strRef>
              <c:f>Rolls!$C$1</c:f>
              <c:strCache>
                <c:ptCount val="1"/>
                <c:pt idx="0">
                  <c:v>1d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Rolls!$C$2:$C$8</c:f>
              <c:numCache>
                <c:formatCode>General</c:formatCode>
                <c:ptCount val="7"/>
                <c:pt idx="0">
                  <c:v>1</c:v>
                </c:pt>
                <c:pt idx="1">
                  <c:v>4</c:v>
                </c:pt>
                <c:pt idx="2">
                  <c:v>1</c:v>
                </c:pt>
                <c:pt idx="3">
                  <c:v>4</c:v>
                </c:pt>
                <c:pt idx="4">
                  <c:v>7</c:v>
                </c:pt>
                <c:pt idx="5">
                  <c:v>5</c:v>
                </c:pt>
                <c:pt idx="6">
                  <c:v>1</c:v>
                </c:pt>
              </c:numCache>
            </c:numRef>
          </c:val>
        </c:ser>
        <c:ser>
          <c:idx val="1"/>
          <c:order val="1"/>
          <c:tx>
            <c:strRef>
              <c:f>Rolls!$D$1</c:f>
              <c:strCache>
                <c:ptCount val="1"/>
                <c:pt idx="0">
                  <c:v>2d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Rolls!$D$2:$D$8</c:f>
              <c:numCache>
                <c:formatCode>General</c:formatCode>
                <c:ptCount val="7"/>
                <c:pt idx="0">
                  <c:v>5</c:v>
                </c:pt>
                <c:pt idx="1">
                  <c:v>8</c:v>
                </c:pt>
                <c:pt idx="2">
                  <c:v>12</c:v>
                </c:pt>
                <c:pt idx="3">
                  <c:v>9</c:v>
                </c:pt>
                <c:pt idx="4">
                  <c:v>4</c:v>
                </c:pt>
                <c:pt idx="5">
                  <c:v>8</c:v>
                </c:pt>
                <c:pt idx="6">
                  <c:v>21</c:v>
                </c:pt>
              </c:numCache>
            </c:numRef>
          </c:val>
        </c:ser>
        <c:ser>
          <c:idx val="2"/>
          <c:order val="2"/>
          <c:tx>
            <c:strRef>
              <c:f>Rolls!$E$1</c:f>
              <c:strCache>
                <c:ptCount val="1"/>
                <c:pt idx="0">
                  <c:v>3d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Rolls!$E$2:$E$8</c:f>
              <c:numCache>
                <c:formatCode>General</c:formatCode>
                <c:ptCount val="7"/>
                <c:pt idx="0">
                  <c:v>6</c:v>
                </c:pt>
                <c:pt idx="1">
                  <c:v>7</c:v>
                </c:pt>
                <c:pt idx="2">
                  <c:v>7</c:v>
                </c:pt>
                <c:pt idx="3">
                  <c:v>16</c:v>
                </c:pt>
                <c:pt idx="4">
                  <c:v>11</c:v>
                </c:pt>
                <c:pt idx="5">
                  <c:v>19</c:v>
                </c:pt>
                <c:pt idx="6">
                  <c:v>41</c:v>
                </c:pt>
              </c:numCache>
            </c:numRef>
          </c:val>
        </c:ser>
        <c:ser>
          <c:idx val="3"/>
          <c:order val="3"/>
          <c:tx>
            <c:strRef>
              <c:f>Rolls!$F$1</c:f>
              <c:strCache>
                <c:ptCount val="1"/>
                <c:pt idx="0">
                  <c:v>4d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Rolls!$F$2:$F$8</c:f>
              <c:numCache>
                <c:formatCode>General</c:formatCode>
                <c:ptCount val="7"/>
                <c:pt idx="0">
                  <c:v>8</c:v>
                </c:pt>
                <c:pt idx="1">
                  <c:v>11</c:v>
                </c:pt>
                <c:pt idx="2">
                  <c:v>11</c:v>
                </c:pt>
                <c:pt idx="3">
                  <c:v>25</c:v>
                </c:pt>
                <c:pt idx="4">
                  <c:v>26</c:v>
                </c:pt>
                <c:pt idx="5">
                  <c:v>24</c:v>
                </c:pt>
                <c:pt idx="6">
                  <c:v>32</c:v>
                </c:pt>
              </c:numCache>
            </c:numRef>
          </c:val>
        </c:ser>
        <c:ser>
          <c:idx val="4"/>
          <c:order val="4"/>
          <c:tx>
            <c:strRef>
              <c:f>Rolls!$G$1</c:f>
              <c:strCache>
                <c:ptCount val="1"/>
                <c:pt idx="0">
                  <c:v>5d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Rolls!$G$2:$G$8</c:f>
              <c:numCache>
                <c:formatCode>General</c:formatCode>
                <c:ptCount val="7"/>
                <c:pt idx="0">
                  <c:v>8</c:v>
                </c:pt>
                <c:pt idx="1">
                  <c:v>10</c:v>
                </c:pt>
                <c:pt idx="2">
                  <c:v>13</c:v>
                </c:pt>
                <c:pt idx="3">
                  <c:v>25</c:v>
                </c:pt>
                <c:pt idx="4">
                  <c:v>29</c:v>
                </c:pt>
                <c:pt idx="5">
                  <c:v>23</c:v>
                </c:pt>
                <c:pt idx="6">
                  <c:v>82</c:v>
                </c:pt>
              </c:numCache>
            </c:numRef>
          </c:val>
        </c:ser>
        <c:ser>
          <c:idx val="5"/>
          <c:order val="5"/>
          <c:tx>
            <c:strRef>
              <c:f>Rolls!$H$1</c:f>
              <c:strCache>
                <c:ptCount val="1"/>
                <c:pt idx="0">
                  <c:v>6d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Rolls!$H$2:$H$8</c:f>
              <c:numCache>
                <c:formatCode>General</c:formatCode>
                <c:ptCount val="7"/>
                <c:pt idx="0">
                  <c:v>13</c:v>
                </c:pt>
                <c:pt idx="1">
                  <c:v>16</c:v>
                </c:pt>
                <c:pt idx="2">
                  <c:v>13</c:v>
                </c:pt>
                <c:pt idx="3">
                  <c:v>27</c:v>
                </c:pt>
                <c:pt idx="4">
                  <c:v>28</c:v>
                </c:pt>
                <c:pt idx="5">
                  <c:v>37</c:v>
                </c:pt>
                <c:pt idx="6">
                  <c:v>84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7294080"/>
        <c:axId val="187295616"/>
        <c:axId val="187265472"/>
      </c:area3DChart>
      <c:catAx>
        <c:axId val="187294080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87295616"/>
        <c:crosses val="autoZero"/>
        <c:auto val="1"/>
        <c:lblAlgn val="ctr"/>
        <c:lblOffset val="100"/>
        <c:noMultiLvlLbl val="0"/>
      </c:catAx>
      <c:valAx>
        <c:axId val="18729561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87294080"/>
        <c:crosses val="autoZero"/>
        <c:crossBetween val="midCat"/>
      </c:valAx>
      <c:serAx>
        <c:axId val="18726547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900" baseline="0">
                <a:latin typeface="Times New Roman" pitchFamily="18" charset="0"/>
              </a:defRPr>
            </a:pPr>
            <a:endParaRPr lang="en-US"/>
          </a:p>
        </c:txPr>
        <c:crossAx val="187295616"/>
        <c:crosses val="autoZero"/>
      </c:ser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surface3DChart>
        <c:wireframe val="0"/>
        <c:ser>
          <c:idx val="0"/>
          <c:order val="0"/>
          <c:tx>
            <c:strRef>
              <c:f>Rolls!$B$2</c:f>
              <c:strCache>
                <c:ptCount val="1"/>
                <c:pt idx="0">
                  <c:v>d3 roll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Rolls!$C$2:$H$2</c:f>
              <c:numCache>
                <c:formatCode>General</c:formatCode>
                <c:ptCount val="6"/>
                <c:pt idx="0">
                  <c:v>1</c:v>
                </c:pt>
                <c:pt idx="1">
                  <c:v>5</c:v>
                </c:pt>
                <c:pt idx="2">
                  <c:v>6</c:v>
                </c:pt>
                <c:pt idx="3">
                  <c:v>8</c:v>
                </c:pt>
                <c:pt idx="4">
                  <c:v>8</c:v>
                </c:pt>
                <c:pt idx="5">
                  <c:v>13</c:v>
                </c:pt>
              </c:numCache>
            </c:numRef>
          </c:val>
        </c:ser>
        <c:ser>
          <c:idx val="1"/>
          <c:order val="1"/>
          <c:tx>
            <c:strRef>
              <c:f>Rolls!$B$3</c:f>
              <c:strCache>
                <c:ptCount val="1"/>
                <c:pt idx="0">
                  <c:v>d4 roll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Rolls!$C$3:$H$3</c:f>
              <c:numCache>
                <c:formatCode>General</c:formatCode>
                <c:ptCount val="6"/>
                <c:pt idx="0">
                  <c:v>4</c:v>
                </c:pt>
                <c:pt idx="1">
                  <c:v>8</c:v>
                </c:pt>
                <c:pt idx="2">
                  <c:v>7</c:v>
                </c:pt>
                <c:pt idx="3">
                  <c:v>11</c:v>
                </c:pt>
                <c:pt idx="4">
                  <c:v>10</c:v>
                </c:pt>
                <c:pt idx="5">
                  <c:v>16</c:v>
                </c:pt>
              </c:numCache>
            </c:numRef>
          </c:val>
        </c:ser>
        <c:ser>
          <c:idx val="2"/>
          <c:order val="2"/>
          <c:tx>
            <c:strRef>
              <c:f>Rolls!$B$4</c:f>
              <c:strCache>
                <c:ptCount val="1"/>
                <c:pt idx="0">
                  <c:v>d6 roll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Rolls!$C$4:$H$4</c:f>
              <c:numCache>
                <c:formatCode>General</c:formatCode>
                <c:ptCount val="6"/>
                <c:pt idx="0">
                  <c:v>1</c:v>
                </c:pt>
                <c:pt idx="1">
                  <c:v>12</c:v>
                </c:pt>
                <c:pt idx="2">
                  <c:v>7</c:v>
                </c:pt>
                <c:pt idx="3">
                  <c:v>11</c:v>
                </c:pt>
                <c:pt idx="4">
                  <c:v>13</c:v>
                </c:pt>
                <c:pt idx="5">
                  <c:v>13</c:v>
                </c:pt>
              </c:numCache>
            </c:numRef>
          </c:val>
        </c:ser>
        <c:ser>
          <c:idx val="3"/>
          <c:order val="3"/>
          <c:tx>
            <c:strRef>
              <c:f>Rolls!$B$5</c:f>
              <c:strCache>
                <c:ptCount val="1"/>
                <c:pt idx="0">
                  <c:v>d8 roll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Rolls!$C$5:$H$5</c:f>
              <c:numCache>
                <c:formatCode>General</c:formatCode>
                <c:ptCount val="6"/>
                <c:pt idx="0">
                  <c:v>4</c:v>
                </c:pt>
                <c:pt idx="1">
                  <c:v>9</c:v>
                </c:pt>
                <c:pt idx="2">
                  <c:v>16</c:v>
                </c:pt>
                <c:pt idx="3">
                  <c:v>25</c:v>
                </c:pt>
                <c:pt idx="4">
                  <c:v>25</c:v>
                </c:pt>
                <c:pt idx="5">
                  <c:v>27</c:v>
                </c:pt>
              </c:numCache>
            </c:numRef>
          </c:val>
        </c:ser>
        <c:ser>
          <c:idx val="4"/>
          <c:order val="4"/>
          <c:tx>
            <c:strRef>
              <c:f>Rolls!$B$6</c:f>
              <c:strCache>
                <c:ptCount val="1"/>
                <c:pt idx="0">
                  <c:v>d10 roll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Rolls!$C$6:$H$6</c:f>
              <c:numCache>
                <c:formatCode>General</c:formatCode>
                <c:ptCount val="6"/>
                <c:pt idx="0">
                  <c:v>7</c:v>
                </c:pt>
                <c:pt idx="1">
                  <c:v>4</c:v>
                </c:pt>
                <c:pt idx="2">
                  <c:v>11</c:v>
                </c:pt>
                <c:pt idx="3">
                  <c:v>26</c:v>
                </c:pt>
                <c:pt idx="4">
                  <c:v>29</c:v>
                </c:pt>
                <c:pt idx="5">
                  <c:v>28</c:v>
                </c:pt>
              </c:numCache>
            </c:numRef>
          </c:val>
        </c:ser>
        <c:ser>
          <c:idx val="5"/>
          <c:order val="5"/>
          <c:tx>
            <c:strRef>
              <c:f>Rolls!$B$7</c:f>
              <c:strCache>
                <c:ptCount val="1"/>
                <c:pt idx="0">
                  <c:v>d12 roll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Rolls!$C$7:$H$7</c:f>
              <c:numCache>
                <c:formatCode>General</c:formatCode>
                <c:ptCount val="6"/>
                <c:pt idx="0">
                  <c:v>5</c:v>
                </c:pt>
                <c:pt idx="1">
                  <c:v>8</c:v>
                </c:pt>
                <c:pt idx="2">
                  <c:v>19</c:v>
                </c:pt>
                <c:pt idx="3">
                  <c:v>24</c:v>
                </c:pt>
                <c:pt idx="4">
                  <c:v>23</c:v>
                </c:pt>
                <c:pt idx="5">
                  <c:v>37</c:v>
                </c:pt>
              </c:numCache>
            </c:numRef>
          </c:val>
        </c:ser>
        <c:ser>
          <c:idx val="6"/>
          <c:order val="6"/>
          <c:tx>
            <c:strRef>
              <c:f>Rolls!$B$8</c:f>
              <c:strCache>
                <c:ptCount val="1"/>
                <c:pt idx="0">
                  <c:v>d20 roll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Rolls!$C$8:$H$8</c:f>
              <c:numCache>
                <c:formatCode>General</c:formatCode>
                <c:ptCount val="6"/>
                <c:pt idx="0">
                  <c:v>1</c:v>
                </c:pt>
                <c:pt idx="1">
                  <c:v>21</c:v>
                </c:pt>
                <c:pt idx="2">
                  <c:v>41</c:v>
                </c:pt>
                <c:pt idx="3">
                  <c:v>32</c:v>
                </c:pt>
                <c:pt idx="4">
                  <c:v>82</c:v>
                </c:pt>
                <c:pt idx="5">
                  <c:v>84</c:v>
                </c:pt>
              </c:numCache>
            </c:numRef>
          </c:val>
        </c:ser>
        <c:bandFmts/>
        <c:axId val="164277632"/>
        <c:axId val="164283520"/>
        <c:axId val="164245952"/>
      </c:surface3DChart>
      <c:catAx>
        <c:axId val="16427763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64283520"/>
        <c:crosses val="autoZero"/>
        <c:auto val="1"/>
        <c:lblAlgn val="ctr"/>
        <c:lblOffset val="100"/>
        <c:noMultiLvlLbl val="0"/>
      </c:catAx>
      <c:valAx>
        <c:axId val="16428352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64277632"/>
        <c:crosses val="autoZero"/>
        <c:crossBetween val="midCat"/>
      </c:valAx>
      <c:serAx>
        <c:axId val="16424595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64283520"/>
        <c:crosses val="autoZero"/>
      </c:serAx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28</xdr:row>
      <xdr:rowOff>129540</xdr:rowOff>
    </xdr:from>
    <xdr:to>
      <xdr:col>4</xdr:col>
      <xdr:colOff>723900</xdr:colOff>
      <xdr:row>32</xdr:row>
      <xdr:rowOff>104497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300" y="4114800"/>
          <a:ext cx="3985260" cy="828397"/>
        </a:xfrm>
        <a:prstGeom prst="rect">
          <a:avLst/>
        </a:prstGeom>
      </xdr:spPr>
    </xdr:pic>
    <xdr:clientData/>
  </xdr:twoCellAnchor>
  <xdr:twoCellAnchor editAs="oneCell">
    <xdr:from>
      <xdr:col>15</xdr:col>
      <xdr:colOff>30480</xdr:colOff>
      <xdr:row>5</xdr:row>
      <xdr:rowOff>53341</xdr:rowOff>
    </xdr:from>
    <xdr:to>
      <xdr:col>19</xdr:col>
      <xdr:colOff>267781</xdr:colOff>
      <xdr:row>19</xdr:row>
      <xdr:rowOff>129541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096500" y="1310641"/>
          <a:ext cx="2919541" cy="3230880"/>
        </a:xfrm>
        <a:prstGeom prst="rect">
          <a:avLst/>
        </a:prstGeom>
      </xdr:spPr>
    </xdr:pic>
    <xdr:clientData/>
  </xdr:twoCellAnchor>
  <xdr:twoCellAnchor>
    <xdr:from>
      <xdr:col>17</xdr:col>
      <xdr:colOff>30480</xdr:colOff>
      <xdr:row>17</xdr:row>
      <xdr:rowOff>56146</xdr:rowOff>
    </xdr:from>
    <xdr:to>
      <xdr:col>17</xdr:col>
      <xdr:colOff>140368</xdr:colOff>
      <xdr:row>17</xdr:row>
      <xdr:rowOff>167639</xdr:rowOff>
    </xdr:to>
    <xdr:sp macro="" textlink="">
      <xdr:nvSpPr>
        <xdr:cNvPr id="4" name="Donut 3"/>
        <xdr:cNvSpPr/>
      </xdr:nvSpPr>
      <xdr:spPr>
        <a:xfrm>
          <a:off x="11436417" y="4030578"/>
          <a:ext cx="109888" cy="111493"/>
        </a:xfrm>
        <a:prstGeom prst="donut">
          <a:avLst/>
        </a:prstGeom>
        <a:solidFill>
          <a:srgbClr val="7030A0"/>
        </a:solidFill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15</xdr:col>
      <xdr:colOff>280737</xdr:colOff>
      <xdr:row>18</xdr:row>
      <xdr:rowOff>7218</xdr:rowOff>
    </xdr:from>
    <xdr:to>
      <xdr:col>15</xdr:col>
      <xdr:colOff>390625</xdr:colOff>
      <xdr:row>18</xdr:row>
      <xdr:rowOff>118711</xdr:rowOff>
    </xdr:to>
    <xdr:sp macro="" textlink="">
      <xdr:nvSpPr>
        <xdr:cNvPr id="5" name="Donut 4"/>
        <xdr:cNvSpPr/>
      </xdr:nvSpPr>
      <xdr:spPr>
        <a:xfrm>
          <a:off x="10765857" y="4205838"/>
          <a:ext cx="109888" cy="111493"/>
        </a:xfrm>
        <a:prstGeom prst="donut">
          <a:avLst/>
        </a:prstGeom>
        <a:solidFill>
          <a:srgbClr val="7030A0"/>
        </a:solidFill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16</xdr:col>
      <xdr:colOff>638877</xdr:colOff>
      <xdr:row>18</xdr:row>
      <xdr:rowOff>190098</xdr:rowOff>
    </xdr:from>
    <xdr:to>
      <xdr:col>17</xdr:col>
      <xdr:colOff>78205</xdr:colOff>
      <xdr:row>19</xdr:row>
      <xdr:rowOff>88231</xdr:rowOff>
    </xdr:to>
    <xdr:sp macro="" textlink="">
      <xdr:nvSpPr>
        <xdr:cNvPr id="6" name="Donut 5"/>
        <xdr:cNvSpPr/>
      </xdr:nvSpPr>
      <xdr:spPr>
        <a:xfrm>
          <a:off x="11794557" y="4388718"/>
          <a:ext cx="109888" cy="111493"/>
        </a:xfrm>
        <a:prstGeom prst="donut">
          <a:avLst/>
        </a:prstGeom>
        <a:solidFill>
          <a:srgbClr val="7030A0"/>
        </a:solidFill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9</xdr:col>
      <xdr:colOff>21657</xdr:colOff>
      <xdr:row>16</xdr:row>
      <xdr:rowOff>159618</xdr:rowOff>
    </xdr:from>
    <xdr:to>
      <xdr:col>9</xdr:col>
      <xdr:colOff>131545</xdr:colOff>
      <xdr:row>17</xdr:row>
      <xdr:rowOff>57751</xdr:rowOff>
    </xdr:to>
    <xdr:sp macro="" textlink="">
      <xdr:nvSpPr>
        <xdr:cNvPr id="7" name="Donut 6"/>
        <xdr:cNvSpPr/>
      </xdr:nvSpPr>
      <xdr:spPr>
        <a:xfrm>
          <a:off x="6712017" y="3931518"/>
          <a:ext cx="109888" cy="111493"/>
        </a:xfrm>
        <a:prstGeom prst="donut">
          <a:avLst/>
        </a:prstGeom>
        <a:solidFill>
          <a:srgbClr val="7030A0"/>
        </a:solidFill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12</xdr:col>
      <xdr:colOff>90237</xdr:colOff>
      <xdr:row>14</xdr:row>
      <xdr:rowOff>151998</xdr:rowOff>
    </xdr:from>
    <xdr:to>
      <xdr:col>12</xdr:col>
      <xdr:colOff>200125</xdr:colOff>
      <xdr:row>15</xdr:row>
      <xdr:rowOff>50131</xdr:rowOff>
    </xdr:to>
    <xdr:sp macro="" textlink="">
      <xdr:nvSpPr>
        <xdr:cNvPr id="8" name="Donut 7"/>
        <xdr:cNvSpPr/>
      </xdr:nvSpPr>
      <xdr:spPr>
        <a:xfrm>
          <a:off x="8388417" y="3497178"/>
          <a:ext cx="109888" cy="111493"/>
        </a:xfrm>
        <a:prstGeom prst="donut">
          <a:avLst/>
        </a:prstGeom>
        <a:solidFill>
          <a:srgbClr val="7030A0"/>
        </a:solidFill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15</xdr:col>
      <xdr:colOff>14037</xdr:colOff>
      <xdr:row>18</xdr:row>
      <xdr:rowOff>190098</xdr:rowOff>
    </xdr:from>
    <xdr:to>
      <xdr:col>15</xdr:col>
      <xdr:colOff>123925</xdr:colOff>
      <xdr:row>19</xdr:row>
      <xdr:rowOff>88231</xdr:rowOff>
    </xdr:to>
    <xdr:sp macro="" textlink="">
      <xdr:nvSpPr>
        <xdr:cNvPr id="10" name="Donut 9"/>
        <xdr:cNvSpPr/>
      </xdr:nvSpPr>
      <xdr:spPr>
        <a:xfrm>
          <a:off x="10499157" y="4388718"/>
          <a:ext cx="109888" cy="111493"/>
        </a:xfrm>
        <a:prstGeom prst="donut">
          <a:avLst/>
        </a:prstGeom>
        <a:solidFill>
          <a:srgbClr val="7030A0"/>
        </a:solidFill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8</xdr:col>
      <xdr:colOff>143577</xdr:colOff>
      <xdr:row>19</xdr:row>
      <xdr:rowOff>7218</xdr:rowOff>
    </xdr:from>
    <xdr:to>
      <xdr:col>9</xdr:col>
      <xdr:colOff>78205</xdr:colOff>
      <xdr:row>19</xdr:row>
      <xdr:rowOff>118711</xdr:rowOff>
    </xdr:to>
    <xdr:sp macro="" textlink="">
      <xdr:nvSpPr>
        <xdr:cNvPr id="11" name="Donut 10"/>
        <xdr:cNvSpPr/>
      </xdr:nvSpPr>
      <xdr:spPr>
        <a:xfrm>
          <a:off x="6658677" y="4419198"/>
          <a:ext cx="109888" cy="111493"/>
        </a:xfrm>
        <a:prstGeom prst="donut">
          <a:avLst/>
        </a:prstGeom>
        <a:solidFill>
          <a:srgbClr val="7030A0"/>
        </a:solidFill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12</xdr:col>
      <xdr:colOff>440757</xdr:colOff>
      <xdr:row>12</xdr:row>
      <xdr:rowOff>357738</xdr:rowOff>
    </xdr:from>
    <xdr:to>
      <xdr:col>12</xdr:col>
      <xdr:colOff>550645</xdr:colOff>
      <xdr:row>13</xdr:row>
      <xdr:rowOff>72991</xdr:rowOff>
    </xdr:to>
    <xdr:sp macro="" textlink="">
      <xdr:nvSpPr>
        <xdr:cNvPr id="12" name="Donut 11"/>
        <xdr:cNvSpPr/>
      </xdr:nvSpPr>
      <xdr:spPr>
        <a:xfrm>
          <a:off x="8571297" y="3093318"/>
          <a:ext cx="109888" cy="111493"/>
        </a:xfrm>
        <a:prstGeom prst="donut">
          <a:avLst/>
        </a:prstGeom>
        <a:solidFill>
          <a:srgbClr val="7030A0"/>
        </a:solidFill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16</xdr:col>
      <xdr:colOff>44517</xdr:colOff>
      <xdr:row>18</xdr:row>
      <xdr:rowOff>144378</xdr:rowOff>
    </xdr:from>
    <xdr:to>
      <xdr:col>16</xdr:col>
      <xdr:colOff>154405</xdr:colOff>
      <xdr:row>19</xdr:row>
      <xdr:rowOff>42511</xdr:rowOff>
    </xdr:to>
    <xdr:sp macro="" textlink="">
      <xdr:nvSpPr>
        <xdr:cNvPr id="13" name="Donut 12"/>
        <xdr:cNvSpPr/>
      </xdr:nvSpPr>
      <xdr:spPr>
        <a:xfrm>
          <a:off x="11032557" y="4342998"/>
          <a:ext cx="109888" cy="111493"/>
        </a:xfrm>
        <a:prstGeom prst="donut">
          <a:avLst/>
        </a:prstGeom>
        <a:solidFill>
          <a:srgbClr val="7030A0"/>
        </a:solidFill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9</xdr:col>
      <xdr:colOff>433137</xdr:colOff>
      <xdr:row>19</xdr:row>
      <xdr:rowOff>205338</xdr:rowOff>
    </xdr:from>
    <xdr:to>
      <xdr:col>9</xdr:col>
      <xdr:colOff>543025</xdr:colOff>
      <xdr:row>20</xdr:row>
      <xdr:rowOff>103471</xdr:rowOff>
    </xdr:to>
    <xdr:sp macro="" textlink="">
      <xdr:nvSpPr>
        <xdr:cNvPr id="14" name="Donut 13"/>
        <xdr:cNvSpPr/>
      </xdr:nvSpPr>
      <xdr:spPr>
        <a:xfrm>
          <a:off x="6955857" y="4617318"/>
          <a:ext cx="109888" cy="111493"/>
        </a:xfrm>
        <a:prstGeom prst="donut">
          <a:avLst/>
        </a:prstGeom>
        <a:solidFill>
          <a:srgbClr val="7030A0"/>
        </a:solidFill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7620</xdr:colOff>
      <xdr:row>0</xdr:row>
      <xdr:rowOff>190500</xdr:rowOff>
    </xdr:from>
    <xdr:to>
      <xdr:col>5</xdr:col>
      <xdr:colOff>251460</xdr:colOff>
      <xdr:row>15</xdr:row>
      <xdr:rowOff>190500</xdr:rowOff>
    </xdr:to>
    <xdr:sp macro="" textlink="">
      <xdr:nvSpPr>
        <xdr:cNvPr id="2" name="Right Brace 1"/>
        <xdr:cNvSpPr/>
      </xdr:nvSpPr>
      <xdr:spPr>
        <a:xfrm>
          <a:off x="3398520" y="190500"/>
          <a:ext cx="243840" cy="2971800"/>
        </a:xfrm>
        <a:prstGeom prst="rightBrace">
          <a:avLst>
            <a:gd name="adj1" fmla="val 8333"/>
            <a:gd name="adj2" fmla="val 81282"/>
          </a:avLst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228599</xdr:colOff>
      <xdr:row>0</xdr:row>
      <xdr:rowOff>66674</xdr:rowOff>
    </xdr:from>
    <xdr:to>
      <xdr:col>22</xdr:col>
      <xdr:colOff>447675</xdr:colOff>
      <xdr:row>16</xdr:row>
      <xdr:rowOff>47625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85724</xdr:colOff>
      <xdr:row>0</xdr:row>
      <xdr:rowOff>66675</xdr:rowOff>
    </xdr:from>
    <xdr:to>
      <xdr:col>15</xdr:col>
      <xdr:colOff>219075</xdr:colOff>
      <xdr:row>16</xdr:row>
      <xdr:rowOff>39017</xdr:rowOff>
    </xdr:to>
    <xdr:graphicFrame macro="">
      <xdr:nvGraphicFramePr>
        <xdr:cNvPr id="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</xdr:colOff>
      <xdr:row>16</xdr:row>
      <xdr:rowOff>47625</xdr:rowOff>
    </xdr:from>
    <xdr:to>
      <xdr:col>15</xdr:col>
      <xdr:colOff>238126</xdr:colOff>
      <xdr:row>32</xdr:row>
      <xdr:rowOff>19050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wner/AppData/Local/Microsoft/Windows/Temporary%20Internet%20Files/Content.IE5/1ZEGTV8N/SpellForge_3.5_4.5.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ortSheet"/>
      <sheetName val="Notes"/>
      <sheetName val="Options"/>
      <sheetName val="Race &amp; Stats"/>
      <sheetName val="Classes"/>
      <sheetName val="Domain Select"/>
      <sheetName val="Prestige Classes"/>
      <sheetName val="Feats"/>
      <sheetName val="Archivist Spells"/>
      <sheetName val="Assassin Spells"/>
      <sheetName val="Bard Spells"/>
      <sheetName val="Cleric Spells"/>
      <sheetName val="Corrupt Avenger Spells"/>
      <sheetName val="Druid Spells"/>
      <sheetName val="Duskblade Spells"/>
      <sheetName val="Emissary Spells"/>
      <sheetName val="Favored Soul Spells"/>
      <sheetName val="Gnome Artificer Devices"/>
      <sheetName val="Hexblade Spells"/>
      <sheetName val="Shugenja Spells"/>
      <sheetName val="Sorcerer Spells"/>
      <sheetName val="Spellthief Spells"/>
      <sheetName val="Spirit Shaman Spells"/>
      <sheetName val="Sublime Chord Spells"/>
      <sheetName val="Suel Arcanamach Spells"/>
      <sheetName val="Universal Caster"/>
      <sheetName val="Vigilante Spells"/>
      <sheetName val="Warlock Invocations"/>
      <sheetName val="Wizard Spells"/>
      <sheetName val="Wu Jen Spells"/>
      <sheetName val="All Spells"/>
      <sheetName val="Fist of Zuoken Powers"/>
      <sheetName val="Psion Powers"/>
      <sheetName val="Psychic Warrior Powers"/>
      <sheetName val="War Mind Powers"/>
      <sheetName val="Wilder Powers"/>
      <sheetName val="Spell Sheet"/>
      <sheetName val="Power Sheet"/>
      <sheetName val="SpellList"/>
      <sheetName val="PowerList"/>
      <sheetName val="Class Info"/>
      <sheetName val="Class Info Aux"/>
      <sheetName val="Race Info"/>
      <sheetName val="Tables"/>
      <sheetName val="Deities"/>
      <sheetName val="Domains"/>
      <sheetName val="Spell Information"/>
      <sheetName val="Spells per Day"/>
      <sheetName val="Spells Known"/>
      <sheetName val="Psionic Informa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>
        <row r="1">
          <cell r="FH1" t="b">
            <v>0</v>
          </cell>
        </row>
      </sheetData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"/>
  <sheetViews>
    <sheetView showGridLines="0" tabSelected="1" workbookViewId="0"/>
  </sheetViews>
  <sheetFormatPr defaultRowHeight="15.6" x14ac:dyDescent="0.3"/>
  <cols>
    <col min="1" max="1" width="15.09765625" style="61" bestFit="1" customWidth="1"/>
    <col min="2" max="2" width="6.296875" style="68" bestFit="1" customWidth="1"/>
    <col min="3" max="3" width="8.5" style="68" bestFit="1" customWidth="1"/>
    <col min="4" max="4" width="4.296875" style="68" bestFit="1" customWidth="1"/>
    <col min="5" max="5" width="8.3984375" style="68" bestFit="1" customWidth="1"/>
    <col min="6" max="6" width="9.5" style="68" bestFit="1" customWidth="1"/>
    <col min="7" max="7" width="4.19921875" style="61" customWidth="1"/>
    <col min="8" max="8" width="14.09765625" style="61" bestFit="1" customWidth="1"/>
    <col min="9" max="9" width="4.8984375" style="61" bestFit="1" customWidth="1"/>
    <col min="10" max="10" width="24.5" style="61" bestFit="1" customWidth="1"/>
    <col min="11" max="11" width="4.19921875" style="61" customWidth="1"/>
    <col min="12" max="12" width="19.59765625" style="61" bestFit="1" customWidth="1"/>
    <col min="13" max="13" width="4.3984375" style="61" bestFit="1" customWidth="1"/>
    <col min="14" max="14" width="39.09765625" style="61" bestFit="1" customWidth="1"/>
    <col min="15" max="16384" width="8.796875" style="61"/>
  </cols>
  <sheetData>
    <row r="1" spans="1:14" s="43" customFormat="1" ht="31.8" thickBot="1" x14ac:dyDescent="0.35">
      <c r="A1" s="41" t="s">
        <v>0</v>
      </c>
      <c r="B1" s="41" t="s">
        <v>1</v>
      </c>
      <c r="C1" s="41" t="s">
        <v>2</v>
      </c>
      <c r="D1" s="42" t="s">
        <v>3</v>
      </c>
      <c r="E1" s="41" t="s">
        <v>4</v>
      </c>
      <c r="F1" s="41" t="s">
        <v>5</v>
      </c>
      <c r="H1" s="44" t="s">
        <v>21</v>
      </c>
      <c r="I1" s="44"/>
      <c r="J1" s="44"/>
      <c r="K1" s="44"/>
      <c r="L1" s="44" t="s">
        <v>105</v>
      </c>
      <c r="M1" s="44"/>
      <c r="N1" s="44"/>
    </row>
    <row r="2" spans="1:14" ht="16.8" thickTop="1" thickBot="1" x14ac:dyDescent="0.35">
      <c r="A2" s="124" t="s">
        <v>78</v>
      </c>
      <c r="B2" s="124">
        <v>1</v>
      </c>
      <c r="C2" s="63">
        <v>3</v>
      </c>
      <c r="D2" s="64">
        <f t="shared" ref="D2:D8" ca="1" si="0">RANDBETWEEN(1,20)</f>
        <v>3</v>
      </c>
      <c r="E2" s="63">
        <f t="shared" ref="E2:E8" ca="1" si="1">SUM(C2:D2)</f>
        <v>6</v>
      </c>
      <c r="F2" s="63" t="s">
        <v>6</v>
      </c>
      <c r="H2" s="125" t="s">
        <v>0</v>
      </c>
      <c r="I2" s="126" t="s">
        <v>22</v>
      </c>
      <c r="J2" s="127" t="s">
        <v>23</v>
      </c>
      <c r="L2" s="128" t="s">
        <v>0</v>
      </c>
      <c r="M2" s="129" t="s">
        <v>110</v>
      </c>
      <c r="N2" s="130" t="s">
        <v>69</v>
      </c>
    </row>
    <row r="3" spans="1:14" x14ac:dyDescent="0.3">
      <c r="A3" s="104" t="s">
        <v>106</v>
      </c>
      <c r="B3" s="104">
        <v>1</v>
      </c>
      <c r="C3" s="63">
        <v>2</v>
      </c>
      <c r="D3" s="64">
        <f t="shared" ca="1" si="0"/>
        <v>19</v>
      </c>
      <c r="E3" s="63">
        <f t="shared" ca="1" si="1"/>
        <v>21</v>
      </c>
      <c r="F3" s="63" t="s">
        <v>6</v>
      </c>
      <c r="H3" s="131" t="s">
        <v>78</v>
      </c>
      <c r="I3" s="132">
        <v>12</v>
      </c>
      <c r="J3" s="133" t="s">
        <v>82</v>
      </c>
      <c r="L3" s="134" t="s">
        <v>120</v>
      </c>
      <c r="M3" s="62">
        <v>14</v>
      </c>
      <c r="N3" s="135" t="s">
        <v>135</v>
      </c>
    </row>
    <row r="4" spans="1:14" x14ac:dyDescent="0.3">
      <c r="A4" s="124" t="s">
        <v>80</v>
      </c>
      <c r="B4" s="124">
        <v>1</v>
      </c>
      <c r="C4" s="63">
        <v>4</v>
      </c>
      <c r="D4" s="64">
        <f t="shared" ca="1" si="0"/>
        <v>12</v>
      </c>
      <c r="E4" s="63">
        <f t="shared" ca="1" si="1"/>
        <v>16</v>
      </c>
      <c r="F4" s="63" t="s">
        <v>6</v>
      </c>
      <c r="H4" s="131" t="s">
        <v>80</v>
      </c>
      <c r="I4" s="124">
        <v>12</v>
      </c>
      <c r="J4" s="133" t="s">
        <v>83</v>
      </c>
      <c r="L4" s="134" t="s">
        <v>138</v>
      </c>
      <c r="M4" s="62">
        <v>5</v>
      </c>
      <c r="N4" s="135" t="s">
        <v>123</v>
      </c>
    </row>
    <row r="5" spans="1:14" x14ac:dyDescent="0.3">
      <c r="A5" s="136" t="s">
        <v>143</v>
      </c>
      <c r="B5" s="62">
        <v>2</v>
      </c>
      <c r="C5" s="63">
        <v>6</v>
      </c>
      <c r="D5" s="64">
        <f t="shared" ca="1" si="0"/>
        <v>8</v>
      </c>
      <c r="E5" s="63">
        <f t="shared" ca="1" si="1"/>
        <v>14</v>
      </c>
      <c r="F5" s="63" t="s">
        <v>126</v>
      </c>
      <c r="H5" s="131" t="s">
        <v>79</v>
      </c>
      <c r="I5" s="124">
        <v>12</v>
      </c>
      <c r="J5" s="133" t="s">
        <v>84</v>
      </c>
      <c r="L5" s="134" t="s">
        <v>139</v>
      </c>
      <c r="M5" s="62">
        <v>5</v>
      </c>
      <c r="N5" s="135" t="s">
        <v>123</v>
      </c>
    </row>
    <row r="6" spans="1:14" ht="16.2" thickBot="1" x14ac:dyDescent="0.35">
      <c r="A6" s="136" t="s">
        <v>122</v>
      </c>
      <c r="B6" s="62">
        <v>2</v>
      </c>
      <c r="C6" s="63">
        <v>6</v>
      </c>
      <c r="D6" s="64">
        <f t="shared" ca="1" si="0"/>
        <v>17</v>
      </c>
      <c r="E6" s="63">
        <f t="shared" ca="1" si="1"/>
        <v>23</v>
      </c>
      <c r="F6" s="63" t="s">
        <v>167</v>
      </c>
      <c r="H6" s="137" t="s">
        <v>106</v>
      </c>
      <c r="I6" s="138">
        <v>13</v>
      </c>
      <c r="J6" s="139" t="s">
        <v>213</v>
      </c>
      <c r="L6" s="134" t="s">
        <v>136</v>
      </c>
      <c r="M6" s="62">
        <v>4</v>
      </c>
      <c r="N6" s="135" t="s">
        <v>123</v>
      </c>
    </row>
    <row r="7" spans="1:14" ht="16.2" thickBot="1" x14ac:dyDescent="0.35">
      <c r="A7" s="136" t="s">
        <v>120</v>
      </c>
      <c r="B7" s="62">
        <v>2</v>
      </c>
      <c r="C7" s="63">
        <v>6</v>
      </c>
      <c r="D7" s="64">
        <f t="shared" ca="1" si="0"/>
        <v>11</v>
      </c>
      <c r="E7" s="63">
        <f t="shared" ca="1" si="1"/>
        <v>17</v>
      </c>
      <c r="F7" s="63" t="s">
        <v>128</v>
      </c>
      <c r="H7" s="140" t="s">
        <v>25</v>
      </c>
      <c r="I7" s="141">
        <f>SUM(I3:I6)</f>
        <v>49</v>
      </c>
      <c r="J7" s="133"/>
      <c r="L7" s="142" t="s">
        <v>137</v>
      </c>
      <c r="M7" s="143">
        <v>4</v>
      </c>
      <c r="N7" s="144" t="s">
        <v>123</v>
      </c>
    </row>
    <row r="8" spans="1:14" x14ac:dyDescent="0.3">
      <c r="A8" s="124" t="s">
        <v>79</v>
      </c>
      <c r="B8" s="124">
        <v>1</v>
      </c>
      <c r="C8" s="63">
        <v>4</v>
      </c>
      <c r="D8" s="64">
        <f t="shared" ca="1" si="0"/>
        <v>4</v>
      </c>
      <c r="E8" s="63">
        <f t="shared" ca="1" si="1"/>
        <v>8</v>
      </c>
      <c r="F8" s="63" t="s">
        <v>6</v>
      </c>
      <c r="H8" s="140" t="s">
        <v>26</v>
      </c>
      <c r="I8" s="141">
        <f>COUNT(I3:I6)</f>
        <v>4</v>
      </c>
      <c r="J8" s="145"/>
      <c r="L8" s="146" t="s">
        <v>25</v>
      </c>
      <c r="M8" s="147">
        <f>SUM(M3:M7)</f>
        <v>32</v>
      </c>
      <c r="N8" s="135"/>
    </row>
    <row r="9" spans="1:14" x14ac:dyDescent="0.3">
      <c r="H9" s="140" t="s">
        <v>28</v>
      </c>
      <c r="I9" s="148">
        <f>I7/4</f>
        <v>12.25</v>
      </c>
      <c r="J9" s="133" t="s">
        <v>29</v>
      </c>
      <c r="L9" s="146" t="s">
        <v>24</v>
      </c>
      <c r="M9" s="147">
        <f>AVERAGE(M3:M7)</f>
        <v>6.4</v>
      </c>
      <c r="N9" s="135"/>
    </row>
    <row r="10" spans="1:14" ht="16.2" thickBot="1" x14ac:dyDescent="0.35">
      <c r="D10" s="64">
        <f ca="1">RANDBETWEEN(1,20)</f>
        <v>3</v>
      </c>
      <c r="H10" s="149" t="s">
        <v>30</v>
      </c>
      <c r="I10" s="150">
        <f>I9*2</f>
        <v>24.5</v>
      </c>
      <c r="J10" s="151" t="s">
        <v>31</v>
      </c>
      <c r="L10" s="152" t="s">
        <v>26</v>
      </c>
      <c r="M10" s="153">
        <f>COUNT(M3:M7)</f>
        <v>5</v>
      </c>
      <c r="N10" s="154"/>
    </row>
    <row r="11" spans="1:14" ht="16.2" thickTop="1" x14ac:dyDescent="0.3">
      <c r="H11" s="155"/>
      <c r="I11" s="155"/>
      <c r="J11" s="155"/>
    </row>
    <row r="12" spans="1:14" x14ac:dyDescent="0.3">
      <c r="B12" s="61"/>
      <c r="C12" s="61"/>
      <c r="D12" s="61"/>
      <c r="E12" s="61"/>
      <c r="F12" s="61"/>
      <c r="L12" s="156" t="s">
        <v>32</v>
      </c>
      <c r="M12" s="157">
        <f>I9</f>
        <v>12.25</v>
      </c>
      <c r="N12" s="155"/>
    </row>
    <row r="13" spans="1:14" x14ac:dyDescent="0.3">
      <c r="L13" s="156" t="s">
        <v>33</v>
      </c>
      <c r="M13" s="157">
        <f>I10</f>
        <v>24.5</v>
      </c>
      <c r="N13" s="155"/>
    </row>
    <row r="14" spans="1:14" x14ac:dyDescent="0.3">
      <c r="L14" s="156" t="s">
        <v>34</v>
      </c>
      <c r="M14" s="157">
        <f>I7</f>
        <v>49</v>
      </c>
      <c r="N14" s="155"/>
    </row>
    <row r="15" spans="1:14" x14ac:dyDescent="0.3">
      <c r="N15" s="155"/>
    </row>
    <row r="16" spans="1:14" x14ac:dyDescent="0.3">
      <c r="L16" s="158" t="s">
        <v>35</v>
      </c>
      <c r="M16" s="157">
        <f>M8</f>
        <v>32</v>
      </c>
    </row>
  </sheetData>
  <sortState ref="A2:F8">
    <sortCondition descending="1" ref="E2:E8"/>
    <sortCondition descending="1" ref="C2:C8"/>
  </sortState>
  <conditionalFormatting sqref="M16">
    <cfRule type="cellIs" dxfId="380" priority="1434" operator="greaterThan">
      <formula>$M$14</formula>
    </cfRule>
    <cfRule type="cellIs" dxfId="379" priority="1435" operator="between">
      <formula>$M$13</formula>
      <formula>$M$14</formula>
    </cfRule>
    <cfRule type="cellIs" dxfId="378" priority="1436" operator="between">
      <formula>$M$12</formula>
      <formula>$M$13</formula>
    </cfRule>
    <cfRule type="cellIs" dxfId="377" priority="1437" operator="lessThan">
      <formula>$M$12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7"/>
  <sheetViews>
    <sheetView showGridLines="0" zoomScaleNormal="100" workbookViewId="0">
      <pane ySplit="1" topLeftCell="A2" activePane="bottomLeft" state="frozen"/>
      <selection pane="bottomLeft" activeCell="A2" sqref="A2"/>
    </sheetView>
  </sheetViews>
  <sheetFormatPr defaultRowHeight="15.6" x14ac:dyDescent="0.3"/>
  <cols>
    <col min="1" max="1" width="15.8984375" style="68" bestFit="1" customWidth="1"/>
    <col min="2" max="2" width="17.5" style="68" bestFit="1" customWidth="1"/>
    <col min="3" max="3" width="7.296875" style="68" bestFit="1" customWidth="1"/>
    <col min="4" max="4" width="3.59765625" style="68" bestFit="1" customWidth="1"/>
    <col min="5" max="6" width="11.8984375" style="68" bestFit="1" customWidth="1"/>
    <col min="7" max="7" width="7.296875" style="82" bestFit="1" customWidth="1"/>
    <col min="8" max="8" width="7.8984375" style="82" customWidth="1"/>
    <col min="9" max="9" width="2.296875" style="68" customWidth="1"/>
    <col min="10" max="10" width="7.59765625" style="68" customWidth="1"/>
    <col min="11" max="11" width="4.69921875" style="68" customWidth="1"/>
    <col min="12" max="14" width="8.796875" style="68"/>
    <col min="15" max="15" width="11.09765625" style="68" customWidth="1"/>
    <col min="16" max="16384" width="8.796875" style="68"/>
  </cols>
  <sheetData>
    <row r="1" spans="1:16" s="78" customFormat="1" ht="31.8" thickBot="1" x14ac:dyDescent="0.35">
      <c r="A1" s="77" t="s">
        <v>95</v>
      </c>
      <c r="B1" s="87" t="s">
        <v>96</v>
      </c>
      <c r="C1" s="83" t="s">
        <v>97</v>
      </c>
      <c r="D1" s="86" t="s">
        <v>98</v>
      </c>
      <c r="E1" s="77" t="s">
        <v>99</v>
      </c>
      <c r="F1" s="77" t="s">
        <v>100</v>
      </c>
      <c r="G1" s="86" t="s">
        <v>101</v>
      </c>
      <c r="H1" s="86" t="s">
        <v>102</v>
      </c>
      <c r="J1" s="113" t="s">
        <v>103</v>
      </c>
      <c r="K1" s="114">
        <v>59</v>
      </c>
    </row>
    <row r="2" spans="1:16" ht="16.8" x14ac:dyDescent="0.3">
      <c r="A2" s="88" t="s">
        <v>78</v>
      </c>
      <c r="B2" s="84" t="s">
        <v>111</v>
      </c>
      <c r="C2" s="85">
        <v>1</v>
      </c>
      <c r="D2" s="79">
        <v>10</v>
      </c>
      <c r="E2" s="79">
        <f>D2*100</f>
        <v>1000</v>
      </c>
      <c r="F2" s="79">
        <f t="shared" ref="F2:F7" si="0">E2+C2</f>
        <v>1001</v>
      </c>
      <c r="G2" s="80" t="s">
        <v>141</v>
      </c>
      <c r="H2" s="81" t="str">
        <f t="shared" ref="H2:H7" si="1">IF(F2&lt;=$K$1,"þ","q")</f>
        <v>q</v>
      </c>
    </row>
    <row r="3" spans="1:16" ht="16.8" x14ac:dyDescent="0.3">
      <c r="A3" s="88" t="s">
        <v>78</v>
      </c>
      <c r="B3" s="84" t="s">
        <v>119</v>
      </c>
      <c r="C3" s="85">
        <v>5</v>
      </c>
      <c r="D3" s="79">
        <v>10</v>
      </c>
      <c r="E3" s="79">
        <f>D3*10</f>
        <v>100</v>
      </c>
      <c r="F3" s="79">
        <f t="shared" si="0"/>
        <v>105</v>
      </c>
      <c r="G3" s="80" t="s">
        <v>141</v>
      </c>
      <c r="H3" s="81" t="str">
        <f t="shared" si="1"/>
        <v>q</v>
      </c>
    </row>
    <row r="4" spans="1:16" ht="16.8" x14ac:dyDescent="0.3">
      <c r="A4" s="89" t="s">
        <v>80</v>
      </c>
      <c r="B4" s="84" t="s">
        <v>114</v>
      </c>
      <c r="C4" s="85"/>
      <c r="D4" s="79">
        <v>6</v>
      </c>
      <c r="E4" s="79">
        <f>D4</f>
        <v>6</v>
      </c>
      <c r="F4" s="79">
        <f t="shared" si="0"/>
        <v>6</v>
      </c>
      <c r="G4" s="80" t="s">
        <v>141</v>
      </c>
      <c r="H4" s="81" t="str">
        <f t="shared" si="1"/>
        <v>þ</v>
      </c>
    </row>
    <row r="5" spans="1:16" ht="16.8" x14ac:dyDescent="0.3">
      <c r="A5" s="89" t="s">
        <v>80</v>
      </c>
      <c r="B5" s="84" t="s">
        <v>193</v>
      </c>
      <c r="C5" s="85">
        <v>1</v>
      </c>
      <c r="D5" s="79" t="s">
        <v>116</v>
      </c>
      <c r="E5" s="79">
        <v>4</v>
      </c>
      <c r="F5" s="79">
        <f t="shared" ref="F5" si="2">E5+C5</f>
        <v>5</v>
      </c>
      <c r="G5" s="80" t="s">
        <v>141</v>
      </c>
      <c r="H5" s="81" t="str">
        <f t="shared" ref="H5" si="3">IF(F5&lt;=$K$1,"þ","q")</f>
        <v>þ</v>
      </c>
      <c r="P5" s="123" t="s">
        <v>170</v>
      </c>
    </row>
    <row r="6" spans="1:16" ht="16.8" x14ac:dyDescent="0.3">
      <c r="A6" s="89" t="s">
        <v>80</v>
      </c>
      <c r="B6" s="84" t="s">
        <v>193</v>
      </c>
      <c r="C6" s="85">
        <v>58</v>
      </c>
      <c r="D6" s="79" t="s">
        <v>116</v>
      </c>
      <c r="E6" s="79">
        <v>4</v>
      </c>
      <c r="F6" s="79">
        <f t="shared" si="0"/>
        <v>62</v>
      </c>
      <c r="G6" s="80" t="s">
        <v>141</v>
      </c>
      <c r="H6" s="81" t="str">
        <f t="shared" si="1"/>
        <v>q</v>
      </c>
    </row>
    <row r="7" spans="1:16" ht="16.8" x14ac:dyDescent="0.3">
      <c r="A7" s="89" t="s">
        <v>80</v>
      </c>
      <c r="B7" s="84" t="s">
        <v>209</v>
      </c>
      <c r="C7" s="85">
        <v>1</v>
      </c>
      <c r="D7" s="79" t="s">
        <v>116</v>
      </c>
      <c r="E7" s="79">
        <v>600</v>
      </c>
      <c r="F7" s="79">
        <f t="shared" si="0"/>
        <v>601</v>
      </c>
      <c r="G7" s="80" t="s">
        <v>141</v>
      </c>
      <c r="H7" s="81" t="str">
        <f t="shared" si="1"/>
        <v>q</v>
      </c>
    </row>
    <row r="8" spans="1:16" ht="16.8" x14ac:dyDescent="0.3">
      <c r="A8" s="90" t="s">
        <v>79</v>
      </c>
      <c r="B8" s="84" t="s">
        <v>208</v>
      </c>
      <c r="C8" s="85">
        <v>3</v>
      </c>
      <c r="D8" s="79">
        <v>12</v>
      </c>
      <c r="E8" s="79">
        <f>D8*10</f>
        <v>120</v>
      </c>
      <c r="F8" s="79">
        <f t="shared" ref="F8:F10" si="4">E8+C8</f>
        <v>123</v>
      </c>
      <c r="G8" s="80" t="s">
        <v>141</v>
      </c>
      <c r="H8" s="81" t="str">
        <f t="shared" ref="H8:H10" si="5">IF(F8&lt;=$K$1,"þ","q")</f>
        <v>q</v>
      </c>
    </row>
    <row r="9" spans="1:16" ht="16.8" x14ac:dyDescent="0.3">
      <c r="A9" s="90" t="s">
        <v>79</v>
      </c>
      <c r="B9" s="84" t="s">
        <v>111</v>
      </c>
      <c r="C9" s="85"/>
      <c r="D9" s="79">
        <v>12</v>
      </c>
      <c r="E9" s="79">
        <f>D9*100</f>
        <v>1200</v>
      </c>
      <c r="F9" s="79">
        <f t="shared" ref="F9" si="6">E9+C9</f>
        <v>1200</v>
      </c>
      <c r="G9" s="80" t="s">
        <v>104</v>
      </c>
      <c r="H9" s="81" t="str">
        <f t="shared" ref="H9" si="7">IF(F9&lt;=$K$1,"þ","q")</f>
        <v>q</v>
      </c>
      <c r="J9" s="123" t="s">
        <v>168</v>
      </c>
    </row>
    <row r="10" spans="1:16" ht="16.8" x14ac:dyDescent="0.3">
      <c r="A10" s="108" t="s">
        <v>106</v>
      </c>
      <c r="B10" s="84" t="s">
        <v>195</v>
      </c>
      <c r="C10" s="85">
        <v>2</v>
      </c>
      <c r="D10" s="79">
        <v>13</v>
      </c>
      <c r="E10" s="79">
        <f>D10*10</f>
        <v>130</v>
      </c>
      <c r="F10" s="79">
        <f t="shared" si="4"/>
        <v>132</v>
      </c>
      <c r="G10" s="80" t="s">
        <v>141</v>
      </c>
      <c r="H10" s="81" t="str">
        <f t="shared" si="5"/>
        <v>q</v>
      </c>
      <c r="L10" s="123"/>
    </row>
    <row r="11" spans="1:16" ht="16.8" x14ac:dyDescent="0.3">
      <c r="A11" s="108" t="s">
        <v>106</v>
      </c>
      <c r="B11" s="84" t="s">
        <v>119</v>
      </c>
      <c r="C11" s="85"/>
      <c r="D11" s="79">
        <v>13</v>
      </c>
      <c r="E11" s="79">
        <f>D11*10</f>
        <v>130</v>
      </c>
      <c r="F11" s="79">
        <f t="shared" ref="F11" si="8">E11+C11</f>
        <v>130</v>
      </c>
      <c r="G11" s="80" t="s">
        <v>104</v>
      </c>
      <c r="H11" s="81" t="str">
        <f t="shared" ref="H11" si="9">IF(F11&lt;=$K$1,"þ","q")</f>
        <v>q</v>
      </c>
      <c r="J11" s="123" t="s">
        <v>150</v>
      </c>
      <c r="L11" s="123"/>
    </row>
    <row r="12" spans="1:16" x14ac:dyDescent="0.3">
      <c r="J12" s="61" t="s">
        <v>169</v>
      </c>
    </row>
    <row r="13" spans="1:16" ht="31.2" x14ac:dyDescent="0.3">
      <c r="A13" s="96" t="s">
        <v>95</v>
      </c>
      <c r="B13" s="97" t="s">
        <v>96</v>
      </c>
      <c r="C13" s="98" t="s">
        <v>97</v>
      </c>
      <c r="D13" s="99" t="s">
        <v>98</v>
      </c>
      <c r="E13" s="100" t="s">
        <v>99</v>
      </c>
      <c r="F13" s="100" t="s">
        <v>100</v>
      </c>
      <c r="G13" s="99" t="s">
        <v>101</v>
      </c>
      <c r="H13" s="99" t="s">
        <v>102</v>
      </c>
      <c r="J13" s="123" t="s">
        <v>164</v>
      </c>
    </row>
    <row r="14" spans="1:16" ht="16.8" x14ac:dyDescent="0.3">
      <c r="A14" s="91" t="s">
        <v>120</v>
      </c>
      <c r="B14" s="84" t="s">
        <v>142</v>
      </c>
      <c r="C14" s="85">
        <v>-4</v>
      </c>
      <c r="D14" s="79">
        <v>6</v>
      </c>
      <c r="E14" s="79">
        <f>D14*600</f>
        <v>3600</v>
      </c>
      <c r="F14" s="79">
        <f t="shared" ref="F14:F32" si="10">E14+C14</f>
        <v>3596</v>
      </c>
      <c r="G14" s="80" t="s">
        <v>141</v>
      </c>
      <c r="H14" s="81" t="str">
        <f t="shared" ref="H14:H32" si="11">IF(F14&lt;=$K$1,"þ","q")</f>
        <v>q</v>
      </c>
      <c r="J14" s="61" t="s">
        <v>156</v>
      </c>
    </row>
    <row r="15" spans="1:16" ht="16.8" x14ac:dyDescent="0.3">
      <c r="A15" s="91" t="s">
        <v>120</v>
      </c>
      <c r="B15" s="84" t="s">
        <v>162</v>
      </c>
      <c r="C15" s="85">
        <v>-3</v>
      </c>
      <c r="D15" s="79">
        <v>7</v>
      </c>
      <c r="E15" s="79">
        <f>D15*10</f>
        <v>70</v>
      </c>
      <c r="F15" s="79">
        <f t="shared" si="10"/>
        <v>67</v>
      </c>
      <c r="G15" s="80" t="s">
        <v>141</v>
      </c>
      <c r="H15" s="81" t="str">
        <f t="shared" si="11"/>
        <v>q</v>
      </c>
      <c r="J15" s="123" t="s">
        <v>149</v>
      </c>
    </row>
    <row r="16" spans="1:16" ht="16.8" x14ac:dyDescent="0.3">
      <c r="A16" s="91" t="s">
        <v>120</v>
      </c>
      <c r="B16" s="84" t="s">
        <v>157</v>
      </c>
      <c r="C16" s="85">
        <v>-2</v>
      </c>
      <c r="D16" s="79">
        <v>7</v>
      </c>
      <c r="E16" s="79">
        <f t="shared" ref="E16" si="12">D16</f>
        <v>7</v>
      </c>
      <c r="F16" s="79">
        <f t="shared" ref="F16" si="13">E16+C16</f>
        <v>5</v>
      </c>
      <c r="G16" s="80" t="s">
        <v>141</v>
      </c>
      <c r="H16" s="81" t="str">
        <f t="shared" ref="H16" si="14">IF(F16&lt;=$K$1,"þ","q")</f>
        <v>þ</v>
      </c>
      <c r="J16" s="61" t="s">
        <v>210</v>
      </c>
    </row>
    <row r="17" spans="1:10" ht="16.8" x14ac:dyDescent="0.3">
      <c r="A17" s="91" t="s">
        <v>120</v>
      </c>
      <c r="B17" s="84" t="s">
        <v>158</v>
      </c>
      <c r="C17" s="85">
        <v>-1</v>
      </c>
      <c r="D17" s="79">
        <v>7</v>
      </c>
      <c r="E17" s="79">
        <f t="shared" ref="E17:E34" si="15">D17</f>
        <v>7</v>
      </c>
      <c r="F17" s="79">
        <f t="shared" si="10"/>
        <v>6</v>
      </c>
      <c r="G17" s="80" t="s">
        <v>141</v>
      </c>
      <c r="H17" s="81" t="str">
        <f t="shared" si="11"/>
        <v>þ</v>
      </c>
      <c r="J17" s="123" t="s">
        <v>160</v>
      </c>
    </row>
    <row r="18" spans="1:10" ht="16.8" x14ac:dyDescent="0.3">
      <c r="A18" s="91" t="s">
        <v>120</v>
      </c>
      <c r="B18" s="84" t="s">
        <v>163</v>
      </c>
      <c r="C18" s="85">
        <v>0</v>
      </c>
      <c r="D18" s="79">
        <v>7</v>
      </c>
      <c r="E18" s="79">
        <f t="shared" si="15"/>
        <v>7</v>
      </c>
      <c r="F18" s="79">
        <f t="shared" si="10"/>
        <v>7</v>
      </c>
      <c r="G18" s="80" t="s">
        <v>141</v>
      </c>
      <c r="H18" s="81" t="str">
        <f t="shared" si="11"/>
        <v>þ</v>
      </c>
      <c r="J18" s="61" t="s">
        <v>171</v>
      </c>
    </row>
    <row r="19" spans="1:10" ht="16.8" x14ac:dyDescent="0.3">
      <c r="A19" s="91" t="s">
        <v>120</v>
      </c>
      <c r="B19" s="84" t="s">
        <v>159</v>
      </c>
      <c r="C19" s="85">
        <v>1</v>
      </c>
      <c r="D19" s="79">
        <v>7</v>
      </c>
      <c r="E19" s="79">
        <f t="shared" si="15"/>
        <v>7</v>
      </c>
      <c r="F19" s="79">
        <f t="shared" si="10"/>
        <v>8</v>
      </c>
      <c r="G19" s="80" t="s">
        <v>141</v>
      </c>
      <c r="H19" s="81" t="str">
        <f t="shared" si="11"/>
        <v>þ</v>
      </c>
      <c r="J19" s="123" t="s">
        <v>161</v>
      </c>
    </row>
    <row r="20" spans="1:10" ht="16.8" x14ac:dyDescent="0.3">
      <c r="A20" s="91" t="s">
        <v>120</v>
      </c>
      <c r="B20" s="84" t="s">
        <v>196</v>
      </c>
      <c r="C20" s="85">
        <v>2</v>
      </c>
      <c r="D20" s="79">
        <v>6</v>
      </c>
      <c r="E20" s="79">
        <f>D20*10</f>
        <v>60</v>
      </c>
      <c r="F20" s="79">
        <f t="shared" ref="F20" si="16">E20+C20</f>
        <v>62</v>
      </c>
      <c r="G20" s="80" t="s">
        <v>141</v>
      </c>
      <c r="H20" s="81" t="str">
        <f t="shared" ref="H20" si="17">IF(F20&lt;=$K$1,"þ","q")</f>
        <v>q</v>
      </c>
      <c r="J20" s="61" t="s">
        <v>211</v>
      </c>
    </row>
    <row r="21" spans="1:10" ht="16.8" x14ac:dyDescent="0.3">
      <c r="A21" s="91" t="s">
        <v>120</v>
      </c>
      <c r="B21" s="84" t="s">
        <v>193</v>
      </c>
      <c r="C21" s="85">
        <v>4</v>
      </c>
      <c r="D21" s="79">
        <v>6</v>
      </c>
      <c r="E21" s="79">
        <f>D21*10</f>
        <v>60</v>
      </c>
      <c r="F21" s="79">
        <f t="shared" ref="F21" si="18">E21+C21</f>
        <v>64</v>
      </c>
      <c r="G21" s="80" t="s">
        <v>141</v>
      </c>
      <c r="H21" s="81" t="str">
        <f t="shared" ref="H21" si="19">IF(F21&lt;=$K$1,"þ","q")</f>
        <v>q</v>
      </c>
      <c r="J21" s="123" t="s">
        <v>165</v>
      </c>
    </row>
    <row r="22" spans="1:10" ht="16.8" x14ac:dyDescent="0.3">
      <c r="A22" s="91" t="s">
        <v>120</v>
      </c>
      <c r="B22" s="84" t="s">
        <v>212</v>
      </c>
      <c r="C22" s="85">
        <v>32</v>
      </c>
      <c r="D22" s="79">
        <v>6</v>
      </c>
      <c r="E22" s="79">
        <f>D22*10</f>
        <v>60</v>
      </c>
      <c r="F22" s="79">
        <f t="shared" ref="F22" si="20">E22+C22</f>
        <v>92</v>
      </c>
      <c r="G22" s="80" t="s">
        <v>141</v>
      </c>
      <c r="H22" s="81" t="s">
        <v>141</v>
      </c>
      <c r="J22" s="61"/>
    </row>
    <row r="23" spans="1:10" ht="16.8" x14ac:dyDescent="0.3">
      <c r="A23" s="94" t="s">
        <v>136</v>
      </c>
      <c r="B23" s="84" t="s">
        <v>142</v>
      </c>
      <c r="C23" s="85">
        <v>-4</v>
      </c>
      <c r="D23" s="79">
        <v>3</v>
      </c>
      <c r="E23" s="79">
        <f t="shared" ref="E23:E24" si="21">D23*600</f>
        <v>1800</v>
      </c>
      <c r="F23" s="79">
        <f t="shared" si="10"/>
        <v>1796</v>
      </c>
      <c r="G23" s="80" t="s">
        <v>141</v>
      </c>
      <c r="H23" s="81" t="str">
        <f t="shared" si="11"/>
        <v>q</v>
      </c>
    </row>
    <row r="24" spans="1:10" ht="16.8" x14ac:dyDescent="0.3">
      <c r="A24" s="94" t="s">
        <v>137</v>
      </c>
      <c r="B24" s="84" t="s">
        <v>142</v>
      </c>
      <c r="C24" s="85">
        <v>-4</v>
      </c>
      <c r="D24" s="79">
        <v>3</v>
      </c>
      <c r="E24" s="79">
        <f t="shared" si="21"/>
        <v>1800</v>
      </c>
      <c r="F24" s="79">
        <f t="shared" si="10"/>
        <v>1796</v>
      </c>
      <c r="G24" s="80" t="s">
        <v>141</v>
      </c>
      <c r="H24" s="81" t="str">
        <f t="shared" si="11"/>
        <v>q</v>
      </c>
    </row>
    <row r="25" spans="1:10" ht="16.8" x14ac:dyDescent="0.3">
      <c r="A25" s="94" t="s">
        <v>136</v>
      </c>
      <c r="B25" s="84" t="s">
        <v>166</v>
      </c>
      <c r="C25" s="85">
        <v>-3</v>
      </c>
      <c r="D25" s="79" t="s">
        <v>116</v>
      </c>
      <c r="E25" s="79" t="s">
        <v>194</v>
      </c>
      <c r="F25" s="79" t="s">
        <v>194</v>
      </c>
      <c r="G25" s="80" t="s">
        <v>141</v>
      </c>
      <c r="H25" s="81" t="str">
        <f t="shared" si="11"/>
        <v>q</v>
      </c>
    </row>
    <row r="26" spans="1:10" ht="16.8" x14ac:dyDescent="0.3">
      <c r="A26" s="94" t="s">
        <v>137</v>
      </c>
      <c r="B26" s="84" t="s">
        <v>166</v>
      </c>
      <c r="C26" s="85">
        <v>-3</v>
      </c>
      <c r="D26" s="79" t="s">
        <v>116</v>
      </c>
      <c r="E26" s="79" t="s">
        <v>194</v>
      </c>
      <c r="F26" s="79" t="s">
        <v>194</v>
      </c>
      <c r="G26" s="80" t="s">
        <v>141</v>
      </c>
      <c r="H26" s="81" t="str">
        <f t="shared" si="11"/>
        <v>q</v>
      </c>
    </row>
    <row r="27" spans="1:10" ht="16.8" x14ac:dyDescent="0.3">
      <c r="A27" s="94" t="s">
        <v>136</v>
      </c>
      <c r="B27" s="84" t="s">
        <v>124</v>
      </c>
      <c r="C27" s="85">
        <v>1</v>
      </c>
      <c r="D27" s="79">
        <v>3</v>
      </c>
      <c r="E27" s="79">
        <f t="shared" ref="E27:E28" si="22">D27*100</f>
        <v>300</v>
      </c>
      <c r="F27" s="79">
        <f t="shared" si="10"/>
        <v>301</v>
      </c>
      <c r="G27" s="80" t="s">
        <v>141</v>
      </c>
      <c r="H27" s="81" t="str">
        <f t="shared" ref="H27:H28" si="23">IF(F27&lt;=$K$1,"þ","q")</f>
        <v>q</v>
      </c>
    </row>
    <row r="28" spans="1:10" ht="16.8" x14ac:dyDescent="0.3">
      <c r="A28" s="94" t="s">
        <v>137</v>
      </c>
      <c r="B28" s="84" t="s">
        <v>124</v>
      </c>
      <c r="C28" s="85">
        <v>1</v>
      </c>
      <c r="D28" s="79">
        <v>3</v>
      </c>
      <c r="E28" s="79">
        <f t="shared" si="22"/>
        <v>300</v>
      </c>
      <c r="F28" s="79">
        <f t="shared" ref="F28" si="24">E28+C28</f>
        <v>301</v>
      </c>
      <c r="G28" s="80" t="s">
        <v>141</v>
      </c>
      <c r="H28" s="81" t="str">
        <f t="shared" si="23"/>
        <v>q</v>
      </c>
    </row>
    <row r="29" spans="1:10" ht="16.8" x14ac:dyDescent="0.3">
      <c r="A29" s="95"/>
      <c r="B29" s="84"/>
      <c r="C29" s="85"/>
      <c r="D29" s="79"/>
      <c r="E29" s="79">
        <f t="shared" si="15"/>
        <v>0</v>
      </c>
      <c r="F29" s="79">
        <f t="shared" si="10"/>
        <v>0</v>
      </c>
      <c r="G29" s="80" t="s">
        <v>104</v>
      </c>
      <c r="H29" s="81" t="str">
        <f t="shared" si="11"/>
        <v>þ</v>
      </c>
    </row>
    <row r="30" spans="1:10" ht="16.8" x14ac:dyDescent="0.3">
      <c r="A30" s="95"/>
      <c r="B30" s="84"/>
      <c r="C30" s="85"/>
      <c r="D30" s="79"/>
      <c r="E30" s="79">
        <f t="shared" si="15"/>
        <v>0</v>
      </c>
      <c r="F30" s="79">
        <f t="shared" si="10"/>
        <v>0</v>
      </c>
      <c r="G30" s="80" t="s">
        <v>104</v>
      </c>
      <c r="H30" s="81" t="str">
        <f t="shared" si="11"/>
        <v>þ</v>
      </c>
    </row>
    <row r="31" spans="1:10" ht="16.8" x14ac:dyDescent="0.3">
      <c r="A31" s="95"/>
      <c r="B31" s="84"/>
      <c r="C31" s="85"/>
      <c r="D31" s="79"/>
      <c r="E31" s="79">
        <f t="shared" si="15"/>
        <v>0</v>
      </c>
      <c r="F31" s="79">
        <f t="shared" si="10"/>
        <v>0</v>
      </c>
      <c r="G31" s="80" t="s">
        <v>104</v>
      </c>
      <c r="H31" s="81" t="str">
        <f t="shared" si="11"/>
        <v>þ</v>
      </c>
    </row>
    <row r="32" spans="1:10" ht="16.8" x14ac:dyDescent="0.3">
      <c r="A32" s="95"/>
      <c r="B32" s="84"/>
      <c r="C32" s="85"/>
      <c r="D32" s="79"/>
      <c r="E32" s="79">
        <f t="shared" si="15"/>
        <v>0</v>
      </c>
      <c r="F32" s="79">
        <f t="shared" si="10"/>
        <v>0</v>
      </c>
      <c r="G32" s="80" t="s">
        <v>104</v>
      </c>
      <c r="H32" s="81" t="str">
        <f t="shared" si="11"/>
        <v>þ</v>
      </c>
    </row>
    <row r="33" spans="1:8" ht="16.8" x14ac:dyDescent="0.3">
      <c r="A33" s="95"/>
      <c r="B33" s="84"/>
      <c r="C33" s="85"/>
      <c r="D33" s="79"/>
      <c r="E33" s="79">
        <f t="shared" si="15"/>
        <v>0</v>
      </c>
      <c r="F33" s="79">
        <f t="shared" ref="F33" si="25">E33+C33</f>
        <v>0</v>
      </c>
      <c r="G33" s="80" t="s">
        <v>104</v>
      </c>
      <c r="H33" s="81" t="str">
        <f t="shared" ref="H33" si="26">IF(F33&lt;=$K$1,"þ","q")</f>
        <v>þ</v>
      </c>
    </row>
    <row r="34" spans="1:8" ht="16.8" x14ac:dyDescent="0.3">
      <c r="A34" s="95"/>
      <c r="B34" s="84"/>
      <c r="C34" s="85"/>
      <c r="D34" s="79"/>
      <c r="E34" s="79">
        <f t="shared" si="15"/>
        <v>0</v>
      </c>
      <c r="F34" s="79">
        <f t="shared" ref="F34" si="27">E34+C34</f>
        <v>0</v>
      </c>
      <c r="G34" s="80" t="s">
        <v>104</v>
      </c>
      <c r="H34" s="81" t="str">
        <f t="shared" ref="H34" si="28">IF(F34&lt;=$K$1,"þ","q")</f>
        <v>þ</v>
      </c>
    </row>
    <row r="35" spans="1:8" x14ac:dyDescent="0.3">
      <c r="G35" s="68"/>
      <c r="H35" s="68"/>
    </row>
    <row r="36" spans="1:8" x14ac:dyDescent="0.3">
      <c r="G36" s="68"/>
      <c r="H36" s="68"/>
    </row>
    <row r="37" spans="1:8" x14ac:dyDescent="0.3">
      <c r="G37" s="68"/>
      <c r="H37" s="68"/>
    </row>
  </sheetData>
  <sortState ref="A20:H39">
    <sortCondition ref="A20:A39"/>
    <sortCondition ref="C20:C39"/>
  </sortState>
  <conditionalFormatting sqref="G2:H3 G8:H8 H7 H4 G6:H6">
    <cfRule type="cellIs" dxfId="376" priority="573" stopIfTrue="1" operator="equal">
      <formula>"þ"</formula>
    </cfRule>
  </conditionalFormatting>
  <conditionalFormatting sqref="E14 E26 E29:E30 F2:F4 E17:E19 F18:F19 F23 E23:E24 F6:F8">
    <cfRule type="cellIs" dxfId="375" priority="571" operator="lessThan">
      <formula>$K$1</formula>
    </cfRule>
  </conditionalFormatting>
  <conditionalFormatting sqref="G12:H12">
    <cfRule type="cellIs" dxfId="374" priority="511" stopIfTrue="1" operator="equal">
      <formula>"þ"</formula>
    </cfRule>
  </conditionalFormatting>
  <conditionalFormatting sqref="G13">
    <cfRule type="cellIs" dxfId="373" priority="499" stopIfTrue="1" operator="equal">
      <formula>"þ"</formula>
    </cfRule>
  </conditionalFormatting>
  <conditionalFormatting sqref="F13">
    <cfRule type="cellIs" dxfId="372" priority="509" operator="lessThan">
      <formula>$K$1</formula>
    </cfRule>
  </conditionalFormatting>
  <conditionalFormatting sqref="H13">
    <cfRule type="cellIs" dxfId="371" priority="508" stopIfTrue="1" operator="equal">
      <formula>"þ"</formula>
    </cfRule>
  </conditionalFormatting>
  <conditionalFormatting sqref="H13">
    <cfRule type="cellIs" dxfId="370" priority="507" stopIfTrue="1" operator="equal">
      <formula>"þ"</formula>
    </cfRule>
  </conditionalFormatting>
  <conditionalFormatting sqref="F13">
    <cfRule type="cellIs" dxfId="369" priority="506" operator="lessThan">
      <formula>$K$1</formula>
    </cfRule>
  </conditionalFormatting>
  <conditionalFormatting sqref="H13">
    <cfRule type="cellIs" dxfId="368" priority="505" stopIfTrue="1" operator="equal">
      <formula>"þ"</formula>
    </cfRule>
  </conditionalFormatting>
  <conditionalFormatting sqref="H13">
    <cfRule type="cellIs" dxfId="367" priority="504" stopIfTrue="1" operator="equal">
      <formula>"þ"</formula>
    </cfRule>
  </conditionalFormatting>
  <conditionalFormatting sqref="F13">
    <cfRule type="cellIs" dxfId="366" priority="503" operator="lessThan">
      <formula>$K$1</formula>
    </cfRule>
  </conditionalFormatting>
  <conditionalFormatting sqref="H13">
    <cfRule type="cellIs" dxfId="365" priority="502" stopIfTrue="1" operator="equal">
      <formula>"þ"</formula>
    </cfRule>
  </conditionalFormatting>
  <conditionalFormatting sqref="H13">
    <cfRule type="cellIs" dxfId="364" priority="501" stopIfTrue="1" operator="equal">
      <formula>"þ"</formula>
    </cfRule>
  </conditionalFormatting>
  <conditionalFormatting sqref="F13">
    <cfRule type="cellIs" dxfId="363" priority="500" operator="lessThan">
      <formula>$K$1</formula>
    </cfRule>
  </conditionalFormatting>
  <conditionalFormatting sqref="E13">
    <cfRule type="cellIs" dxfId="362" priority="498" operator="lessThan">
      <formula>$K$1</formula>
    </cfRule>
  </conditionalFormatting>
  <conditionalFormatting sqref="E13">
    <cfRule type="cellIs" dxfId="361" priority="497" operator="lessThan">
      <formula>$K$1</formula>
    </cfRule>
  </conditionalFormatting>
  <conditionalFormatting sqref="E13">
    <cfRule type="cellIs" dxfId="360" priority="496" operator="lessThan">
      <formula>$K$1</formula>
    </cfRule>
  </conditionalFormatting>
  <conditionalFormatting sqref="E13">
    <cfRule type="cellIs" dxfId="359" priority="495" operator="lessThan">
      <formula>$K$1</formula>
    </cfRule>
  </conditionalFormatting>
  <conditionalFormatting sqref="H14">
    <cfRule type="cellIs" dxfId="358" priority="471" stopIfTrue="1" operator="equal">
      <formula>"þ"</formula>
    </cfRule>
  </conditionalFormatting>
  <conditionalFormatting sqref="F14">
    <cfRule type="cellIs" dxfId="357" priority="470" operator="lessThan">
      <formula>$K$1</formula>
    </cfRule>
  </conditionalFormatting>
  <conditionalFormatting sqref="F17">
    <cfRule type="cellIs" dxfId="356" priority="469" operator="lessThan">
      <formula>$K$1</formula>
    </cfRule>
  </conditionalFormatting>
  <conditionalFormatting sqref="H17">
    <cfRule type="cellIs" dxfId="355" priority="468" stopIfTrue="1" operator="equal">
      <formula>"þ"</formula>
    </cfRule>
  </conditionalFormatting>
  <conditionalFormatting sqref="H17">
    <cfRule type="cellIs" dxfId="354" priority="467" stopIfTrue="1" operator="equal">
      <formula>"þ"</formula>
    </cfRule>
  </conditionalFormatting>
  <conditionalFormatting sqref="F17">
    <cfRule type="cellIs" dxfId="353" priority="466" operator="lessThan">
      <formula>$K$1</formula>
    </cfRule>
  </conditionalFormatting>
  <conditionalFormatting sqref="H17">
    <cfRule type="cellIs" dxfId="352" priority="465" stopIfTrue="1" operator="equal">
      <formula>"þ"</formula>
    </cfRule>
  </conditionalFormatting>
  <conditionalFormatting sqref="H17">
    <cfRule type="cellIs" dxfId="351" priority="464" stopIfTrue="1" operator="equal">
      <formula>"þ"</formula>
    </cfRule>
  </conditionalFormatting>
  <conditionalFormatting sqref="F17">
    <cfRule type="cellIs" dxfId="350" priority="463" operator="lessThan">
      <formula>$K$1</formula>
    </cfRule>
  </conditionalFormatting>
  <conditionalFormatting sqref="H17">
    <cfRule type="cellIs" dxfId="349" priority="462" stopIfTrue="1" operator="equal">
      <formula>"þ"</formula>
    </cfRule>
  </conditionalFormatting>
  <conditionalFormatting sqref="H17">
    <cfRule type="cellIs" dxfId="348" priority="461" stopIfTrue="1" operator="equal">
      <formula>"þ"</formula>
    </cfRule>
  </conditionalFormatting>
  <conditionalFormatting sqref="F17">
    <cfRule type="cellIs" dxfId="347" priority="460" operator="lessThan">
      <formula>$K$1</formula>
    </cfRule>
  </conditionalFormatting>
  <conditionalFormatting sqref="E17">
    <cfRule type="cellIs" dxfId="346" priority="458" operator="lessThan">
      <formula>$K$1</formula>
    </cfRule>
  </conditionalFormatting>
  <conditionalFormatting sqref="E17">
    <cfRule type="cellIs" dxfId="345" priority="457" operator="lessThan">
      <formula>$K$1</formula>
    </cfRule>
  </conditionalFormatting>
  <conditionalFormatting sqref="E17">
    <cfRule type="cellIs" dxfId="344" priority="456" operator="lessThan">
      <formula>$K$1</formula>
    </cfRule>
  </conditionalFormatting>
  <conditionalFormatting sqref="E17">
    <cfRule type="cellIs" dxfId="343" priority="455" operator="lessThan">
      <formula>$K$1</formula>
    </cfRule>
  </conditionalFormatting>
  <conditionalFormatting sqref="G23:H23 H18:H19">
    <cfRule type="cellIs" dxfId="342" priority="454" stopIfTrue="1" operator="equal">
      <formula>"þ"</formula>
    </cfRule>
  </conditionalFormatting>
  <conditionalFormatting sqref="G24">
    <cfRule type="cellIs" dxfId="341" priority="442" stopIfTrue="1" operator="equal">
      <formula>"þ"</formula>
    </cfRule>
  </conditionalFormatting>
  <conditionalFormatting sqref="F24">
    <cfRule type="cellIs" dxfId="340" priority="452" operator="lessThan">
      <formula>$K$1</formula>
    </cfRule>
  </conditionalFormatting>
  <conditionalFormatting sqref="H24">
    <cfRule type="cellIs" dxfId="339" priority="451" stopIfTrue="1" operator="equal">
      <formula>"þ"</formula>
    </cfRule>
  </conditionalFormatting>
  <conditionalFormatting sqref="H24">
    <cfRule type="cellIs" dxfId="338" priority="450" stopIfTrue="1" operator="equal">
      <formula>"þ"</formula>
    </cfRule>
  </conditionalFormatting>
  <conditionalFormatting sqref="F24">
    <cfRule type="cellIs" dxfId="337" priority="449" operator="lessThan">
      <formula>$K$1</formula>
    </cfRule>
  </conditionalFormatting>
  <conditionalFormatting sqref="H24">
    <cfRule type="cellIs" dxfId="336" priority="448" stopIfTrue="1" operator="equal">
      <formula>"þ"</formula>
    </cfRule>
  </conditionalFormatting>
  <conditionalFormatting sqref="H24">
    <cfRule type="cellIs" dxfId="335" priority="447" stopIfTrue="1" operator="equal">
      <formula>"þ"</formula>
    </cfRule>
  </conditionalFormatting>
  <conditionalFormatting sqref="F24">
    <cfRule type="cellIs" dxfId="334" priority="446" operator="lessThan">
      <formula>$K$1</formula>
    </cfRule>
  </conditionalFormatting>
  <conditionalFormatting sqref="H24">
    <cfRule type="cellIs" dxfId="333" priority="445" stopIfTrue="1" operator="equal">
      <formula>"þ"</formula>
    </cfRule>
  </conditionalFormatting>
  <conditionalFormatting sqref="H24">
    <cfRule type="cellIs" dxfId="332" priority="444" stopIfTrue="1" operator="equal">
      <formula>"þ"</formula>
    </cfRule>
  </conditionalFormatting>
  <conditionalFormatting sqref="F24">
    <cfRule type="cellIs" dxfId="331" priority="443" operator="lessThan">
      <formula>$K$1</formula>
    </cfRule>
  </conditionalFormatting>
  <conditionalFormatting sqref="E24">
    <cfRule type="cellIs" dxfId="330" priority="441" operator="lessThan">
      <formula>$K$1</formula>
    </cfRule>
  </conditionalFormatting>
  <conditionalFormatting sqref="E24">
    <cfRule type="cellIs" dxfId="329" priority="440" operator="lessThan">
      <formula>$K$1</formula>
    </cfRule>
  </conditionalFormatting>
  <conditionalFormatting sqref="E24">
    <cfRule type="cellIs" dxfId="328" priority="439" operator="lessThan">
      <formula>$K$1</formula>
    </cfRule>
  </conditionalFormatting>
  <conditionalFormatting sqref="E24">
    <cfRule type="cellIs" dxfId="327" priority="438" operator="lessThan">
      <formula>$K$1</formula>
    </cfRule>
  </conditionalFormatting>
  <conditionalFormatting sqref="H14">
    <cfRule type="cellIs" dxfId="326" priority="380" stopIfTrue="1" operator="equal">
      <formula>"þ"</formula>
    </cfRule>
  </conditionalFormatting>
  <conditionalFormatting sqref="F14">
    <cfRule type="cellIs" dxfId="325" priority="379" operator="lessThan">
      <formula>$K$1</formula>
    </cfRule>
  </conditionalFormatting>
  <conditionalFormatting sqref="F17">
    <cfRule type="cellIs" dxfId="324" priority="378" operator="lessThan">
      <formula>$K$1</formula>
    </cfRule>
  </conditionalFormatting>
  <conditionalFormatting sqref="H17">
    <cfRule type="cellIs" dxfId="323" priority="377" stopIfTrue="1" operator="equal">
      <formula>"þ"</formula>
    </cfRule>
  </conditionalFormatting>
  <conditionalFormatting sqref="H17">
    <cfRule type="cellIs" dxfId="322" priority="376" stopIfTrue="1" operator="equal">
      <formula>"þ"</formula>
    </cfRule>
  </conditionalFormatting>
  <conditionalFormatting sqref="F17">
    <cfRule type="cellIs" dxfId="321" priority="375" operator="lessThan">
      <formula>$K$1</formula>
    </cfRule>
  </conditionalFormatting>
  <conditionalFormatting sqref="H17">
    <cfRule type="cellIs" dxfId="320" priority="374" stopIfTrue="1" operator="equal">
      <formula>"þ"</formula>
    </cfRule>
  </conditionalFormatting>
  <conditionalFormatting sqref="H17">
    <cfRule type="cellIs" dxfId="319" priority="373" stopIfTrue="1" operator="equal">
      <formula>"þ"</formula>
    </cfRule>
  </conditionalFormatting>
  <conditionalFormatting sqref="F17">
    <cfRule type="cellIs" dxfId="318" priority="372" operator="lessThan">
      <formula>$K$1</formula>
    </cfRule>
  </conditionalFormatting>
  <conditionalFormatting sqref="H17">
    <cfRule type="cellIs" dxfId="317" priority="371" stopIfTrue="1" operator="equal">
      <formula>"þ"</formula>
    </cfRule>
  </conditionalFormatting>
  <conditionalFormatting sqref="H17">
    <cfRule type="cellIs" dxfId="316" priority="370" stopIfTrue="1" operator="equal">
      <formula>"þ"</formula>
    </cfRule>
  </conditionalFormatting>
  <conditionalFormatting sqref="F17">
    <cfRule type="cellIs" dxfId="315" priority="369" operator="lessThan">
      <formula>$K$1</formula>
    </cfRule>
  </conditionalFormatting>
  <conditionalFormatting sqref="E17">
    <cfRule type="cellIs" dxfId="314" priority="367" operator="lessThan">
      <formula>$K$1</formula>
    </cfRule>
  </conditionalFormatting>
  <conditionalFormatting sqref="E17">
    <cfRule type="cellIs" dxfId="313" priority="366" operator="lessThan">
      <formula>$K$1</formula>
    </cfRule>
  </conditionalFormatting>
  <conditionalFormatting sqref="E17">
    <cfRule type="cellIs" dxfId="312" priority="365" operator="lessThan">
      <formula>$K$1</formula>
    </cfRule>
  </conditionalFormatting>
  <conditionalFormatting sqref="E17">
    <cfRule type="cellIs" dxfId="311" priority="364" operator="lessThan">
      <formula>$K$1</formula>
    </cfRule>
  </conditionalFormatting>
  <conditionalFormatting sqref="G23:H23 H18:H19">
    <cfRule type="cellIs" dxfId="310" priority="363" stopIfTrue="1" operator="equal">
      <formula>"þ"</formula>
    </cfRule>
  </conditionalFormatting>
  <conditionalFormatting sqref="G24">
    <cfRule type="cellIs" dxfId="309" priority="351" stopIfTrue="1" operator="equal">
      <formula>"þ"</formula>
    </cfRule>
  </conditionalFormatting>
  <conditionalFormatting sqref="F24">
    <cfRule type="cellIs" dxfId="308" priority="361" operator="lessThan">
      <formula>$K$1</formula>
    </cfRule>
  </conditionalFormatting>
  <conditionalFormatting sqref="H24">
    <cfRule type="cellIs" dxfId="307" priority="360" stopIfTrue="1" operator="equal">
      <formula>"þ"</formula>
    </cfRule>
  </conditionalFormatting>
  <conditionalFormatting sqref="H24">
    <cfRule type="cellIs" dxfId="306" priority="359" stopIfTrue="1" operator="equal">
      <formula>"þ"</formula>
    </cfRule>
  </conditionalFormatting>
  <conditionalFormatting sqref="F24">
    <cfRule type="cellIs" dxfId="305" priority="358" operator="lessThan">
      <formula>$K$1</formula>
    </cfRule>
  </conditionalFormatting>
  <conditionalFormatting sqref="H24">
    <cfRule type="cellIs" dxfId="304" priority="357" stopIfTrue="1" operator="equal">
      <formula>"þ"</formula>
    </cfRule>
  </conditionalFormatting>
  <conditionalFormatting sqref="H24">
    <cfRule type="cellIs" dxfId="303" priority="356" stopIfTrue="1" operator="equal">
      <formula>"þ"</formula>
    </cfRule>
  </conditionalFormatting>
  <conditionalFormatting sqref="F24">
    <cfRule type="cellIs" dxfId="302" priority="355" operator="lessThan">
      <formula>$K$1</formula>
    </cfRule>
  </conditionalFormatting>
  <conditionalFormatting sqref="H24">
    <cfRule type="cellIs" dxfId="301" priority="354" stopIfTrue="1" operator="equal">
      <formula>"þ"</formula>
    </cfRule>
  </conditionalFormatting>
  <conditionalFormatting sqref="H24">
    <cfRule type="cellIs" dxfId="300" priority="353" stopIfTrue="1" operator="equal">
      <formula>"þ"</formula>
    </cfRule>
  </conditionalFormatting>
  <conditionalFormatting sqref="F24">
    <cfRule type="cellIs" dxfId="299" priority="352" operator="lessThan">
      <formula>$K$1</formula>
    </cfRule>
  </conditionalFormatting>
  <conditionalFormatting sqref="E24">
    <cfRule type="cellIs" dxfId="298" priority="350" operator="lessThan">
      <formula>$K$1</formula>
    </cfRule>
  </conditionalFormatting>
  <conditionalFormatting sqref="E24">
    <cfRule type="cellIs" dxfId="297" priority="349" operator="lessThan">
      <formula>$K$1</formula>
    </cfRule>
  </conditionalFormatting>
  <conditionalFormatting sqref="E24">
    <cfRule type="cellIs" dxfId="296" priority="348" operator="lessThan">
      <formula>$K$1</formula>
    </cfRule>
  </conditionalFormatting>
  <conditionalFormatting sqref="E24">
    <cfRule type="cellIs" dxfId="295" priority="347" operator="lessThan">
      <formula>$K$1</formula>
    </cfRule>
  </conditionalFormatting>
  <conditionalFormatting sqref="G25:H26">
    <cfRule type="cellIs" dxfId="294" priority="346" stopIfTrue="1" operator="equal">
      <formula>"þ"</formula>
    </cfRule>
  </conditionalFormatting>
  <conditionalFormatting sqref="F26">
    <cfRule type="cellIs" dxfId="293" priority="345" operator="lessThan">
      <formula>$K$1</formula>
    </cfRule>
  </conditionalFormatting>
  <conditionalFormatting sqref="G25:H26">
    <cfRule type="cellIs" dxfId="292" priority="329" stopIfTrue="1" operator="equal">
      <formula>"þ"</formula>
    </cfRule>
  </conditionalFormatting>
  <conditionalFormatting sqref="F26">
    <cfRule type="cellIs" dxfId="291" priority="328" operator="lessThan">
      <formula>$K$1</formula>
    </cfRule>
  </conditionalFormatting>
  <conditionalFormatting sqref="G25:H26">
    <cfRule type="cellIs" dxfId="290" priority="312" stopIfTrue="1" operator="equal">
      <formula>"þ"</formula>
    </cfRule>
  </conditionalFormatting>
  <conditionalFormatting sqref="F26">
    <cfRule type="cellIs" dxfId="289" priority="311" operator="lessThan">
      <formula>$K$1</formula>
    </cfRule>
  </conditionalFormatting>
  <conditionalFormatting sqref="G29:H29">
    <cfRule type="cellIs" dxfId="288" priority="295" stopIfTrue="1" operator="equal">
      <formula>"þ"</formula>
    </cfRule>
  </conditionalFormatting>
  <conditionalFormatting sqref="F29">
    <cfRule type="cellIs" dxfId="287" priority="294" operator="lessThan">
      <formula>$K$1</formula>
    </cfRule>
  </conditionalFormatting>
  <conditionalFormatting sqref="G30">
    <cfRule type="cellIs" dxfId="286" priority="283" stopIfTrue="1" operator="equal">
      <formula>"þ"</formula>
    </cfRule>
  </conditionalFormatting>
  <conditionalFormatting sqref="F30">
    <cfRule type="cellIs" dxfId="285" priority="293" operator="lessThan">
      <formula>$K$1</formula>
    </cfRule>
  </conditionalFormatting>
  <conditionalFormatting sqref="H30">
    <cfRule type="cellIs" dxfId="284" priority="292" stopIfTrue="1" operator="equal">
      <formula>"þ"</formula>
    </cfRule>
  </conditionalFormatting>
  <conditionalFormatting sqref="H30">
    <cfRule type="cellIs" dxfId="283" priority="291" stopIfTrue="1" operator="equal">
      <formula>"þ"</formula>
    </cfRule>
  </conditionalFormatting>
  <conditionalFormatting sqref="F30">
    <cfRule type="cellIs" dxfId="282" priority="290" operator="lessThan">
      <formula>$K$1</formula>
    </cfRule>
  </conditionalFormatting>
  <conditionalFormatting sqref="H30">
    <cfRule type="cellIs" dxfId="281" priority="289" stopIfTrue="1" operator="equal">
      <formula>"þ"</formula>
    </cfRule>
  </conditionalFormatting>
  <conditionalFormatting sqref="H30">
    <cfRule type="cellIs" dxfId="280" priority="288" stopIfTrue="1" operator="equal">
      <formula>"þ"</formula>
    </cfRule>
  </conditionalFormatting>
  <conditionalFormatting sqref="F30">
    <cfRule type="cellIs" dxfId="279" priority="287" operator="lessThan">
      <formula>$K$1</formula>
    </cfRule>
  </conditionalFormatting>
  <conditionalFormatting sqref="H30">
    <cfRule type="cellIs" dxfId="278" priority="286" stopIfTrue="1" operator="equal">
      <formula>"þ"</formula>
    </cfRule>
  </conditionalFormatting>
  <conditionalFormatting sqref="H30">
    <cfRule type="cellIs" dxfId="277" priority="285" stopIfTrue="1" operator="equal">
      <formula>"þ"</formula>
    </cfRule>
  </conditionalFormatting>
  <conditionalFormatting sqref="F30">
    <cfRule type="cellIs" dxfId="276" priority="284" operator="lessThan">
      <formula>$K$1</formula>
    </cfRule>
  </conditionalFormatting>
  <conditionalFormatting sqref="E30">
    <cfRule type="cellIs" dxfId="275" priority="282" operator="lessThan">
      <formula>$K$1</formula>
    </cfRule>
  </conditionalFormatting>
  <conditionalFormatting sqref="E30">
    <cfRule type="cellIs" dxfId="274" priority="281" operator="lessThan">
      <formula>$K$1</formula>
    </cfRule>
  </conditionalFormatting>
  <conditionalFormatting sqref="E30">
    <cfRule type="cellIs" dxfId="273" priority="280" operator="lessThan">
      <formula>$K$1</formula>
    </cfRule>
  </conditionalFormatting>
  <conditionalFormatting sqref="E30">
    <cfRule type="cellIs" dxfId="272" priority="279" operator="lessThan">
      <formula>$K$1</formula>
    </cfRule>
  </conditionalFormatting>
  <conditionalFormatting sqref="E31:E32">
    <cfRule type="cellIs" dxfId="271" priority="278" operator="lessThan">
      <formula>$K$1</formula>
    </cfRule>
  </conditionalFormatting>
  <conditionalFormatting sqref="E31:E32">
    <cfRule type="cellIs" dxfId="270" priority="277" operator="lessThan">
      <formula>$K$1</formula>
    </cfRule>
  </conditionalFormatting>
  <conditionalFormatting sqref="E31:E32">
    <cfRule type="cellIs" dxfId="269" priority="276" operator="lessThan">
      <formula>$K$1</formula>
    </cfRule>
  </conditionalFormatting>
  <conditionalFormatting sqref="E31:E32">
    <cfRule type="cellIs" dxfId="268" priority="275" operator="lessThan">
      <formula>$K$1</formula>
    </cfRule>
  </conditionalFormatting>
  <conditionalFormatting sqref="E31:E32">
    <cfRule type="cellIs" dxfId="267" priority="274" operator="lessThan">
      <formula>$K$1</formula>
    </cfRule>
  </conditionalFormatting>
  <conditionalFormatting sqref="E31:E32">
    <cfRule type="cellIs" dxfId="266" priority="273" operator="lessThan">
      <formula>$K$1</formula>
    </cfRule>
  </conditionalFormatting>
  <conditionalFormatting sqref="E31:E32">
    <cfRule type="cellIs" dxfId="265" priority="272" operator="lessThan">
      <formula>$K$1</formula>
    </cfRule>
  </conditionalFormatting>
  <conditionalFormatting sqref="G31:H32">
    <cfRule type="cellIs" dxfId="264" priority="271" stopIfTrue="1" operator="equal">
      <formula>"þ"</formula>
    </cfRule>
  </conditionalFormatting>
  <conditionalFormatting sqref="F31:F32">
    <cfRule type="cellIs" dxfId="263" priority="270" operator="lessThan">
      <formula>$K$1</formula>
    </cfRule>
  </conditionalFormatting>
  <conditionalFormatting sqref="G31:H32">
    <cfRule type="cellIs" dxfId="262" priority="254" stopIfTrue="1" operator="equal">
      <formula>"þ"</formula>
    </cfRule>
  </conditionalFormatting>
  <conditionalFormatting sqref="F31:F32">
    <cfRule type="cellIs" dxfId="261" priority="253" operator="lessThan">
      <formula>$K$1</formula>
    </cfRule>
  </conditionalFormatting>
  <conditionalFormatting sqref="G31:H32">
    <cfRule type="cellIs" dxfId="260" priority="237" stopIfTrue="1" operator="equal">
      <formula>"þ"</formula>
    </cfRule>
  </conditionalFormatting>
  <conditionalFormatting sqref="F31:F32">
    <cfRule type="cellIs" dxfId="259" priority="236" operator="lessThan">
      <formula>$K$1</formula>
    </cfRule>
  </conditionalFormatting>
  <conditionalFormatting sqref="E33">
    <cfRule type="cellIs" dxfId="258" priority="203" operator="lessThan">
      <formula>$K$1</formula>
    </cfRule>
  </conditionalFormatting>
  <conditionalFormatting sqref="E33">
    <cfRule type="cellIs" dxfId="257" priority="202" operator="lessThan">
      <formula>$K$1</formula>
    </cfRule>
  </conditionalFormatting>
  <conditionalFormatting sqref="E33">
    <cfRule type="cellIs" dxfId="256" priority="201" operator="lessThan">
      <formula>$K$1</formula>
    </cfRule>
  </conditionalFormatting>
  <conditionalFormatting sqref="E33">
    <cfRule type="cellIs" dxfId="255" priority="200" operator="lessThan">
      <formula>$K$1</formula>
    </cfRule>
  </conditionalFormatting>
  <conditionalFormatting sqref="E33">
    <cfRule type="cellIs" dxfId="254" priority="199" operator="lessThan">
      <formula>$K$1</formula>
    </cfRule>
  </conditionalFormatting>
  <conditionalFormatting sqref="E33">
    <cfRule type="cellIs" dxfId="253" priority="198" operator="lessThan">
      <formula>$K$1</formula>
    </cfRule>
  </conditionalFormatting>
  <conditionalFormatting sqref="E33">
    <cfRule type="cellIs" dxfId="252" priority="197" operator="lessThan">
      <formula>$K$1</formula>
    </cfRule>
  </conditionalFormatting>
  <conditionalFormatting sqref="G33:H33">
    <cfRule type="cellIs" dxfId="251" priority="196" stopIfTrue="1" operator="equal">
      <formula>"þ"</formula>
    </cfRule>
  </conditionalFormatting>
  <conditionalFormatting sqref="F33">
    <cfRule type="cellIs" dxfId="250" priority="195" operator="lessThan">
      <formula>$K$1</formula>
    </cfRule>
  </conditionalFormatting>
  <conditionalFormatting sqref="G33:H33">
    <cfRule type="cellIs" dxfId="249" priority="194" stopIfTrue="1" operator="equal">
      <formula>"þ"</formula>
    </cfRule>
  </conditionalFormatting>
  <conditionalFormatting sqref="F33">
    <cfRule type="cellIs" dxfId="248" priority="193" operator="lessThan">
      <formula>$K$1</formula>
    </cfRule>
  </conditionalFormatting>
  <conditionalFormatting sqref="G33:H33">
    <cfRule type="cellIs" dxfId="247" priority="192" stopIfTrue="1" operator="equal">
      <formula>"þ"</formula>
    </cfRule>
  </conditionalFormatting>
  <conditionalFormatting sqref="F33">
    <cfRule type="cellIs" dxfId="246" priority="191" operator="lessThan">
      <formula>$K$1</formula>
    </cfRule>
  </conditionalFormatting>
  <conditionalFormatting sqref="E34">
    <cfRule type="cellIs" dxfId="245" priority="190" operator="lessThan">
      <formula>$K$1</formula>
    </cfRule>
  </conditionalFormatting>
  <conditionalFormatting sqref="E34">
    <cfRule type="cellIs" dxfId="244" priority="189" operator="lessThan">
      <formula>$K$1</formula>
    </cfRule>
  </conditionalFormatting>
  <conditionalFormatting sqref="E34">
    <cfRule type="cellIs" dxfId="243" priority="188" operator="lessThan">
      <formula>$K$1</formula>
    </cfRule>
  </conditionalFormatting>
  <conditionalFormatting sqref="E34">
    <cfRule type="cellIs" dxfId="242" priority="187" operator="lessThan">
      <formula>$K$1</formula>
    </cfRule>
  </conditionalFormatting>
  <conditionalFormatting sqref="E34">
    <cfRule type="cellIs" dxfId="241" priority="186" operator="lessThan">
      <formula>$K$1</formula>
    </cfRule>
  </conditionalFormatting>
  <conditionalFormatting sqref="E34">
    <cfRule type="cellIs" dxfId="240" priority="185" operator="lessThan">
      <formula>$K$1</formula>
    </cfRule>
  </conditionalFormatting>
  <conditionalFormatting sqref="E34">
    <cfRule type="cellIs" dxfId="239" priority="184" operator="lessThan">
      <formula>$K$1</formula>
    </cfRule>
  </conditionalFormatting>
  <conditionalFormatting sqref="G34:H34">
    <cfRule type="cellIs" dxfId="238" priority="183" stopIfTrue="1" operator="equal">
      <formula>"þ"</formula>
    </cfRule>
  </conditionalFormatting>
  <conditionalFormatting sqref="F34">
    <cfRule type="cellIs" dxfId="237" priority="182" operator="lessThan">
      <formula>$K$1</formula>
    </cfRule>
  </conditionalFormatting>
  <conditionalFormatting sqref="G34:H34">
    <cfRule type="cellIs" dxfId="236" priority="181" stopIfTrue="1" operator="equal">
      <formula>"þ"</formula>
    </cfRule>
  </conditionalFormatting>
  <conditionalFormatting sqref="F34">
    <cfRule type="cellIs" dxfId="235" priority="180" operator="lessThan">
      <formula>$K$1</formula>
    </cfRule>
  </conditionalFormatting>
  <conditionalFormatting sqref="G34:H34">
    <cfRule type="cellIs" dxfId="234" priority="179" stopIfTrue="1" operator="equal">
      <formula>"þ"</formula>
    </cfRule>
  </conditionalFormatting>
  <conditionalFormatting sqref="F34">
    <cfRule type="cellIs" dxfId="233" priority="178" operator="lessThan">
      <formula>$K$1</formula>
    </cfRule>
  </conditionalFormatting>
  <conditionalFormatting sqref="G11:H11">
    <cfRule type="cellIs" dxfId="232" priority="153" stopIfTrue="1" operator="equal">
      <formula>"þ"</formula>
    </cfRule>
  </conditionalFormatting>
  <conditionalFormatting sqref="G11:H11">
    <cfRule type="cellIs" dxfId="231" priority="152" stopIfTrue="1" operator="equal">
      <formula>"þ"</formula>
    </cfRule>
  </conditionalFormatting>
  <conditionalFormatting sqref="F11">
    <cfRule type="cellIs" dxfId="230" priority="151" operator="lessThan">
      <formula>$K$1</formula>
    </cfRule>
  </conditionalFormatting>
  <conditionalFormatting sqref="K1">
    <cfRule type="cellIs" dxfId="229" priority="122" operator="equal">
      <formula>0</formula>
    </cfRule>
  </conditionalFormatting>
  <conditionalFormatting sqref="E16">
    <cfRule type="cellIs" dxfId="228" priority="121" operator="lessThan">
      <formula>$K$1</formula>
    </cfRule>
  </conditionalFormatting>
  <conditionalFormatting sqref="G16">
    <cfRule type="cellIs" dxfId="227" priority="110" stopIfTrue="1" operator="equal">
      <formula>"þ"</formula>
    </cfRule>
  </conditionalFormatting>
  <conditionalFormatting sqref="F16">
    <cfRule type="cellIs" dxfId="226" priority="120" operator="lessThan">
      <formula>$K$1</formula>
    </cfRule>
  </conditionalFormatting>
  <conditionalFormatting sqref="H16">
    <cfRule type="cellIs" dxfId="225" priority="119" stopIfTrue="1" operator="equal">
      <formula>"þ"</formula>
    </cfRule>
  </conditionalFormatting>
  <conditionalFormatting sqref="H16">
    <cfRule type="cellIs" dxfId="224" priority="118" stopIfTrue="1" operator="equal">
      <formula>"þ"</formula>
    </cfRule>
  </conditionalFormatting>
  <conditionalFormatting sqref="F16">
    <cfRule type="cellIs" dxfId="223" priority="117" operator="lessThan">
      <formula>$K$1</formula>
    </cfRule>
  </conditionalFormatting>
  <conditionalFormatting sqref="H16">
    <cfRule type="cellIs" dxfId="222" priority="116" stopIfTrue="1" operator="equal">
      <formula>"þ"</formula>
    </cfRule>
  </conditionalFormatting>
  <conditionalFormatting sqref="H16">
    <cfRule type="cellIs" dxfId="221" priority="115" stopIfTrue="1" operator="equal">
      <formula>"þ"</formula>
    </cfRule>
  </conditionalFormatting>
  <conditionalFormatting sqref="F16">
    <cfRule type="cellIs" dxfId="220" priority="114" operator="lessThan">
      <formula>$K$1</formula>
    </cfRule>
  </conditionalFormatting>
  <conditionalFormatting sqref="H16">
    <cfRule type="cellIs" dxfId="219" priority="113" stopIfTrue="1" operator="equal">
      <formula>"þ"</formula>
    </cfRule>
  </conditionalFormatting>
  <conditionalFormatting sqref="H16">
    <cfRule type="cellIs" dxfId="218" priority="112" stopIfTrue="1" operator="equal">
      <formula>"þ"</formula>
    </cfRule>
  </conditionalFormatting>
  <conditionalFormatting sqref="F16">
    <cfRule type="cellIs" dxfId="217" priority="111" operator="lessThan">
      <formula>$K$1</formula>
    </cfRule>
  </conditionalFormatting>
  <conditionalFormatting sqref="E16">
    <cfRule type="cellIs" dxfId="216" priority="109" operator="lessThan">
      <formula>$K$1</formula>
    </cfRule>
  </conditionalFormatting>
  <conditionalFormatting sqref="E16">
    <cfRule type="cellIs" dxfId="215" priority="108" operator="lessThan">
      <formula>$K$1</formula>
    </cfRule>
  </conditionalFormatting>
  <conditionalFormatting sqref="E16">
    <cfRule type="cellIs" dxfId="214" priority="107" operator="lessThan">
      <formula>$K$1</formula>
    </cfRule>
  </conditionalFormatting>
  <conditionalFormatting sqref="E16">
    <cfRule type="cellIs" dxfId="213" priority="106" operator="lessThan">
      <formula>$K$1</formula>
    </cfRule>
  </conditionalFormatting>
  <conditionalFormatting sqref="G16">
    <cfRule type="cellIs" dxfId="212" priority="95" stopIfTrue="1" operator="equal">
      <formula>"þ"</formula>
    </cfRule>
  </conditionalFormatting>
  <conditionalFormatting sqref="F16">
    <cfRule type="cellIs" dxfId="211" priority="105" operator="lessThan">
      <formula>$K$1</formula>
    </cfRule>
  </conditionalFormatting>
  <conditionalFormatting sqref="H16">
    <cfRule type="cellIs" dxfId="210" priority="104" stopIfTrue="1" operator="equal">
      <formula>"þ"</formula>
    </cfRule>
  </conditionalFormatting>
  <conditionalFormatting sqref="H16">
    <cfRule type="cellIs" dxfId="209" priority="103" stopIfTrue="1" operator="equal">
      <formula>"þ"</formula>
    </cfRule>
  </conditionalFormatting>
  <conditionalFormatting sqref="F16">
    <cfRule type="cellIs" dxfId="208" priority="102" operator="lessThan">
      <formula>$K$1</formula>
    </cfRule>
  </conditionalFormatting>
  <conditionalFormatting sqref="H16">
    <cfRule type="cellIs" dxfId="207" priority="101" stopIfTrue="1" operator="equal">
      <formula>"þ"</formula>
    </cfRule>
  </conditionalFormatting>
  <conditionalFormatting sqref="H16">
    <cfRule type="cellIs" dxfId="206" priority="100" stopIfTrue="1" operator="equal">
      <formula>"þ"</formula>
    </cfRule>
  </conditionalFormatting>
  <conditionalFormatting sqref="F16">
    <cfRule type="cellIs" dxfId="205" priority="99" operator="lessThan">
      <formula>$K$1</formula>
    </cfRule>
  </conditionalFormatting>
  <conditionalFormatting sqref="H16">
    <cfRule type="cellIs" dxfId="204" priority="98" stopIfTrue="1" operator="equal">
      <formula>"þ"</formula>
    </cfRule>
  </conditionalFormatting>
  <conditionalFormatting sqref="H16">
    <cfRule type="cellIs" dxfId="203" priority="97" stopIfTrue="1" operator="equal">
      <formula>"þ"</formula>
    </cfRule>
  </conditionalFormatting>
  <conditionalFormatting sqref="F16">
    <cfRule type="cellIs" dxfId="202" priority="96" operator="lessThan">
      <formula>$K$1</formula>
    </cfRule>
  </conditionalFormatting>
  <conditionalFormatting sqref="E16">
    <cfRule type="cellIs" dxfId="201" priority="94" operator="lessThan">
      <formula>$K$1</formula>
    </cfRule>
  </conditionalFormatting>
  <conditionalFormatting sqref="E16">
    <cfRule type="cellIs" dxfId="200" priority="93" operator="lessThan">
      <formula>$K$1</formula>
    </cfRule>
  </conditionalFormatting>
  <conditionalFormatting sqref="E16">
    <cfRule type="cellIs" dxfId="199" priority="92" operator="lessThan">
      <formula>$K$1</formula>
    </cfRule>
  </conditionalFormatting>
  <conditionalFormatting sqref="E16">
    <cfRule type="cellIs" dxfId="198" priority="91" operator="lessThan">
      <formula>$K$1</formula>
    </cfRule>
  </conditionalFormatting>
  <conditionalFormatting sqref="E15">
    <cfRule type="cellIs" dxfId="197" priority="90" operator="lessThan">
      <formula>$K$1</formula>
    </cfRule>
  </conditionalFormatting>
  <conditionalFormatting sqref="H15">
    <cfRule type="cellIs" dxfId="196" priority="72" stopIfTrue="1" operator="equal">
      <formula>"þ"</formula>
    </cfRule>
  </conditionalFormatting>
  <conditionalFormatting sqref="F15">
    <cfRule type="cellIs" dxfId="195" priority="89" operator="lessThan">
      <formula>$K$1</formula>
    </cfRule>
  </conditionalFormatting>
  <conditionalFormatting sqref="H15">
    <cfRule type="cellIs" dxfId="194" priority="88" stopIfTrue="1" operator="equal">
      <formula>"þ"</formula>
    </cfRule>
  </conditionalFormatting>
  <conditionalFormatting sqref="H15">
    <cfRule type="cellIs" dxfId="193" priority="87" stopIfTrue="1" operator="equal">
      <formula>"þ"</formula>
    </cfRule>
  </conditionalFormatting>
  <conditionalFormatting sqref="F15">
    <cfRule type="cellIs" dxfId="192" priority="86" operator="lessThan">
      <formula>$K$1</formula>
    </cfRule>
  </conditionalFormatting>
  <conditionalFormatting sqref="H15">
    <cfRule type="cellIs" dxfId="191" priority="85" stopIfTrue="1" operator="equal">
      <formula>"þ"</formula>
    </cfRule>
  </conditionalFormatting>
  <conditionalFormatting sqref="H15">
    <cfRule type="cellIs" dxfId="190" priority="84" stopIfTrue="1" operator="equal">
      <formula>"þ"</formula>
    </cfRule>
  </conditionalFormatting>
  <conditionalFormatting sqref="F15">
    <cfRule type="cellIs" dxfId="189" priority="83" operator="lessThan">
      <formula>$K$1</formula>
    </cfRule>
  </conditionalFormatting>
  <conditionalFormatting sqref="H15">
    <cfRule type="cellIs" dxfId="188" priority="82" stopIfTrue="1" operator="equal">
      <formula>"þ"</formula>
    </cfRule>
  </conditionalFormatting>
  <conditionalFormatting sqref="H15">
    <cfRule type="cellIs" dxfId="187" priority="81" stopIfTrue="1" operator="equal">
      <formula>"þ"</formula>
    </cfRule>
  </conditionalFormatting>
  <conditionalFormatting sqref="F15">
    <cfRule type="cellIs" dxfId="186" priority="80" operator="lessThan">
      <formula>$K$1</formula>
    </cfRule>
  </conditionalFormatting>
  <conditionalFormatting sqref="E15">
    <cfRule type="cellIs" dxfId="185" priority="78" operator="lessThan">
      <formula>$K$1</formula>
    </cfRule>
  </conditionalFormatting>
  <conditionalFormatting sqref="E15">
    <cfRule type="cellIs" dxfId="184" priority="77" operator="lessThan">
      <formula>$K$1</formula>
    </cfRule>
  </conditionalFormatting>
  <conditionalFormatting sqref="E15">
    <cfRule type="cellIs" dxfId="183" priority="76" operator="lessThan">
      <formula>$K$1</formula>
    </cfRule>
  </conditionalFormatting>
  <conditionalFormatting sqref="E15">
    <cfRule type="cellIs" dxfId="182" priority="75" operator="lessThan">
      <formula>$K$1</formula>
    </cfRule>
  </conditionalFormatting>
  <conditionalFormatting sqref="G18">
    <cfRule type="cellIs" dxfId="181" priority="57" stopIfTrue="1" operator="equal">
      <formula>"þ"</formula>
    </cfRule>
  </conditionalFormatting>
  <conditionalFormatting sqref="F15">
    <cfRule type="cellIs" dxfId="180" priority="74" operator="lessThan">
      <formula>$K$1</formula>
    </cfRule>
  </conditionalFormatting>
  <conditionalFormatting sqref="H15">
    <cfRule type="cellIs" dxfId="179" priority="73" stopIfTrue="1" operator="equal">
      <formula>"þ"</formula>
    </cfRule>
  </conditionalFormatting>
  <conditionalFormatting sqref="F15">
    <cfRule type="cellIs" dxfId="178" priority="71" operator="lessThan">
      <formula>$K$1</formula>
    </cfRule>
  </conditionalFormatting>
  <conditionalFormatting sqref="H15">
    <cfRule type="cellIs" dxfId="177" priority="70" stopIfTrue="1" operator="equal">
      <formula>"þ"</formula>
    </cfRule>
  </conditionalFormatting>
  <conditionalFormatting sqref="H15">
    <cfRule type="cellIs" dxfId="176" priority="69" stopIfTrue="1" operator="equal">
      <formula>"þ"</formula>
    </cfRule>
  </conditionalFormatting>
  <conditionalFormatting sqref="F15">
    <cfRule type="cellIs" dxfId="175" priority="68" operator="lessThan">
      <formula>$K$1</formula>
    </cfRule>
  </conditionalFormatting>
  <conditionalFormatting sqref="H15">
    <cfRule type="cellIs" dxfId="174" priority="67" stopIfTrue="1" operator="equal">
      <formula>"þ"</formula>
    </cfRule>
  </conditionalFormatting>
  <conditionalFormatting sqref="H15">
    <cfRule type="cellIs" dxfId="173" priority="66" stopIfTrue="1" operator="equal">
      <formula>"þ"</formula>
    </cfRule>
  </conditionalFormatting>
  <conditionalFormatting sqref="F15">
    <cfRule type="cellIs" dxfId="172" priority="65" operator="lessThan">
      <formula>$K$1</formula>
    </cfRule>
  </conditionalFormatting>
  <conditionalFormatting sqref="E15">
    <cfRule type="cellIs" dxfId="171" priority="63" operator="lessThan">
      <formula>$K$1</formula>
    </cfRule>
  </conditionalFormatting>
  <conditionalFormatting sqref="E15">
    <cfRule type="cellIs" dxfId="170" priority="62" operator="lessThan">
      <formula>$K$1</formula>
    </cfRule>
  </conditionalFormatting>
  <conditionalFormatting sqref="E15">
    <cfRule type="cellIs" dxfId="169" priority="61" operator="lessThan">
      <formula>$K$1</formula>
    </cfRule>
  </conditionalFormatting>
  <conditionalFormatting sqref="E15">
    <cfRule type="cellIs" dxfId="168" priority="60" operator="lessThan">
      <formula>$K$1</formula>
    </cfRule>
  </conditionalFormatting>
  <conditionalFormatting sqref="G14:G15">
    <cfRule type="cellIs" dxfId="167" priority="59" stopIfTrue="1" operator="equal">
      <formula>"þ"</formula>
    </cfRule>
  </conditionalFormatting>
  <conditionalFormatting sqref="G14:G15">
    <cfRule type="cellIs" dxfId="166" priority="58" stopIfTrue="1" operator="equal">
      <formula>"þ"</formula>
    </cfRule>
  </conditionalFormatting>
  <conditionalFormatting sqref="G18">
    <cfRule type="cellIs" dxfId="165" priority="56" stopIfTrue="1" operator="equal">
      <formula>"þ"</formula>
    </cfRule>
  </conditionalFormatting>
  <conditionalFormatting sqref="E25">
    <cfRule type="cellIs" dxfId="164" priority="55" operator="lessThan">
      <formula>$K$1</formula>
    </cfRule>
  </conditionalFormatting>
  <conditionalFormatting sqref="F25">
    <cfRule type="cellIs" dxfId="163" priority="54" operator="lessThan">
      <formula>$K$1</formula>
    </cfRule>
  </conditionalFormatting>
  <conditionalFormatting sqref="F25">
    <cfRule type="cellIs" dxfId="162" priority="53" operator="lessThan">
      <formula>$K$1</formula>
    </cfRule>
  </conditionalFormatting>
  <conditionalFormatting sqref="E28">
    <cfRule type="cellIs" dxfId="161" priority="52" operator="lessThan">
      <formula>$K$1</formula>
    </cfRule>
  </conditionalFormatting>
  <conditionalFormatting sqref="H27:H28">
    <cfRule type="cellIs" dxfId="160" priority="51" stopIfTrue="1" operator="equal">
      <formula>"þ"</formula>
    </cfRule>
  </conditionalFormatting>
  <conditionalFormatting sqref="F28">
    <cfRule type="cellIs" dxfId="159" priority="50" operator="lessThan">
      <formula>$K$1</formula>
    </cfRule>
  </conditionalFormatting>
  <conditionalFormatting sqref="H27:H28">
    <cfRule type="cellIs" dxfId="158" priority="49" stopIfTrue="1" operator="equal">
      <formula>"þ"</formula>
    </cfRule>
  </conditionalFormatting>
  <conditionalFormatting sqref="F28">
    <cfRule type="cellIs" dxfId="157" priority="48" operator="lessThan">
      <formula>$K$1</formula>
    </cfRule>
  </conditionalFormatting>
  <conditionalFormatting sqref="H27:H28">
    <cfRule type="cellIs" dxfId="156" priority="47" stopIfTrue="1" operator="equal">
      <formula>"þ"</formula>
    </cfRule>
  </conditionalFormatting>
  <conditionalFormatting sqref="F28">
    <cfRule type="cellIs" dxfId="155" priority="46" operator="lessThan">
      <formula>$K$1</formula>
    </cfRule>
  </conditionalFormatting>
  <conditionalFormatting sqref="E27">
    <cfRule type="cellIs" dxfId="154" priority="45" operator="lessThan">
      <formula>$K$1</formula>
    </cfRule>
  </conditionalFormatting>
  <conditionalFormatting sqref="F27">
    <cfRule type="cellIs" dxfId="153" priority="44" operator="lessThan">
      <formula>$K$1</formula>
    </cfRule>
  </conditionalFormatting>
  <conditionalFormatting sqref="F27">
    <cfRule type="cellIs" dxfId="152" priority="43" operator="lessThan">
      <formula>$K$1</formula>
    </cfRule>
  </conditionalFormatting>
  <conditionalFormatting sqref="H5">
    <cfRule type="cellIs" dxfId="151" priority="42" stopIfTrue="1" operator="equal">
      <formula>"þ"</formula>
    </cfRule>
  </conditionalFormatting>
  <conditionalFormatting sqref="F5">
    <cfRule type="cellIs" dxfId="150" priority="40" operator="lessThan">
      <formula>$K$1</formula>
    </cfRule>
  </conditionalFormatting>
  <conditionalFormatting sqref="G17">
    <cfRule type="cellIs" dxfId="149" priority="39" stopIfTrue="1" operator="equal">
      <formula>"þ"</formula>
    </cfRule>
  </conditionalFormatting>
  <conditionalFormatting sqref="G17">
    <cfRule type="cellIs" dxfId="148" priority="38" stopIfTrue="1" operator="equal">
      <formula>"þ"</formula>
    </cfRule>
  </conditionalFormatting>
  <conditionalFormatting sqref="G19">
    <cfRule type="cellIs" dxfId="147" priority="37" stopIfTrue="1" operator="equal">
      <formula>"þ"</formula>
    </cfRule>
  </conditionalFormatting>
  <conditionalFormatting sqref="G19">
    <cfRule type="cellIs" dxfId="146" priority="36" stopIfTrue="1" operator="equal">
      <formula>"þ"</formula>
    </cfRule>
  </conditionalFormatting>
  <conditionalFormatting sqref="G27:G28">
    <cfRule type="cellIs" dxfId="145" priority="35" stopIfTrue="1" operator="equal">
      <formula>"þ"</formula>
    </cfRule>
  </conditionalFormatting>
  <conditionalFormatting sqref="G27:G28">
    <cfRule type="cellIs" dxfId="144" priority="34" stopIfTrue="1" operator="equal">
      <formula>"þ"</formula>
    </cfRule>
  </conditionalFormatting>
  <conditionalFormatting sqref="G27:G28">
    <cfRule type="cellIs" dxfId="143" priority="33" stopIfTrue="1" operator="equal">
      <formula>"þ"</formula>
    </cfRule>
  </conditionalFormatting>
  <conditionalFormatting sqref="G10:H10">
    <cfRule type="cellIs" dxfId="142" priority="32" stopIfTrue="1" operator="equal">
      <formula>"þ"</formula>
    </cfRule>
  </conditionalFormatting>
  <conditionalFormatting sqref="G10:H10">
    <cfRule type="cellIs" dxfId="141" priority="31" stopIfTrue="1" operator="equal">
      <formula>"þ"</formula>
    </cfRule>
  </conditionalFormatting>
  <conditionalFormatting sqref="F10">
    <cfRule type="cellIs" dxfId="140" priority="30" operator="lessThan">
      <formula>$K$1</formula>
    </cfRule>
  </conditionalFormatting>
  <conditionalFormatting sqref="E20:F20">
    <cfRule type="cellIs" dxfId="139" priority="29" operator="lessThan">
      <formula>$K$1</formula>
    </cfRule>
  </conditionalFormatting>
  <conditionalFormatting sqref="H20">
    <cfRule type="cellIs" dxfId="138" priority="28" stopIfTrue="1" operator="equal">
      <formula>"þ"</formula>
    </cfRule>
  </conditionalFormatting>
  <conditionalFormatting sqref="H20">
    <cfRule type="cellIs" dxfId="137" priority="27" stopIfTrue="1" operator="equal">
      <formula>"þ"</formula>
    </cfRule>
  </conditionalFormatting>
  <conditionalFormatting sqref="G20">
    <cfRule type="cellIs" dxfId="136" priority="26" stopIfTrue="1" operator="equal">
      <formula>"þ"</formula>
    </cfRule>
  </conditionalFormatting>
  <conditionalFormatting sqref="G20">
    <cfRule type="cellIs" dxfId="135" priority="25" stopIfTrue="1" operator="equal">
      <formula>"þ"</formula>
    </cfRule>
  </conditionalFormatting>
  <conditionalFormatting sqref="G9:H9">
    <cfRule type="cellIs" dxfId="134" priority="24" stopIfTrue="1" operator="equal">
      <formula>"þ"</formula>
    </cfRule>
  </conditionalFormatting>
  <conditionalFormatting sqref="F9">
    <cfRule type="cellIs" dxfId="133" priority="23" operator="lessThan">
      <formula>$K$1</formula>
    </cfRule>
  </conditionalFormatting>
  <conditionalFormatting sqref="E21:F21">
    <cfRule type="cellIs" dxfId="132" priority="22" operator="lessThan">
      <formula>$K$1</formula>
    </cfRule>
  </conditionalFormatting>
  <conditionalFormatting sqref="H21">
    <cfRule type="cellIs" dxfId="131" priority="21" stopIfTrue="1" operator="equal">
      <formula>"þ"</formula>
    </cfRule>
  </conditionalFormatting>
  <conditionalFormatting sqref="H21">
    <cfRule type="cellIs" dxfId="130" priority="20" stopIfTrue="1" operator="equal">
      <formula>"þ"</formula>
    </cfRule>
  </conditionalFormatting>
  <conditionalFormatting sqref="G21">
    <cfRule type="cellIs" dxfId="129" priority="19" stopIfTrue="1" operator="equal">
      <formula>"þ"</formula>
    </cfRule>
  </conditionalFormatting>
  <conditionalFormatting sqref="G21">
    <cfRule type="cellIs" dxfId="128" priority="18" stopIfTrue="1" operator="equal">
      <formula>"þ"</formula>
    </cfRule>
  </conditionalFormatting>
  <conditionalFormatting sqref="G7">
    <cfRule type="cellIs" dxfId="127" priority="17" stopIfTrue="1" operator="equal">
      <formula>"þ"</formula>
    </cfRule>
  </conditionalFormatting>
  <conditionalFormatting sqref="G9">
    <cfRule type="cellIs" dxfId="126" priority="16" stopIfTrue="1" operator="equal">
      <formula>"þ"</formula>
    </cfRule>
  </conditionalFormatting>
  <conditionalFormatting sqref="G8">
    <cfRule type="cellIs" dxfId="125" priority="15" stopIfTrue="1" operator="equal">
      <formula>"þ"</formula>
    </cfRule>
  </conditionalFormatting>
  <conditionalFormatting sqref="E22:F22">
    <cfRule type="cellIs" dxfId="124" priority="14" operator="lessThan">
      <formula>$K$1</formula>
    </cfRule>
  </conditionalFormatting>
  <conditionalFormatting sqref="H22">
    <cfRule type="cellIs" dxfId="123" priority="13" stopIfTrue="1" operator="equal">
      <formula>"þ"</formula>
    </cfRule>
  </conditionalFormatting>
  <conditionalFormatting sqref="H22">
    <cfRule type="cellIs" dxfId="122" priority="12" stopIfTrue="1" operator="equal">
      <formula>"þ"</formula>
    </cfRule>
  </conditionalFormatting>
  <conditionalFormatting sqref="G22">
    <cfRule type="cellIs" dxfId="121" priority="11" stopIfTrue="1" operator="equal">
      <formula>"þ"</formula>
    </cfRule>
  </conditionalFormatting>
  <conditionalFormatting sqref="G22">
    <cfRule type="cellIs" dxfId="120" priority="10" stopIfTrue="1" operator="equal">
      <formula>"þ"</formula>
    </cfRule>
  </conditionalFormatting>
  <conditionalFormatting sqref="G4">
    <cfRule type="cellIs" dxfId="119" priority="7" stopIfTrue="1" operator="equal">
      <formula>"þ"</formula>
    </cfRule>
  </conditionalFormatting>
  <conditionalFormatting sqref="G5">
    <cfRule type="cellIs" dxfId="118" priority="8" stopIfTrue="1" operator="equal">
      <formula>"þ"</formula>
    </cfRule>
  </conditionalFormatting>
  <conditionalFormatting sqref="H5">
    <cfRule type="cellIs" dxfId="117" priority="6" stopIfTrue="1" operator="equal">
      <formula>"þ"</formula>
    </cfRule>
  </conditionalFormatting>
  <conditionalFormatting sqref="F5">
    <cfRule type="cellIs" dxfId="116" priority="5" operator="lessThan">
      <formula>$K$1</formula>
    </cfRule>
  </conditionalFormatting>
  <conditionalFormatting sqref="H6">
    <cfRule type="cellIs" dxfId="115" priority="4" stopIfTrue="1" operator="equal">
      <formula>"þ"</formula>
    </cfRule>
  </conditionalFormatting>
  <conditionalFormatting sqref="F6">
    <cfRule type="cellIs" dxfId="114" priority="3" operator="lessThan">
      <formula>$K$1</formula>
    </cfRule>
  </conditionalFormatting>
  <conditionalFormatting sqref="G5">
    <cfRule type="cellIs" dxfId="113" priority="1" stopIfTrue="1" operator="equal">
      <formula>"þ"</formula>
    </cfRule>
  </conditionalFormatting>
  <conditionalFormatting sqref="G6">
    <cfRule type="cellIs" dxfId="112" priority="2" stopIfTrue="1" operator="equal">
      <formula>"þ"</formula>
    </cfRule>
  </conditionalFormatting>
  <pageMargins left="0.7" right="0.7" top="0.75" bottom="0.75" header="0.3" footer="0.3"/>
  <pageSetup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4"/>
  <sheetViews>
    <sheetView showGridLines="0" workbookViewId="0">
      <pane ySplit="1" topLeftCell="A2" activePane="bottomLeft" state="frozen"/>
      <selection pane="bottomLeft" activeCell="A2" sqref="A2"/>
    </sheetView>
  </sheetViews>
  <sheetFormatPr defaultRowHeight="15.6" x14ac:dyDescent="0.3"/>
  <cols>
    <col min="1" max="1" width="27.796875" style="68" customWidth="1"/>
    <col min="2" max="2" width="38.19921875" style="68" bestFit="1" customWidth="1"/>
    <col min="3" max="3" width="20.296875" style="68" bestFit="1" customWidth="1"/>
    <col min="4" max="4" width="4.296875" style="68" bestFit="1" customWidth="1"/>
    <col min="5" max="5" width="4.8984375" style="68" bestFit="1" customWidth="1"/>
    <col min="6" max="6" width="5.796875" style="68" bestFit="1" customWidth="1"/>
    <col min="7" max="7" width="3.8984375" style="68" bestFit="1" customWidth="1"/>
    <col min="8" max="8" width="7.09765625" style="68" bestFit="1" customWidth="1"/>
    <col min="9" max="9" width="4.296875" style="68" bestFit="1" customWidth="1"/>
    <col min="10" max="10" width="5.3984375" style="68" bestFit="1" customWidth="1"/>
    <col min="11" max="11" width="6.69921875" style="68" bestFit="1" customWidth="1"/>
    <col min="12" max="12" width="12.796875" style="61" bestFit="1" customWidth="1"/>
    <col min="13" max="16384" width="8.796875" style="61"/>
  </cols>
  <sheetData>
    <row r="1" spans="1:12" ht="16.2" thickBot="1" x14ac:dyDescent="0.35">
      <c r="A1" s="57" t="s">
        <v>0</v>
      </c>
      <c r="B1" s="58" t="s">
        <v>36</v>
      </c>
      <c r="C1" s="58" t="s">
        <v>37</v>
      </c>
      <c r="D1" s="103" t="s">
        <v>118</v>
      </c>
      <c r="E1" s="76" t="s">
        <v>38</v>
      </c>
      <c r="F1" s="58" t="s">
        <v>39</v>
      </c>
      <c r="G1" s="58" t="s">
        <v>40</v>
      </c>
      <c r="H1" s="58" t="s">
        <v>41</v>
      </c>
      <c r="I1" s="59" t="s">
        <v>3</v>
      </c>
      <c r="J1" s="60" t="s">
        <v>27</v>
      </c>
      <c r="K1" s="60" t="s">
        <v>117</v>
      </c>
      <c r="L1" s="60" t="s">
        <v>113</v>
      </c>
    </row>
    <row r="2" spans="1:12" x14ac:dyDescent="0.3">
      <c r="A2" s="62" t="s">
        <v>120</v>
      </c>
      <c r="B2" s="115" t="s">
        <v>129</v>
      </c>
      <c r="C2" s="63" t="s">
        <v>127</v>
      </c>
      <c r="D2" s="104">
        <v>20</v>
      </c>
      <c r="E2" s="109">
        <v>11</v>
      </c>
      <c r="F2" s="111">
        <v>-1</v>
      </c>
      <c r="G2" s="111">
        <v>0</v>
      </c>
      <c r="H2" s="119">
        <v>-2</v>
      </c>
      <c r="I2" s="64">
        <f t="shared" ref="I2:I24" ca="1" si="0">RANDBETWEEN(1,20)</f>
        <v>8</v>
      </c>
      <c r="J2" s="63">
        <f t="shared" ref="J2:J12" ca="1" si="1">SUM(E2:I2)</f>
        <v>16</v>
      </c>
      <c r="K2" s="107" t="str">
        <f t="shared" ref="K2:K15" ca="1" si="2">IF(I2&gt;(D2-1),"þ","ý")</f>
        <v>ý</v>
      </c>
      <c r="L2" s="92"/>
    </row>
    <row r="3" spans="1:12" x14ac:dyDescent="0.3">
      <c r="A3" s="62" t="s">
        <v>120</v>
      </c>
      <c r="B3" s="115" t="s">
        <v>145</v>
      </c>
      <c r="C3" s="63" t="s">
        <v>131</v>
      </c>
      <c r="D3" s="104">
        <v>20</v>
      </c>
      <c r="E3" s="109">
        <v>11</v>
      </c>
      <c r="F3" s="111">
        <v>-1</v>
      </c>
      <c r="G3" s="111">
        <v>0</v>
      </c>
      <c r="H3" s="119">
        <v>-2</v>
      </c>
      <c r="I3" s="64">
        <f t="shared" ca="1" si="0"/>
        <v>6</v>
      </c>
      <c r="J3" s="63">
        <f t="shared" ref="J3:J8" ca="1" si="3">SUM(E3:I3)</f>
        <v>14</v>
      </c>
      <c r="K3" s="107" t="str">
        <f t="shared" ca="1" si="2"/>
        <v>ý</v>
      </c>
      <c r="L3" s="92"/>
    </row>
    <row r="4" spans="1:12" x14ac:dyDescent="0.3">
      <c r="A4" s="62" t="s">
        <v>120</v>
      </c>
      <c r="B4" s="63" t="s">
        <v>207</v>
      </c>
      <c r="C4" s="63" t="s">
        <v>130</v>
      </c>
      <c r="D4" s="104">
        <v>20</v>
      </c>
      <c r="E4" s="109">
        <v>11</v>
      </c>
      <c r="F4" s="111">
        <v>0</v>
      </c>
      <c r="G4" s="111">
        <v>0</v>
      </c>
      <c r="H4" s="119">
        <v>-2</v>
      </c>
      <c r="I4" s="64">
        <f t="shared" ca="1" si="0"/>
        <v>4</v>
      </c>
      <c r="J4" s="63">
        <f t="shared" ref="J4" ca="1" si="4">SUM(E4:I4)</f>
        <v>13</v>
      </c>
      <c r="K4" s="107" t="str">
        <f t="shared" ca="1" si="2"/>
        <v>ý</v>
      </c>
      <c r="L4" s="92"/>
    </row>
    <row r="5" spans="1:12" x14ac:dyDescent="0.3">
      <c r="A5" s="62" t="s">
        <v>120</v>
      </c>
      <c r="B5" s="63" t="s">
        <v>112</v>
      </c>
      <c r="C5" s="63" t="s">
        <v>132</v>
      </c>
      <c r="D5" s="104">
        <v>20</v>
      </c>
      <c r="E5" s="109">
        <v>11</v>
      </c>
      <c r="F5" s="111">
        <v>-4</v>
      </c>
      <c r="G5" s="111">
        <v>0</v>
      </c>
      <c r="H5" s="119">
        <v>-2</v>
      </c>
      <c r="I5" s="64">
        <f t="shared" ca="1" si="0"/>
        <v>13</v>
      </c>
      <c r="J5" s="63">
        <f t="shared" ref="J5" ca="1" si="5">SUM(E5:I5)</f>
        <v>18</v>
      </c>
      <c r="K5" s="107" t="str">
        <f t="shared" ref="K5" ca="1" si="6">IF(I5&gt;(D5-1),"þ","ý")</f>
        <v>ý</v>
      </c>
      <c r="L5" s="92"/>
    </row>
    <row r="6" spans="1:12" x14ac:dyDescent="0.3">
      <c r="A6" s="62" t="s">
        <v>120</v>
      </c>
      <c r="B6" s="63" t="s">
        <v>133</v>
      </c>
      <c r="C6" s="116" t="s">
        <v>134</v>
      </c>
      <c r="D6" s="104">
        <v>20</v>
      </c>
      <c r="E6" s="109">
        <v>11</v>
      </c>
      <c r="F6" s="111">
        <v>-4</v>
      </c>
      <c r="G6" s="111">
        <v>0</v>
      </c>
      <c r="H6" s="119">
        <v>-2</v>
      </c>
      <c r="I6" s="64">
        <f t="shared" ca="1" si="0"/>
        <v>14</v>
      </c>
      <c r="J6" s="63">
        <f t="shared" ref="J6" ca="1" si="7">SUM(E6:I6)</f>
        <v>19</v>
      </c>
      <c r="K6" s="107" t="str">
        <f t="shared" ref="K6" ca="1" si="8">IF(I6&gt;(D6-1),"þ","ý")</f>
        <v>ý</v>
      </c>
      <c r="L6" s="92"/>
    </row>
    <row r="7" spans="1:12" x14ac:dyDescent="0.3">
      <c r="A7" s="62" t="s">
        <v>120</v>
      </c>
      <c r="B7" s="63" t="s">
        <v>197</v>
      </c>
      <c r="C7" s="116" t="s">
        <v>198</v>
      </c>
      <c r="D7" s="104">
        <v>20</v>
      </c>
      <c r="E7" s="109">
        <v>11</v>
      </c>
      <c r="F7" s="111">
        <v>1</v>
      </c>
      <c r="G7" s="111">
        <v>0</v>
      </c>
      <c r="H7" s="119">
        <v>-2</v>
      </c>
      <c r="I7" s="64">
        <f t="shared" ca="1" si="0"/>
        <v>12</v>
      </c>
      <c r="J7" s="63">
        <f t="shared" ref="J7" ca="1" si="9">SUM(E7:I7)</f>
        <v>22</v>
      </c>
      <c r="K7" s="107" t="str">
        <f t="shared" ref="K7" ca="1" si="10">IF(I7&gt;(D7-1),"þ","ý")</f>
        <v>ý</v>
      </c>
      <c r="L7" s="92"/>
    </row>
    <row r="8" spans="1:12" x14ac:dyDescent="0.3">
      <c r="A8" s="65" t="s">
        <v>120</v>
      </c>
      <c r="B8" s="66" t="s">
        <v>107</v>
      </c>
      <c r="C8" s="66" t="s">
        <v>107</v>
      </c>
      <c r="D8" s="105">
        <v>20</v>
      </c>
      <c r="E8" s="110">
        <v>11</v>
      </c>
      <c r="F8" s="112">
        <v>-1</v>
      </c>
      <c r="G8" s="112">
        <v>0</v>
      </c>
      <c r="H8" s="120">
        <v>-2</v>
      </c>
      <c r="I8" s="67">
        <f t="shared" ca="1" si="0"/>
        <v>18</v>
      </c>
      <c r="J8" s="66">
        <f t="shared" ca="1" si="3"/>
        <v>26</v>
      </c>
      <c r="K8" s="106" t="str">
        <f t="shared" ca="1" si="2"/>
        <v>ý</v>
      </c>
      <c r="L8" s="93"/>
    </row>
    <row r="9" spans="1:12" x14ac:dyDescent="0.3">
      <c r="A9" s="62" t="s">
        <v>122</v>
      </c>
      <c r="B9" s="63" t="s">
        <v>191</v>
      </c>
      <c r="C9" s="63" t="s">
        <v>192</v>
      </c>
      <c r="D9" s="104">
        <v>20</v>
      </c>
      <c r="E9" s="109">
        <v>3</v>
      </c>
      <c r="F9" s="111">
        <v>2</v>
      </c>
      <c r="G9" s="111">
        <v>0</v>
      </c>
      <c r="H9" s="111">
        <v>0</v>
      </c>
      <c r="I9" s="64">
        <f t="shared" ca="1" si="0"/>
        <v>19</v>
      </c>
      <c r="J9" s="63">
        <f t="shared" ca="1" si="1"/>
        <v>24</v>
      </c>
      <c r="K9" s="107" t="str">
        <f t="shared" ca="1" si="2"/>
        <v>ý</v>
      </c>
      <c r="L9" s="92"/>
    </row>
    <row r="10" spans="1:12" x14ac:dyDescent="0.3">
      <c r="A10" s="62" t="s">
        <v>122</v>
      </c>
      <c r="B10" s="63" t="s">
        <v>124</v>
      </c>
      <c r="C10" s="63" t="s">
        <v>125</v>
      </c>
      <c r="D10" s="104">
        <v>20</v>
      </c>
      <c r="E10" s="109">
        <v>3</v>
      </c>
      <c r="F10" s="111">
        <v>2</v>
      </c>
      <c r="G10" s="111">
        <v>0</v>
      </c>
      <c r="H10" s="111">
        <v>0</v>
      </c>
      <c r="I10" s="64">
        <f t="shared" ca="1" si="0"/>
        <v>3</v>
      </c>
      <c r="J10" s="63">
        <f t="shared" ref="J10:J11" ca="1" si="11">SUM(E10:I10)</f>
        <v>8</v>
      </c>
      <c r="K10" s="107" t="str">
        <f t="shared" ca="1" si="2"/>
        <v>ý</v>
      </c>
      <c r="L10" s="92"/>
    </row>
    <row r="11" spans="1:12" x14ac:dyDescent="0.3">
      <c r="A11" s="65" t="s">
        <v>122</v>
      </c>
      <c r="B11" s="66" t="s">
        <v>107</v>
      </c>
      <c r="C11" s="66" t="s">
        <v>107</v>
      </c>
      <c r="D11" s="105">
        <v>20</v>
      </c>
      <c r="E11" s="110">
        <v>3</v>
      </c>
      <c r="F11" s="112">
        <v>0</v>
      </c>
      <c r="G11" s="112">
        <v>0</v>
      </c>
      <c r="H11" s="112">
        <v>0</v>
      </c>
      <c r="I11" s="67">
        <f t="shared" ca="1" si="0"/>
        <v>11</v>
      </c>
      <c r="J11" s="66">
        <f t="shared" ca="1" si="11"/>
        <v>14</v>
      </c>
      <c r="K11" s="106" t="str">
        <f t="shared" ca="1" si="2"/>
        <v>ý</v>
      </c>
      <c r="L11" s="93"/>
    </row>
    <row r="12" spans="1:12" x14ac:dyDescent="0.3">
      <c r="A12" s="62" t="s">
        <v>121</v>
      </c>
      <c r="B12" s="63" t="s">
        <v>112</v>
      </c>
      <c r="C12" s="63" t="s">
        <v>140</v>
      </c>
      <c r="D12" s="104">
        <v>20</v>
      </c>
      <c r="E12" s="109">
        <v>5</v>
      </c>
      <c r="F12" s="111">
        <v>0</v>
      </c>
      <c r="G12" s="111">
        <v>0</v>
      </c>
      <c r="H12" s="111">
        <v>0</v>
      </c>
      <c r="I12" s="64">
        <f t="shared" ca="1" si="0"/>
        <v>13</v>
      </c>
      <c r="J12" s="63">
        <f t="shared" ca="1" si="1"/>
        <v>18</v>
      </c>
      <c r="K12" s="107" t="str">
        <f t="shared" ca="1" si="2"/>
        <v>ý</v>
      </c>
      <c r="L12" s="92"/>
    </row>
    <row r="13" spans="1:12" x14ac:dyDescent="0.3">
      <c r="A13" s="65" t="s">
        <v>121</v>
      </c>
      <c r="B13" s="66" t="s">
        <v>107</v>
      </c>
      <c r="C13" s="66" t="s">
        <v>107</v>
      </c>
      <c r="D13" s="105">
        <v>20</v>
      </c>
      <c r="E13" s="110">
        <v>5</v>
      </c>
      <c r="F13" s="112">
        <v>0</v>
      </c>
      <c r="G13" s="112">
        <v>0</v>
      </c>
      <c r="H13" s="112">
        <v>0</v>
      </c>
      <c r="I13" s="67">
        <f t="shared" ca="1" si="0"/>
        <v>17</v>
      </c>
      <c r="J13" s="66">
        <f t="shared" ref="J13:J14" ca="1" si="12">SUM(E13:I13)</f>
        <v>22</v>
      </c>
      <c r="K13" s="106" t="str">
        <f t="shared" ca="1" si="2"/>
        <v>ý</v>
      </c>
      <c r="L13" s="93"/>
    </row>
    <row r="14" spans="1:12" x14ac:dyDescent="0.3">
      <c r="A14" s="62" t="s">
        <v>172</v>
      </c>
      <c r="B14" s="63" t="s">
        <v>189</v>
      </c>
      <c r="C14" s="63" t="s">
        <v>190</v>
      </c>
      <c r="D14" s="104">
        <v>20</v>
      </c>
      <c r="E14" s="109">
        <v>0</v>
      </c>
      <c r="F14" s="119">
        <f t="shared" ref="F14:F15" si="13">4+2</f>
        <v>6</v>
      </c>
      <c r="G14" s="111">
        <v>0</v>
      </c>
      <c r="H14" s="119">
        <v>-2</v>
      </c>
      <c r="I14" s="64">
        <f t="shared" ca="1" si="0"/>
        <v>18</v>
      </c>
      <c r="J14" s="63">
        <f t="shared" ca="1" si="12"/>
        <v>22</v>
      </c>
      <c r="K14" s="107" t="str">
        <f t="shared" ca="1" si="2"/>
        <v>ý</v>
      </c>
      <c r="L14" s="92"/>
    </row>
    <row r="15" spans="1:12" x14ac:dyDescent="0.3">
      <c r="A15" s="65" t="s">
        <v>172</v>
      </c>
      <c r="B15" s="66" t="s">
        <v>107</v>
      </c>
      <c r="C15" s="66" t="s">
        <v>107</v>
      </c>
      <c r="D15" s="105">
        <v>20</v>
      </c>
      <c r="E15" s="110">
        <v>0</v>
      </c>
      <c r="F15" s="120">
        <f t="shared" si="13"/>
        <v>6</v>
      </c>
      <c r="G15" s="66">
        <v>0</v>
      </c>
      <c r="H15" s="120">
        <v>-2</v>
      </c>
      <c r="I15" s="67">
        <f t="shared" ca="1" si="0"/>
        <v>16</v>
      </c>
      <c r="J15" s="66">
        <f t="shared" ref="J15" ca="1" si="14">SUM(E15:I15)</f>
        <v>20</v>
      </c>
      <c r="K15" s="106" t="str">
        <f t="shared" ca="1" si="2"/>
        <v>ý</v>
      </c>
      <c r="L15" s="93"/>
    </row>
    <row r="16" spans="1:12" x14ac:dyDescent="0.3">
      <c r="A16" s="62" t="s">
        <v>173</v>
      </c>
      <c r="B16" s="63" t="s">
        <v>178</v>
      </c>
      <c r="C16" s="63" t="s">
        <v>180</v>
      </c>
      <c r="D16" s="104">
        <v>20</v>
      </c>
      <c r="E16" s="109">
        <v>1</v>
      </c>
      <c r="F16" s="119">
        <f t="shared" ref="F16:F19" si="15">1+2</f>
        <v>3</v>
      </c>
      <c r="G16" s="63">
        <v>0</v>
      </c>
      <c r="H16" s="119">
        <v>-2</v>
      </c>
      <c r="I16" s="64">
        <f t="shared" ca="1" si="0"/>
        <v>3</v>
      </c>
      <c r="J16" s="63">
        <f t="shared" ref="J16" ca="1" si="16">SUM(E16:I16)</f>
        <v>5</v>
      </c>
      <c r="K16" s="107" t="str">
        <f t="shared" ref="K16:K17" ca="1" si="17">IF(I16&gt;(D16-1),"þ","ý")</f>
        <v>ý</v>
      </c>
      <c r="L16" s="92"/>
    </row>
    <row r="17" spans="1:12" x14ac:dyDescent="0.3">
      <c r="A17" s="62" t="s">
        <v>173</v>
      </c>
      <c r="B17" s="63" t="s">
        <v>179</v>
      </c>
      <c r="C17" s="63" t="s">
        <v>180</v>
      </c>
      <c r="D17" s="104">
        <v>20</v>
      </c>
      <c r="E17" s="109">
        <v>1</v>
      </c>
      <c r="F17" s="119">
        <f t="shared" si="15"/>
        <v>3</v>
      </c>
      <c r="G17" s="63">
        <v>0</v>
      </c>
      <c r="H17" s="119">
        <v>-2</v>
      </c>
      <c r="I17" s="64">
        <f t="shared" ca="1" si="0"/>
        <v>14</v>
      </c>
      <c r="J17" s="63">
        <f t="shared" ref="J17" ca="1" si="18">SUM(E17:I17)</f>
        <v>16</v>
      </c>
      <c r="K17" s="107" t="str">
        <f t="shared" ca="1" si="17"/>
        <v>ý</v>
      </c>
      <c r="L17" s="92"/>
    </row>
    <row r="18" spans="1:12" x14ac:dyDescent="0.3">
      <c r="A18" s="62" t="s">
        <v>173</v>
      </c>
      <c r="B18" s="63" t="s">
        <v>185</v>
      </c>
      <c r="C18" s="63" t="s">
        <v>186</v>
      </c>
      <c r="D18" s="104">
        <v>20</v>
      </c>
      <c r="E18" s="109">
        <v>1</v>
      </c>
      <c r="F18" s="119">
        <f t="shared" si="15"/>
        <v>3</v>
      </c>
      <c r="G18" s="63">
        <v>0</v>
      </c>
      <c r="H18" s="119">
        <v>-2</v>
      </c>
      <c r="I18" s="64">
        <f t="shared" ca="1" si="0"/>
        <v>20</v>
      </c>
      <c r="J18" s="63">
        <f t="shared" ref="J18" ca="1" si="19">SUM(E18:I18)</f>
        <v>22</v>
      </c>
      <c r="K18" s="107" t="str">
        <f t="shared" ref="K18" ca="1" si="20">IF(I18&gt;(D18-1),"þ","ý")</f>
        <v>þ</v>
      </c>
      <c r="L18" s="92"/>
    </row>
    <row r="19" spans="1:12" x14ac:dyDescent="0.3">
      <c r="A19" s="65" t="s">
        <v>173</v>
      </c>
      <c r="B19" s="66" t="s">
        <v>181</v>
      </c>
      <c r="C19" s="66" t="s">
        <v>107</v>
      </c>
      <c r="D19" s="105">
        <v>20</v>
      </c>
      <c r="E19" s="110">
        <v>1</v>
      </c>
      <c r="F19" s="120">
        <f t="shared" si="15"/>
        <v>3</v>
      </c>
      <c r="G19" s="66">
        <v>0</v>
      </c>
      <c r="H19" s="120">
        <v>-2</v>
      </c>
      <c r="I19" s="67">
        <f t="shared" ca="1" si="0"/>
        <v>9</v>
      </c>
      <c r="J19" s="66">
        <f t="shared" ref="J19:J20" ca="1" si="21">SUM(E19:I19)</f>
        <v>11</v>
      </c>
      <c r="K19" s="106" t="str">
        <f t="shared" ref="K19:K20" ca="1" si="22">IF(I19&gt;(D19-1),"þ","ý")</f>
        <v>ý</v>
      </c>
      <c r="L19" s="93"/>
    </row>
    <row r="20" spans="1:12" x14ac:dyDescent="0.3">
      <c r="A20" s="62" t="s">
        <v>174</v>
      </c>
      <c r="B20" s="63" t="s">
        <v>188</v>
      </c>
      <c r="C20" s="63" t="s">
        <v>187</v>
      </c>
      <c r="D20" s="104">
        <v>20</v>
      </c>
      <c r="E20" s="109">
        <v>4</v>
      </c>
      <c r="F20" s="119">
        <f t="shared" ref="F20" si="23">1+2</f>
        <v>3</v>
      </c>
      <c r="G20" s="63">
        <v>0</v>
      </c>
      <c r="H20" s="119">
        <v>-2</v>
      </c>
      <c r="I20" s="64">
        <f t="shared" ca="1" si="0"/>
        <v>4</v>
      </c>
      <c r="J20" s="63">
        <f t="shared" ca="1" si="21"/>
        <v>9</v>
      </c>
      <c r="K20" s="107" t="str">
        <f t="shared" ca="1" si="22"/>
        <v>ý</v>
      </c>
      <c r="L20" s="92"/>
    </row>
    <row r="21" spans="1:12" x14ac:dyDescent="0.3">
      <c r="A21" s="65" t="s">
        <v>174</v>
      </c>
      <c r="B21" s="66" t="s">
        <v>107</v>
      </c>
      <c r="C21" s="66" t="s">
        <v>107</v>
      </c>
      <c r="D21" s="105">
        <v>20</v>
      </c>
      <c r="E21" s="110">
        <v>4</v>
      </c>
      <c r="F21" s="120">
        <f>11+2</f>
        <v>13</v>
      </c>
      <c r="G21" s="66">
        <v>0</v>
      </c>
      <c r="H21" s="120">
        <v>-2</v>
      </c>
      <c r="I21" s="67">
        <f t="shared" ca="1" si="0"/>
        <v>3</v>
      </c>
      <c r="J21" s="66">
        <f t="shared" ref="J21:J22" ca="1" si="24">SUM(E21:I21)</f>
        <v>18</v>
      </c>
      <c r="K21" s="106" t="str">
        <f t="shared" ref="K21:K22" ca="1" si="25">IF(I21&gt;(D21-1),"þ","ý")</f>
        <v>ý</v>
      </c>
      <c r="L21" s="93"/>
    </row>
    <row r="22" spans="1:12" x14ac:dyDescent="0.3">
      <c r="A22" s="121" t="s">
        <v>199</v>
      </c>
      <c r="B22" s="63" t="s">
        <v>204</v>
      </c>
      <c r="C22" s="63" t="s">
        <v>203</v>
      </c>
      <c r="D22" s="104">
        <v>20</v>
      </c>
      <c r="E22" s="109">
        <v>9</v>
      </c>
      <c r="F22" s="111">
        <v>6</v>
      </c>
      <c r="G22" s="63">
        <v>0</v>
      </c>
      <c r="H22" s="119">
        <v>-2</v>
      </c>
      <c r="I22" s="64">
        <f t="shared" ca="1" si="0"/>
        <v>9</v>
      </c>
      <c r="J22" s="63">
        <f t="shared" ca="1" si="24"/>
        <v>22</v>
      </c>
      <c r="K22" s="107" t="str">
        <f t="shared" ca="1" si="25"/>
        <v>ý</v>
      </c>
      <c r="L22" s="92"/>
    </row>
    <row r="23" spans="1:12" x14ac:dyDescent="0.3">
      <c r="A23" s="121" t="s">
        <v>199</v>
      </c>
      <c r="B23" s="63" t="s">
        <v>205</v>
      </c>
      <c r="C23" s="63" t="s">
        <v>203</v>
      </c>
      <c r="D23" s="104">
        <v>20</v>
      </c>
      <c r="E23" s="109">
        <v>9</v>
      </c>
      <c r="F23" s="111">
        <v>6</v>
      </c>
      <c r="G23" s="63">
        <v>0</v>
      </c>
      <c r="H23" s="119">
        <v>-2</v>
      </c>
      <c r="I23" s="64">
        <f t="shared" ca="1" si="0"/>
        <v>1</v>
      </c>
      <c r="J23" s="63">
        <f t="shared" ref="J23" ca="1" si="26">SUM(E23:I23)</f>
        <v>14</v>
      </c>
      <c r="K23" s="107" t="str">
        <f t="shared" ref="K23" ca="1" si="27">IF(I23&gt;(D23-1),"þ","ý")</f>
        <v>ý</v>
      </c>
      <c r="L23" s="92"/>
    </row>
    <row r="24" spans="1:12" x14ac:dyDescent="0.3">
      <c r="A24" s="122" t="s">
        <v>199</v>
      </c>
      <c r="B24" s="66" t="s">
        <v>107</v>
      </c>
      <c r="C24" s="66" t="s">
        <v>107</v>
      </c>
      <c r="D24" s="105">
        <v>20</v>
      </c>
      <c r="E24" s="110">
        <v>9</v>
      </c>
      <c r="F24" s="112">
        <v>11</v>
      </c>
      <c r="G24" s="66">
        <v>0</v>
      </c>
      <c r="H24" s="120">
        <v>-2</v>
      </c>
      <c r="I24" s="67">
        <f t="shared" ca="1" si="0"/>
        <v>12</v>
      </c>
      <c r="J24" s="66">
        <f t="shared" ref="J24" ca="1" si="28">SUM(E24:I24)</f>
        <v>30</v>
      </c>
      <c r="K24" s="106" t="str">
        <f t="shared" ref="K24" ca="1" si="29">IF(I24&gt;(D24-1),"þ","ý")</f>
        <v>ý</v>
      </c>
      <c r="L24" s="93"/>
    </row>
  </sheetData>
  <conditionalFormatting sqref="K2:K3 K8:K15">
    <cfRule type="cellIs" dxfId="111" priority="14" operator="equal">
      <formula>"þ"</formula>
    </cfRule>
  </conditionalFormatting>
  <conditionalFormatting sqref="K19 K16">
    <cfRule type="cellIs" dxfId="110" priority="13" operator="equal">
      <formula>"þ"</formula>
    </cfRule>
  </conditionalFormatting>
  <conditionalFormatting sqref="K17">
    <cfRule type="cellIs" dxfId="109" priority="12" operator="equal">
      <formula>"þ"</formula>
    </cfRule>
  </conditionalFormatting>
  <conditionalFormatting sqref="K4:K6">
    <cfRule type="cellIs" dxfId="108" priority="11" operator="equal">
      <formula>"þ"</formula>
    </cfRule>
  </conditionalFormatting>
  <conditionalFormatting sqref="K4">
    <cfRule type="cellIs" dxfId="107" priority="10" operator="equal">
      <formula>"þ"</formula>
    </cfRule>
  </conditionalFormatting>
  <conditionalFormatting sqref="K20:K21">
    <cfRule type="cellIs" dxfId="106" priority="6" operator="equal">
      <formula>"þ"</formula>
    </cfRule>
  </conditionalFormatting>
  <conditionalFormatting sqref="K18">
    <cfRule type="cellIs" dxfId="105" priority="4" operator="equal">
      <formula>"þ"</formula>
    </cfRule>
  </conditionalFormatting>
  <conditionalFormatting sqref="K7">
    <cfRule type="cellIs" dxfId="104" priority="3" operator="equal">
      <formula>"þ"</formula>
    </cfRule>
  </conditionalFormatting>
  <conditionalFormatting sqref="K22 K24">
    <cfRule type="cellIs" dxfId="103" priority="2" operator="equal">
      <formula>"þ"</formula>
    </cfRule>
  </conditionalFormatting>
  <conditionalFormatting sqref="K23">
    <cfRule type="cellIs" dxfId="102" priority="1" operator="equal">
      <formula>"þ"</formula>
    </cfRule>
  </conditionalFormatting>
  <pageMargins left="0.7" right="0.7" top="0.75" bottom="0.75" header="0.3" footer="0.3"/>
  <pageSetup orientation="portrait" horizontalDpi="300" verticalDpi="3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showGridLines="0" zoomScaleNormal="100" workbookViewId="0"/>
  </sheetViews>
  <sheetFormatPr defaultColWidth="3.8984375" defaultRowHeight="15.6" x14ac:dyDescent="0.3"/>
  <cols>
    <col min="1" max="1" width="14.796875" style="68" bestFit="1" customWidth="1"/>
    <col min="2" max="2" width="8.09765625" style="68" bestFit="1" customWidth="1"/>
    <col min="3" max="3" width="6.19921875" style="68" bestFit="1" customWidth="1"/>
    <col min="4" max="4" width="4.296875" style="68" bestFit="1" customWidth="1"/>
    <col min="5" max="5" width="5" style="68" bestFit="1" customWidth="1"/>
    <col min="6" max="6" width="3.8984375" style="68"/>
    <col min="7" max="7" width="9.5" style="68" bestFit="1" customWidth="1"/>
    <col min="8" max="8" width="20.5" style="68" bestFit="1" customWidth="1"/>
    <col min="9" max="9" width="6.19921875" style="68" bestFit="1" customWidth="1"/>
    <col min="10" max="10" width="4.296875" style="68" bestFit="1" customWidth="1"/>
    <col min="11" max="11" width="5" style="68" bestFit="1" customWidth="1"/>
    <col min="12" max="16384" width="3.8984375" style="68"/>
  </cols>
  <sheetData>
    <row r="1" spans="1:11" s="1" customFormat="1" x14ac:dyDescent="0.3">
      <c r="A1" s="159" t="s">
        <v>0</v>
      </c>
      <c r="B1" s="159" t="s">
        <v>68</v>
      </c>
      <c r="C1" s="159" t="s">
        <v>42</v>
      </c>
      <c r="D1" s="160" t="s">
        <v>3</v>
      </c>
      <c r="E1" s="159" t="s">
        <v>43</v>
      </c>
      <c r="G1" s="159" t="s">
        <v>0</v>
      </c>
      <c r="H1" s="159" t="s">
        <v>92</v>
      </c>
      <c r="I1" s="159" t="s">
        <v>42</v>
      </c>
      <c r="J1" s="160" t="s">
        <v>3</v>
      </c>
      <c r="K1" s="159" t="s">
        <v>43</v>
      </c>
    </row>
    <row r="2" spans="1:11" x14ac:dyDescent="0.3">
      <c r="A2" s="161" t="s">
        <v>199</v>
      </c>
      <c r="B2" s="5" t="s">
        <v>200</v>
      </c>
      <c r="C2" s="162"/>
      <c r="D2" s="163">
        <f t="shared" ref="D2:D4" ca="1" si="0">RANDBETWEEN(1,20)</f>
        <v>7</v>
      </c>
      <c r="E2" s="162">
        <f t="shared" ref="E2:E4" ca="1" si="1">D2+C2</f>
        <v>7</v>
      </c>
      <c r="G2" s="122"/>
      <c r="H2" s="164" t="s">
        <v>76</v>
      </c>
      <c r="I2" s="165"/>
      <c r="J2" s="67">
        <f t="shared" ref="J2:J13" ca="1" si="2">RANDBETWEEN(1,20)</f>
        <v>16</v>
      </c>
      <c r="K2" s="66">
        <f t="shared" ref="K2:K8" ca="1" si="3">J2+I2</f>
        <v>16</v>
      </c>
    </row>
    <row r="3" spans="1:11" x14ac:dyDescent="0.3">
      <c r="A3" s="121" t="s">
        <v>199</v>
      </c>
      <c r="B3" s="5" t="s">
        <v>201</v>
      </c>
      <c r="C3" s="63"/>
      <c r="D3" s="64">
        <f t="shared" ca="1" si="0"/>
        <v>5</v>
      </c>
      <c r="E3" s="63">
        <f t="shared" ca="1" si="1"/>
        <v>5</v>
      </c>
      <c r="G3" s="122"/>
      <c r="H3" s="164" t="s">
        <v>73</v>
      </c>
      <c r="I3" s="165"/>
      <c r="J3" s="67">
        <f t="shared" ca="1" si="2"/>
        <v>11</v>
      </c>
      <c r="K3" s="66">
        <f t="shared" ca="1" si="3"/>
        <v>11</v>
      </c>
    </row>
    <row r="4" spans="1:11" x14ac:dyDescent="0.3">
      <c r="A4" s="122" t="s">
        <v>199</v>
      </c>
      <c r="B4" s="164" t="s">
        <v>202</v>
      </c>
      <c r="C4" s="66"/>
      <c r="D4" s="67">
        <f t="shared" ca="1" si="0"/>
        <v>7</v>
      </c>
      <c r="E4" s="66">
        <f t="shared" ca="1" si="1"/>
        <v>7</v>
      </c>
      <c r="G4" s="122"/>
      <c r="H4" s="164" t="s">
        <v>72</v>
      </c>
      <c r="I4" s="165"/>
      <c r="J4" s="67">
        <f t="shared" ca="1" si="2"/>
        <v>10</v>
      </c>
      <c r="K4" s="66">
        <f t="shared" ca="1" si="3"/>
        <v>10</v>
      </c>
    </row>
    <row r="5" spans="1:11" x14ac:dyDescent="0.3">
      <c r="G5" s="122"/>
      <c r="H5" s="164" t="s">
        <v>88</v>
      </c>
      <c r="I5" s="165"/>
      <c r="J5" s="67">
        <f t="shared" ca="1" si="2"/>
        <v>7</v>
      </c>
      <c r="K5" s="66">
        <f t="shared" ca="1" si="3"/>
        <v>7</v>
      </c>
    </row>
    <row r="6" spans="1:11" x14ac:dyDescent="0.3">
      <c r="G6" s="166"/>
      <c r="H6" s="167" t="s">
        <v>94</v>
      </c>
      <c r="I6" s="168"/>
      <c r="J6" s="169">
        <f t="shared" ca="1" si="2"/>
        <v>3</v>
      </c>
      <c r="K6" s="170">
        <f t="shared" ca="1" si="3"/>
        <v>3</v>
      </c>
    </row>
    <row r="7" spans="1:11" x14ac:dyDescent="0.3">
      <c r="G7" s="166"/>
      <c r="H7" s="167" t="s">
        <v>77</v>
      </c>
      <c r="I7" s="168"/>
      <c r="J7" s="169">
        <f t="shared" ca="1" si="2"/>
        <v>19</v>
      </c>
      <c r="K7" s="170">
        <f t="shared" ca="1" si="3"/>
        <v>19</v>
      </c>
    </row>
    <row r="8" spans="1:11" x14ac:dyDescent="0.3">
      <c r="G8" s="166"/>
      <c r="H8" s="171" t="s">
        <v>75</v>
      </c>
      <c r="I8" s="171"/>
      <c r="J8" s="169">
        <f t="shared" ca="1" si="2"/>
        <v>20</v>
      </c>
      <c r="K8" s="170">
        <f t="shared" ca="1" si="3"/>
        <v>20</v>
      </c>
    </row>
    <row r="9" spans="1:11" x14ac:dyDescent="0.3">
      <c r="G9" s="122" t="s">
        <v>106</v>
      </c>
      <c r="H9" s="172" t="s">
        <v>74</v>
      </c>
      <c r="I9" s="173">
        <v>0</v>
      </c>
      <c r="J9" s="67">
        <f t="shared" ca="1" si="2"/>
        <v>7</v>
      </c>
      <c r="K9" s="66">
        <f t="shared" ref="K9" ca="1" si="4">J9+I9</f>
        <v>7</v>
      </c>
    </row>
    <row r="10" spans="1:11" x14ac:dyDescent="0.3">
      <c r="G10" s="122" t="s">
        <v>78</v>
      </c>
      <c r="H10" s="172" t="s">
        <v>74</v>
      </c>
      <c r="I10" s="173">
        <v>0</v>
      </c>
      <c r="J10" s="67">
        <f t="shared" ca="1" si="2"/>
        <v>8</v>
      </c>
      <c r="K10" s="66">
        <f t="shared" ref="K10:K13" ca="1" si="5">J10+I10</f>
        <v>8</v>
      </c>
    </row>
    <row r="11" spans="1:11" x14ac:dyDescent="0.3">
      <c r="G11" s="122" t="s">
        <v>78</v>
      </c>
      <c r="H11" s="172" t="s">
        <v>206</v>
      </c>
      <c r="I11" s="173">
        <v>7</v>
      </c>
      <c r="J11" s="67">
        <f t="shared" ca="1" si="2"/>
        <v>12</v>
      </c>
      <c r="K11" s="66">
        <f t="shared" ca="1" si="5"/>
        <v>19</v>
      </c>
    </row>
    <row r="12" spans="1:11" x14ac:dyDescent="0.3">
      <c r="G12" s="122" t="s">
        <v>79</v>
      </c>
      <c r="H12" s="172" t="s">
        <v>74</v>
      </c>
      <c r="I12" s="173">
        <v>5</v>
      </c>
      <c r="J12" s="67">
        <f t="shared" ca="1" si="2"/>
        <v>1</v>
      </c>
      <c r="K12" s="66">
        <f t="shared" ca="1" si="5"/>
        <v>6</v>
      </c>
    </row>
    <row r="13" spans="1:11" x14ac:dyDescent="0.3">
      <c r="G13" s="122"/>
      <c r="H13" s="164" t="s">
        <v>93</v>
      </c>
      <c r="I13" s="165"/>
      <c r="J13" s="67">
        <f t="shared" ca="1" si="2"/>
        <v>18</v>
      </c>
      <c r="K13" s="66">
        <f t="shared" ca="1" si="5"/>
        <v>18</v>
      </c>
    </row>
  </sheetData>
  <sortState ref="H2:I15">
    <sortCondition ref="H2:H15"/>
  </sortState>
  <conditionalFormatting sqref="G6">
    <cfRule type="cellIs" dxfId="101" priority="193" operator="equal">
      <formula>"No"</formula>
    </cfRule>
    <cfRule type="cellIs" dxfId="100" priority="194" operator="equal">
      <formula>"Yes"</formula>
    </cfRule>
  </conditionalFormatting>
  <conditionalFormatting sqref="G6">
    <cfRule type="cellIs" dxfId="99" priority="199" operator="equal">
      <formula>"No"</formula>
    </cfRule>
    <cfRule type="cellIs" dxfId="98" priority="200" operator="equal">
      <formula>"Yes"</formula>
    </cfRule>
  </conditionalFormatting>
  <conditionalFormatting sqref="G6">
    <cfRule type="cellIs" dxfId="97" priority="197" operator="equal">
      <formula>"No"</formula>
    </cfRule>
    <cfRule type="cellIs" dxfId="96" priority="198" operator="equal">
      <formula>"Yes"</formula>
    </cfRule>
  </conditionalFormatting>
  <conditionalFormatting sqref="G6">
    <cfRule type="cellIs" dxfId="95" priority="195" operator="equal">
      <formula>"No"</formula>
    </cfRule>
    <cfRule type="cellIs" dxfId="94" priority="196" operator="equal">
      <formula>"Yes"</formula>
    </cfRule>
  </conditionalFormatting>
  <conditionalFormatting sqref="G7">
    <cfRule type="cellIs" dxfId="93" priority="185" operator="equal">
      <formula>"No"</formula>
    </cfRule>
    <cfRule type="cellIs" dxfId="92" priority="186" operator="equal">
      <formula>"Yes"</formula>
    </cfRule>
  </conditionalFormatting>
  <conditionalFormatting sqref="G7">
    <cfRule type="cellIs" dxfId="91" priority="191" operator="equal">
      <formula>"No"</formula>
    </cfRule>
    <cfRule type="cellIs" dxfId="90" priority="192" operator="equal">
      <formula>"Yes"</formula>
    </cfRule>
  </conditionalFormatting>
  <conditionalFormatting sqref="G7">
    <cfRule type="cellIs" dxfId="89" priority="189" operator="equal">
      <formula>"No"</formula>
    </cfRule>
    <cfRule type="cellIs" dxfId="88" priority="190" operator="equal">
      <formula>"Yes"</formula>
    </cfRule>
  </conditionalFormatting>
  <conditionalFormatting sqref="G7">
    <cfRule type="cellIs" dxfId="87" priority="187" operator="equal">
      <formula>"No"</formula>
    </cfRule>
    <cfRule type="cellIs" dxfId="86" priority="188" operator="equal">
      <formula>"Yes"</formula>
    </cfRule>
  </conditionalFormatting>
  <conditionalFormatting sqref="G10">
    <cfRule type="cellIs" dxfId="85" priority="73" operator="equal">
      <formula>"No"</formula>
    </cfRule>
    <cfRule type="cellIs" dxfId="84" priority="74" operator="equal">
      <formula>"Yes"</formula>
    </cfRule>
  </conditionalFormatting>
  <conditionalFormatting sqref="G10">
    <cfRule type="cellIs" dxfId="83" priority="79" operator="equal">
      <formula>"No"</formula>
    </cfRule>
    <cfRule type="cellIs" dxfId="82" priority="80" operator="equal">
      <formula>"Yes"</formula>
    </cfRule>
  </conditionalFormatting>
  <conditionalFormatting sqref="G10">
    <cfRule type="cellIs" dxfId="81" priority="77" operator="equal">
      <formula>"No"</formula>
    </cfRule>
    <cfRule type="cellIs" dxfId="80" priority="78" operator="equal">
      <formula>"Yes"</formula>
    </cfRule>
  </conditionalFormatting>
  <conditionalFormatting sqref="G10">
    <cfRule type="cellIs" dxfId="79" priority="75" operator="equal">
      <formula>"No"</formula>
    </cfRule>
    <cfRule type="cellIs" dxfId="78" priority="76" operator="equal">
      <formula>"Yes"</formula>
    </cfRule>
  </conditionalFormatting>
  <conditionalFormatting sqref="G11">
    <cfRule type="cellIs" dxfId="77" priority="65" operator="equal">
      <formula>"No"</formula>
    </cfRule>
    <cfRule type="cellIs" dxfId="76" priority="66" operator="equal">
      <formula>"Yes"</formula>
    </cfRule>
  </conditionalFormatting>
  <conditionalFormatting sqref="G11">
    <cfRule type="cellIs" dxfId="75" priority="71" operator="equal">
      <formula>"No"</formula>
    </cfRule>
    <cfRule type="cellIs" dxfId="74" priority="72" operator="equal">
      <formula>"Yes"</formula>
    </cfRule>
  </conditionalFormatting>
  <conditionalFormatting sqref="G11">
    <cfRule type="cellIs" dxfId="73" priority="69" operator="equal">
      <formula>"No"</formula>
    </cfRule>
    <cfRule type="cellIs" dxfId="72" priority="70" operator="equal">
      <formula>"Yes"</formula>
    </cfRule>
  </conditionalFormatting>
  <conditionalFormatting sqref="G11">
    <cfRule type="cellIs" dxfId="71" priority="67" operator="equal">
      <formula>"No"</formula>
    </cfRule>
    <cfRule type="cellIs" dxfId="70" priority="68" operator="equal">
      <formula>"Yes"</formula>
    </cfRule>
  </conditionalFormatting>
  <conditionalFormatting sqref="G11">
    <cfRule type="cellIs" dxfId="69" priority="57" operator="equal">
      <formula>"No"</formula>
    </cfRule>
    <cfRule type="cellIs" dxfId="68" priority="58" operator="equal">
      <formula>"Yes"</formula>
    </cfRule>
  </conditionalFormatting>
  <conditionalFormatting sqref="G11">
    <cfRule type="cellIs" dxfId="67" priority="63" operator="equal">
      <formula>"No"</formula>
    </cfRule>
    <cfRule type="cellIs" dxfId="66" priority="64" operator="equal">
      <formula>"Yes"</formula>
    </cfRule>
  </conditionalFormatting>
  <conditionalFormatting sqref="G11">
    <cfRule type="cellIs" dxfId="65" priority="61" operator="equal">
      <formula>"No"</formula>
    </cfRule>
    <cfRule type="cellIs" dxfId="64" priority="62" operator="equal">
      <formula>"Yes"</formula>
    </cfRule>
  </conditionalFormatting>
  <conditionalFormatting sqref="G11">
    <cfRule type="cellIs" dxfId="63" priority="59" operator="equal">
      <formula>"No"</formula>
    </cfRule>
    <cfRule type="cellIs" dxfId="62" priority="60" operator="equal">
      <formula>"Yes"</formula>
    </cfRule>
  </conditionalFormatting>
  <conditionalFormatting sqref="G12">
    <cfRule type="cellIs" dxfId="61" priority="49" operator="equal">
      <formula>"No"</formula>
    </cfRule>
    <cfRule type="cellIs" dxfId="60" priority="50" operator="equal">
      <formula>"Yes"</formula>
    </cfRule>
  </conditionalFormatting>
  <conditionalFormatting sqref="G12">
    <cfRule type="cellIs" dxfId="59" priority="55" operator="equal">
      <formula>"No"</formula>
    </cfRule>
    <cfRule type="cellIs" dxfId="58" priority="56" operator="equal">
      <formula>"Yes"</formula>
    </cfRule>
  </conditionalFormatting>
  <conditionalFormatting sqref="G12">
    <cfRule type="cellIs" dxfId="57" priority="53" operator="equal">
      <formula>"No"</formula>
    </cfRule>
    <cfRule type="cellIs" dxfId="56" priority="54" operator="equal">
      <formula>"Yes"</formula>
    </cfRule>
  </conditionalFormatting>
  <conditionalFormatting sqref="G12">
    <cfRule type="cellIs" dxfId="55" priority="51" operator="equal">
      <formula>"No"</formula>
    </cfRule>
    <cfRule type="cellIs" dxfId="54" priority="52" operator="equal">
      <formula>"Yes"</formula>
    </cfRule>
  </conditionalFormatting>
  <conditionalFormatting sqref="G9">
    <cfRule type="cellIs" dxfId="53" priority="41" operator="equal">
      <formula>"No"</formula>
    </cfRule>
    <cfRule type="cellIs" dxfId="52" priority="42" operator="equal">
      <formula>"Yes"</formula>
    </cfRule>
  </conditionalFormatting>
  <conditionalFormatting sqref="G9">
    <cfRule type="cellIs" dxfId="51" priority="47" operator="equal">
      <formula>"No"</formula>
    </cfRule>
    <cfRule type="cellIs" dxfId="50" priority="48" operator="equal">
      <formula>"Yes"</formula>
    </cfRule>
  </conditionalFormatting>
  <conditionalFormatting sqref="G9">
    <cfRule type="cellIs" dxfId="49" priority="45" operator="equal">
      <formula>"No"</formula>
    </cfRule>
    <cfRule type="cellIs" dxfId="48" priority="46" operator="equal">
      <formula>"Yes"</formula>
    </cfRule>
  </conditionalFormatting>
  <conditionalFormatting sqref="G9">
    <cfRule type="cellIs" dxfId="47" priority="43" operator="equal">
      <formula>"No"</formula>
    </cfRule>
    <cfRule type="cellIs" dxfId="46" priority="44" operator="equal">
      <formula>"Yes"</formula>
    </cfRule>
  </conditionalFormatting>
  <conditionalFormatting sqref="G11">
    <cfRule type="cellIs" dxfId="45" priority="33" operator="equal">
      <formula>"No"</formula>
    </cfRule>
    <cfRule type="cellIs" dxfId="44" priority="34" operator="equal">
      <formula>"Yes"</formula>
    </cfRule>
  </conditionalFormatting>
  <conditionalFormatting sqref="G11">
    <cfRule type="cellIs" dxfId="43" priority="39" operator="equal">
      <formula>"No"</formula>
    </cfRule>
    <cfRule type="cellIs" dxfId="42" priority="40" operator="equal">
      <formula>"Yes"</formula>
    </cfRule>
  </conditionalFormatting>
  <conditionalFormatting sqref="G11">
    <cfRule type="cellIs" dxfId="41" priority="37" operator="equal">
      <formula>"No"</formula>
    </cfRule>
    <cfRule type="cellIs" dxfId="40" priority="38" operator="equal">
      <formula>"Yes"</formula>
    </cfRule>
  </conditionalFormatting>
  <conditionalFormatting sqref="G11">
    <cfRule type="cellIs" dxfId="39" priority="35" operator="equal">
      <formula>"No"</formula>
    </cfRule>
    <cfRule type="cellIs" dxfId="38" priority="36" operator="equal">
      <formula>"Yes"</formula>
    </cfRule>
  </conditionalFormatting>
  <conditionalFormatting sqref="G12">
    <cfRule type="cellIs" dxfId="37" priority="25" operator="equal">
      <formula>"No"</formula>
    </cfRule>
    <cfRule type="cellIs" dxfId="36" priority="26" operator="equal">
      <formula>"Yes"</formula>
    </cfRule>
  </conditionalFormatting>
  <conditionalFormatting sqref="G12">
    <cfRule type="cellIs" dxfId="35" priority="31" operator="equal">
      <formula>"No"</formula>
    </cfRule>
    <cfRule type="cellIs" dxfId="34" priority="32" operator="equal">
      <formula>"Yes"</formula>
    </cfRule>
  </conditionalFormatting>
  <conditionalFormatting sqref="G12">
    <cfRule type="cellIs" dxfId="33" priority="29" operator="equal">
      <formula>"No"</formula>
    </cfRule>
    <cfRule type="cellIs" dxfId="32" priority="30" operator="equal">
      <formula>"Yes"</formula>
    </cfRule>
  </conditionalFormatting>
  <conditionalFormatting sqref="G12">
    <cfRule type="cellIs" dxfId="31" priority="27" operator="equal">
      <formula>"No"</formula>
    </cfRule>
    <cfRule type="cellIs" dxfId="30" priority="28" operator="equal">
      <formula>"Yes"</formula>
    </cfRule>
  </conditionalFormatting>
  <conditionalFormatting sqref="G12">
    <cfRule type="cellIs" dxfId="29" priority="17" operator="equal">
      <formula>"No"</formula>
    </cfRule>
    <cfRule type="cellIs" dxfId="28" priority="18" operator="equal">
      <formula>"Yes"</formula>
    </cfRule>
  </conditionalFormatting>
  <conditionalFormatting sqref="G12">
    <cfRule type="cellIs" dxfId="27" priority="23" operator="equal">
      <formula>"No"</formula>
    </cfRule>
    <cfRule type="cellIs" dxfId="26" priority="24" operator="equal">
      <formula>"Yes"</formula>
    </cfRule>
  </conditionalFormatting>
  <conditionalFormatting sqref="G12">
    <cfRule type="cellIs" dxfId="25" priority="21" operator="equal">
      <formula>"No"</formula>
    </cfRule>
    <cfRule type="cellIs" dxfId="24" priority="22" operator="equal">
      <formula>"Yes"</formula>
    </cfRule>
  </conditionalFormatting>
  <conditionalFormatting sqref="G12">
    <cfRule type="cellIs" dxfId="23" priority="19" operator="equal">
      <formula>"No"</formula>
    </cfRule>
    <cfRule type="cellIs" dxfId="22" priority="20" operator="equal">
      <formula>"Yes"</formula>
    </cfRule>
  </conditionalFormatting>
  <conditionalFormatting sqref="G13">
    <cfRule type="cellIs" dxfId="21" priority="9" operator="equal">
      <formula>"No"</formula>
    </cfRule>
    <cfRule type="cellIs" dxfId="20" priority="10" operator="equal">
      <formula>"Yes"</formula>
    </cfRule>
  </conditionalFormatting>
  <conditionalFormatting sqref="G13">
    <cfRule type="cellIs" dxfId="19" priority="15" operator="equal">
      <formula>"No"</formula>
    </cfRule>
    <cfRule type="cellIs" dxfId="18" priority="16" operator="equal">
      <formula>"Yes"</formula>
    </cfRule>
  </conditionalFormatting>
  <conditionalFormatting sqref="G13">
    <cfRule type="cellIs" dxfId="17" priority="13" operator="equal">
      <formula>"No"</formula>
    </cfRule>
    <cfRule type="cellIs" dxfId="16" priority="14" operator="equal">
      <formula>"Yes"</formula>
    </cfRule>
  </conditionalFormatting>
  <conditionalFormatting sqref="G13">
    <cfRule type="cellIs" dxfId="15" priority="11" operator="equal">
      <formula>"No"</formula>
    </cfRule>
    <cfRule type="cellIs" dxfId="14" priority="12" operator="equal">
      <formula>"Yes"</formula>
    </cfRule>
  </conditionalFormatting>
  <conditionalFormatting sqref="G10">
    <cfRule type="cellIs" dxfId="13" priority="1" operator="equal">
      <formula>"No"</formula>
    </cfRule>
    <cfRule type="cellIs" dxfId="12" priority="2" operator="equal">
      <formula>"Yes"</formula>
    </cfRule>
  </conditionalFormatting>
  <conditionalFormatting sqref="G10">
    <cfRule type="cellIs" dxfId="11" priority="7" operator="equal">
      <formula>"No"</formula>
    </cfRule>
    <cfRule type="cellIs" dxfId="10" priority="8" operator="equal">
      <formula>"Yes"</formula>
    </cfRule>
  </conditionalFormatting>
  <conditionalFormatting sqref="G10">
    <cfRule type="cellIs" dxfId="9" priority="5" operator="equal">
      <formula>"No"</formula>
    </cfRule>
    <cfRule type="cellIs" dxfId="8" priority="6" operator="equal">
      <formula>"Yes"</formula>
    </cfRule>
  </conditionalFormatting>
  <conditionalFormatting sqref="G10">
    <cfRule type="cellIs" dxfId="7" priority="3" operator="equal">
      <formula>"No"</formula>
    </cfRule>
    <cfRule type="cellIs" dxfId="6" priority="4" operator="equal">
      <formula>"Yes"</formula>
    </cfRule>
  </conditionalFormatting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showGridLines="0" zoomScaleNormal="100" workbookViewId="0"/>
  </sheetViews>
  <sheetFormatPr defaultColWidth="4" defaultRowHeight="15.6" x14ac:dyDescent="0.3"/>
  <cols>
    <col min="1" max="1" width="17.19921875" style="18" bestFit="1" customWidth="1"/>
    <col min="2" max="2" width="14.5" style="18" bestFit="1" customWidth="1"/>
    <col min="3" max="3" width="6.19921875" style="18" bestFit="1" customWidth="1"/>
    <col min="4" max="4" width="4.296875" style="18" bestFit="1" customWidth="1"/>
    <col min="5" max="5" width="5" style="18" bestFit="1" customWidth="1"/>
    <col min="6" max="6" width="4" style="18"/>
    <col min="7" max="7" width="14.09765625" style="18" bestFit="1" customWidth="1"/>
    <col min="8" max="8" width="12.09765625" style="18" bestFit="1" customWidth="1"/>
    <col min="9" max="9" width="6.19921875" style="18" bestFit="1" customWidth="1"/>
    <col min="10" max="10" width="4.296875" style="18" bestFit="1" customWidth="1"/>
    <col min="11" max="11" width="5" style="18" bestFit="1" customWidth="1"/>
    <col min="12" max="16384" width="4" style="18"/>
  </cols>
  <sheetData>
    <row r="1" spans="1:11" s="19" customFormat="1" x14ac:dyDescent="0.3">
      <c r="A1" s="159" t="s">
        <v>0</v>
      </c>
      <c r="B1" s="159" t="s">
        <v>68</v>
      </c>
      <c r="C1" s="159" t="s">
        <v>42</v>
      </c>
      <c r="D1" s="160" t="s">
        <v>3</v>
      </c>
      <c r="E1" s="159" t="s">
        <v>43</v>
      </c>
      <c r="F1" s="18"/>
      <c r="G1" s="51" t="s">
        <v>0</v>
      </c>
      <c r="H1" s="51" t="s">
        <v>68</v>
      </c>
      <c r="I1" s="51" t="s">
        <v>42</v>
      </c>
      <c r="J1" s="50" t="s">
        <v>3</v>
      </c>
      <c r="K1" s="51" t="s">
        <v>43</v>
      </c>
    </row>
    <row r="2" spans="1:11" x14ac:dyDescent="0.3">
      <c r="A2" s="174" t="s">
        <v>120</v>
      </c>
      <c r="B2" s="5" t="s">
        <v>44</v>
      </c>
      <c r="C2" s="175">
        <v>6</v>
      </c>
      <c r="D2" s="163">
        <f t="shared" ref="D2:D25" ca="1" si="0">RANDBETWEEN(1,20)</f>
        <v>10</v>
      </c>
      <c r="E2" s="162">
        <f t="shared" ref="E2:E19" ca="1" si="1">D2+C2</f>
        <v>16</v>
      </c>
      <c r="G2" s="54" t="s">
        <v>122</v>
      </c>
      <c r="H2" s="55" t="s">
        <v>44</v>
      </c>
      <c r="I2" s="101">
        <v>5</v>
      </c>
      <c r="J2" s="48">
        <f t="shared" ref="J2:J12" ca="1" si="2">RANDBETWEEN(1,20)</f>
        <v>15</v>
      </c>
      <c r="K2" s="37">
        <f t="shared" ref="K2:K5" ca="1" si="3">J2+I2</f>
        <v>20</v>
      </c>
    </row>
    <row r="3" spans="1:11" x14ac:dyDescent="0.3">
      <c r="A3" s="62" t="s">
        <v>120</v>
      </c>
      <c r="B3" s="5" t="s">
        <v>45</v>
      </c>
      <c r="C3" s="175">
        <v>11</v>
      </c>
      <c r="D3" s="64">
        <f t="shared" ca="1" si="0"/>
        <v>4</v>
      </c>
      <c r="E3" s="63">
        <f t="shared" ca="1" si="1"/>
        <v>15</v>
      </c>
      <c r="G3" s="39" t="s">
        <v>122</v>
      </c>
      <c r="H3" s="55" t="s">
        <v>45</v>
      </c>
      <c r="I3" s="101">
        <v>5</v>
      </c>
      <c r="J3" s="47">
        <f t="shared" ca="1" si="2"/>
        <v>14</v>
      </c>
      <c r="K3" s="38">
        <f t="shared" ca="1" si="3"/>
        <v>19</v>
      </c>
    </row>
    <row r="4" spans="1:11" x14ac:dyDescent="0.3">
      <c r="A4" s="65" t="s">
        <v>120</v>
      </c>
      <c r="B4" s="164" t="s">
        <v>46</v>
      </c>
      <c r="C4" s="176">
        <v>8</v>
      </c>
      <c r="D4" s="67">
        <f t="shared" ca="1" si="0"/>
        <v>14</v>
      </c>
      <c r="E4" s="66">
        <f t="shared" ca="1" si="1"/>
        <v>22</v>
      </c>
      <c r="G4" s="53" t="s">
        <v>122</v>
      </c>
      <c r="H4" s="56" t="s">
        <v>46</v>
      </c>
      <c r="I4" s="102">
        <v>4</v>
      </c>
      <c r="J4" s="49">
        <f t="shared" ca="1" si="2"/>
        <v>14</v>
      </c>
      <c r="K4" s="40">
        <f t="shared" ca="1" si="3"/>
        <v>18</v>
      </c>
    </row>
    <row r="5" spans="1:11" x14ac:dyDescent="0.3">
      <c r="A5" s="65" t="s">
        <v>120</v>
      </c>
      <c r="B5" s="164" t="s">
        <v>115</v>
      </c>
      <c r="C5" s="176">
        <v>8</v>
      </c>
      <c r="D5" s="67">
        <f t="shared" ca="1" si="0"/>
        <v>4</v>
      </c>
      <c r="E5" s="66">
        <f t="shared" ca="1" si="1"/>
        <v>12</v>
      </c>
      <c r="G5" s="39" t="s">
        <v>121</v>
      </c>
      <c r="H5" s="55" t="s">
        <v>44</v>
      </c>
      <c r="I5" s="101">
        <v>7</v>
      </c>
      <c r="J5" s="47">
        <f t="shared" ca="1" si="2"/>
        <v>17</v>
      </c>
      <c r="K5" s="38">
        <f t="shared" ca="1" si="3"/>
        <v>24</v>
      </c>
    </row>
    <row r="6" spans="1:11" x14ac:dyDescent="0.3">
      <c r="A6" s="65" t="s">
        <v>120</v>
      </c>
      <c r="B6" s="164" t="s">
        <v>73</v>
      </c>
      <c r="C6" s="176">
        <v>15</v>
      </c>
      <c r="D6" s="67">
        <f t="shared" ca="1" si="0"/>
        <v>8</v>
      </c>
      <c r="E6" s="66">
        <f t="shared" ca="1" si="1"/>
        <v>23</v>
      </c>
      <c r="G6" s="39" t="s">
        <v>121</v>
      </c>
      <c r="H6" s="55" t="s">
        <v>45</v>
      </c>
      <c r="I6" s="101">
        <v>7</v>
      </c>
      <c r="J6" s="47">
        <f t="shared" ca="1" si="2"/>
        <v>14</v>
      </c>
      <c r="K6" s="38">
        <f t="shared" ref="K6:K7" ca="1" si="4">J6+I6</f>
        <v>21</v>
      </c>
    </row>
    <row r="7" spans="1:11" x14ac:dyDescent="0.3">
      <c r="A7" s="65" t="s">
        <v>120</v>
      </c>
      <c r="B7" s="164" t="s">
        <v>75</v>
      </c>
      <c r="C7" s="176">
        <v>19</v>
      </c>
      <c r="D7" s="67">
        <f t="shared" ca="1" si="0"/>
        <v>6</v>
      </c>
      <c r="E7" s="66">
        <f t="shared" ca="1" si="1"/>
        <v>25</v>
      </c>
      <c r="F7" s="118"/>
      <c r="G7" s="53" t="s">
        <v>121</v>
      </c>
      <c r="H7" s="56" t="s">
        <v>46</v>
      </c>
      <c r="I7" s="102">
        <v>2</v>
      </c>
      <c r="J7" s="49">
        <f t="shared" ca="1" si="2"/>
        <v>20</v>
      </c>
      <c r="K7" s="40">
        <f t="shared" ca="1" si="4"/>
        <v>22</v>
      </c>
    </row>
    <row r="8" spans="1:11" x14ac:dyDescent="0.3">
      <c r="A8" s="65" t="s">
        <v>120</v>
      </c>
      <c r="B8" s="164" t="s">
        <v>144</v>
      </c>
      <c r="C8" s="176">
        <v>15</v>
      </c>
      <c r="D8" s="67">
        <f t="shared" ca="1" si="0"/>
        <v>14</v>
      </c>
      <c r="E8" s="66">
        <f t="shared" ca="1" si="1"/>
        <v>29</v>
      </c>
      <c r="G8" s="53" t="s">
        <v>122</v>
      </c>
      <c r="H8" s="56" t="s">
        <v>73</v>
      </c>
      <c r="I8" s="102">
        <v>14</v>
      </c>
      <c r="J8" s="49">
        <f t="shared" ca="1" si="2"/>
        <v>12</v>
      </c>
      <c r="K8" s="40">
        <f ca="1">J8+I8</f>
        <v>26</v>
      </c>
    </row>
    <row r="9" spans="1:11" x14ac:dyDescent="0.3">
      <c r="A9" s="65" t="s">
        <v>120</v>
      </c>
      <c r="B9" s="164" t="s">
        <v>94</v>
      </c>
      <c r="C9" s="176">
        <v>6</v>
      </c>
      <c r="D9" s="67">
        <f t="shared" ca="1" si="0"/>
        <v>5</v>
      </c>
      <c r="E9" s="66">
        <f t="shared" ca="1" si="1"/>
        <v>11</v>
      </c>
      <c r="G9" s="53" t="s">
        <v>122</v>
      </c>
      <c r="H9" s="56" t="s">
        <v>115</v>
      </c>
      <c r="I9" s="102">
        <v>13</v>
      </c>
      <c r="J9" s="49">
        <f t="shared" ca="1" si="2"/>
        <v>15</v>
      </c>
      <c r="K9" s="40">
        <f ca="1">J9+I9</f>
        <v>28</v>
      </c>
    </row>
    <row r="10" spans="1:11" x14ac:dyDescent="0.3">
      <c r="A10" s="65" t="s">
        <v>120</v>
      </c>
      <c r="B10" s="164" t="s">
        <v>146</v>
      </c>
      <c r="C10" s="176">
        <v>13</v>
      </c>
      <c r="D10" s="67">
        <f t="shared" ca="1" si="0"/>
        <v>20</v>
      </c>
      <c r="E10" s="66">
        <f t="shared" ca="1" si="1"/>
        <v>33</v>
      </c>
      <c r="G10" s="53" t="s">
        <v>121</v>
      </c>
      <c r="H10" s="56" t="s">
        <v>73</v>
      </c>
      <c r="I10" s="102">
        <v>11</v>
      </c>
      <c r="J10" s="49">
        <f t="shared" ca="1" si="2"/>
        <v>16</v>
      </c>
      <c r="K10" s="40">
        <f ca="1">J10+I10</f>
        <v>27</v>
      </c>
    </row>
    <row r="11" spans="1:11" x14ac:dyDescent="0.3">
      <c r="A11" s="65" t="s">
        <v>120</v>
      </c>
      <c r="B11" s="164" t="s">
        <v>194</v>
      </c>
      <c r="C11" s="176">
        <v>6</v>
      </c>
      <c r="D11" s="67">
        <f t="shared" ca="1" si="0"/>
        <v>5</v>
      </c>
      <c r="E11" s="66">
        <f t="shared" ca="1" si="1"/>
        <v>11</v>
      </c>
      <c r="G11" s="53" t="s">
        <v>121</v>
      </c>
      <c r="H11" s="56" t="s">
        <v>75</v>
      </c>
      <c r="I11" s="102">
        <v>11</v>
      </c>
      <c r="J11" s="49">
        <f t="shared" ca="1" si="2"/>
        <v>8</v>
      </c>
      <c r="K11" s="40">
        <f ca="1">J11+I11</f>
        <v>19</v>
      </c>
    </row>
    <row r="12" spans="1:11" x14ac:dyDescent="0.3">
      <c r="A12" s="65" t="s">
        <v>120</v>
      </c>
      <c r="B12" s="164" t="s">
        <v>147</v>
      </c>
      <c r="C12" s="176">
        <v>7</v>
      </c>
      <c r="D12" s="67">
        <f t="shared" ca="1" si="0"/>
        <v>10</v>
      </c>
      <c r="E12" s="66">
        <f t="shared" ca="1" si="1"/>
        <v>17</v>
      </c>
      <c r="G12" s="53" t="s">
        <v>122</v>
      </c>
      <c r="H12" s="56" t="s">
        <v>144</v>
      </c>
      <c r="I12" s="102">
        <v>2</v>
      </c>
      <c r="J12" s="49">
        <f t="shared" ca="1" si="2"/>
        <v>16</v>
      </c>
      <c r="K12" s="40">
        <f ca="1">J12+I12</f>
        <v>18</v>
      </c>
    </row>
    <row r="13" spans="1:11" x14ac:dyDescent="0.3">
      <c r="A13" s="65" t="s">
        <v>120</v>
      </c>
      <c r="B13" s="164" t="s">
        <v>77</v>
      </c>
      <c r="C13" s="176">
        <v>9</v>
      </c>
      <c r="D13" s="67">
        <f t="shared" ca="1" si="0"/>
        <v>17</v>
      </c>
      <c r="E13" s="66">
        <f t="shared" ca="1" si="1"/>
        <v>26</v>
      </c>
      <c r="G13" s="18" t="s">
        <v>155</v>
      </c>
    </row>
    <row r="14" spans="1:11" x14ac:dyDescent="0.3">
      <c r="A14" s="65" t="s">
        <v>120</v>
      </c>
      <c r="B14" s="164" t="s">
        <v>148</v>
      </c>
      <c r="C14" s="176">
        <v>7</v>
      </c>
      <c r="D14" s="67">
        <f t="shared" ca="1" si="0"/>
        <v>13</v>
      </c>
      <c r="E14" s="66">
        <f t="shared" ca="1" si="1"/>
        <v>20</v>
      </c>
      <c r="G14" s="18" t="s">
        <v>151</v>
      </c>
    </row>
    <row r="15" spans="1:11" x14ac:dyDescent="0.3">
      <c r="A15" s="65" t="s">
        <v>120</v>
      </c>
      <c r="B15" s="164" t="s">
        <v>71</v>
      </c>
      <c r="C15" s="176">
        <v>7</v>
      </c>
      <c r="D15" s="67">
        <f t="shared" ca="1" si="0"/>
        <v>20</v>
      </c>
      <c r="E15" s="66">
        <f t="shared" ca="1" si="1"/>
        <v>27</v>
      </c>
      <c r="G15" s="117" t="s">
        <v>152</v>
      </c>
    </row>
    <row r="16" spans="1:11" x14ac:dyDescent="0.3">
      <c r="A16" s="65" t="s">
        <v>120</v>
      </c>
      <c r="B16" s="164" t="s">
        <v>93</v>
      </c>
      <c r="C16" s="176">
        <v>14</v>
      </c>
      <c r="D16" s="67">
        <f t="shared" ca="1" si="0"/>
        <v>4</v>
      </c>
      <c r="E16" s="66">
        <f t="shared" ca="1" si="1"/>
        <v>18</v>
      </c>
      <c r="G16" s="117" t="s">
        <v>153</v>
      </c>
    </row>
    <row r="17" spans="1:7" x14ac:dyDescent="0.3">
      <c r="A17" s="62" t="s">
        <v>182</v>
      </c>
      <c r="B17" s="5" t="s">
        <v>44</v>
      </c>
      <c r="C17" s="175">
        <v>2</v>
      </c>
      <c r="D17" s="64">
        <f t="shared" ca="1" si="0"/>
        <v>15</v>
      </c>
      <c r="E17" s="63">
        <f t="shared" ca="1" si="1"/>
        <v>17</v>
      </c>
      <c r="G17" s="117" t="s">
        <v>154</v>
      </c>
    </row>
    <row r="18" spans="1:7" x14ac:dyDescent="0.3">
      <c r="A18" s="62" t="s">
        <v>182</v>
      </c>
      <c r="B18" s="5" t="s">
        <v>45</v>
      </c>
      <c r="C18" s="175">
        <v>3</v>
      </c>
      <c r="D18" s="64">
        <f t="shared" ca="1" si="0"/>
        <v>11</v>
      </c>
      <c r="E18" s="63">
        <f t="shared" ca="1" si="1"/>
        <v>14</v>
      </c>
    </row>
    <row r="19" spans="1:7" x14ac:dyDescent="0.3">
      <c r="A19" s="65" t="s">
        <v>182</v>
      </c>
      <c r="B19" s="164" t="s">
        <v>46</v>
      </c>
      <c r="C19" s="176">
        <v>0</v>
      </c>
      <c r="D19" s="67">
        <f t="shared" ca="1" si="0"/>
        <v>7</v>
      </c>
      <c r="E19" s="66">
        <f t="shared" ca="1" si="1"/>
        <v>7</v>
      </c>
    </row>
    <row r="20" spans="1:7" x14ac:dyDescent="0.3">
      <c r="A20" s="62" t="s">
        <v>183</v>
      </c>
      <c r="B20" s="5" t="s">
        <v>44</v>
      </c>
      <c r="C20" s="175">
        <v>5</v>
      </c>
      <c r="D20" s="64">
        <f t="shared" ca="1" si="0"/>
        <v>9</v>
      </c>
      <c r="E20" s="63">
        <f t="shared" ref="E20:E25" ca="1" si="5">D20+C20</f>
        <v>14</v>
      </c>
    </row>
    <row r="21" spans="1:7" x14ac:dyDescent="0.3">
      <c r="A21" s="62" t="s">
        <v>183</v>
      </c>
      <c r="B21" s="5" t="s">
        <v>45</v>
      </c>
      <c r="C21" s="175">
        <v>0</v>
      </c>
      <c r="D21" s="64">
        <f t="shared" ca="1" si="0"/>
        <v>7</v>
      </c>
      <c r="E21" s="63">
        <f t="shared" ca="1" si="5"/>
        <v>7</v>
      </c>
    </row>
    <row r="22" spans="1:7" x14ac:dyDescent="0.3">
      <c r="A22" s="65" t="s">
        <v>183</v>
      </c>
      <c r="B22" s="164" t="s">
        <v>46</v>
      </c>
      <c r="C22" s="176">
        <v>0</v>
      </c>
      <c r="D22" s="67">
        <f t="shared" ca="1" si="0"/>
        <v>17</v>
      </c>
      <c r="E22" s="66">
        <f t="shared" ca="1" si="5"/>
        <v>17</v>
      </c>
    </row>
    <row r="23" spans="1:7" x14ac:dyDescent="0.3">
      <c r="A23" s="62" t="s">
        <v>184</v>
      </c>
      <c r="B23" s="5" t="s">
        <v>44</v>
      </c>
      <c r="C23" s="175">
        <v>6</v>
      </c>
      <c r="D23" s="64">
        <f t="shared" ca="1" si="0"/>
        <v>2</v>
      </c>
      <c r="E23" s="63">
        <f t="shared" ca="1" si="5"/>
        <v>8</v>
      </c>
    </row>
    <row r="24" spans="1:7" x14ac:dyDescent="0.3">
      <c r="A24" s="62" t="s">
        <v>184</v>
      </c>
      <c r="B24" s="5" t="s">
        <v>45</v>
      </c>
      <c r="C24" s="175">
        <v>4</v>
      </c>
      <c r="D24" s="64">
        <f t="shared" ca="1" si="0"/>
        <v>4</v>
      </c>
      <c r="E24" s="63">
        <f t="shared" ca="1" si="5"/>
        <v>8</v>
      </c>
    </row>
    <row r="25" spans="1:7" x14ac:dyDescent="0.3">
      <c r="A25" s="65" t="s">
        <v>184</v>
      </c>
      <c r="B25" s="164" t="s">
        <v>46</v>
      </c>
      <c r="C25" s="176">
        <v>2</v>
      </c>
      <c r="D25" s="67">
        <f t="shared" ca="1" si="0"/>
        <v>1</v>
      </c>
      <c r="E25" s="66">
        <f t="shared" ca="1" si="5"/>
        <v>3</v>
      </c>
    </row>
  </sheetData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E22"/>
  <sheetViews>
    <sheetView showGridLines="0" zoomScaleNormal="100" workbookViewId="0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ColWidth="9.69921875" defaultRowHeight="15.6" x14ac:dyDescent="0.3"/>
  <cols>
    <col min="1" max="1" width="27.5" style="1" bestFit="1" customWidth="1"/>
    <col min="2" max="2" width="5" style="1" bestFit="1" customWidth="1"/>
    <col min="3" max="3" width="5.8984375" style="1" bestFit="1" customWidth="1"/>
    <col min="4" max="4" width="3.69921875" style="1" bestFit="1" customWidth="1"/>
    <col min="5" max="5" width="6.09765625" style="1" bestFit="1" customWidth="1"/>
    <col min="6" max="6" width="8.09765625" style="68" bestFit="1" customWidth="1"/>
    <col min="7" max="7" width="1.8984375" style="68" bestFit="1" customWidth="1"/>
    <col min="8" max="8" width="6.19921875" style="68" bestFit="1" customWidth="1"/>
    <col min="9" max="9" width="7.296875" style="68" bestFit="1" customWidth="1"/>
    <col min="10" max="10" width="4.296875" style="68" bestFit="1" customWidth="1"/>
    <col min="11" max="11" width="4.796875" style="68" bestFit="1" customWidth="1"/>
    <col min="12" max="12" width="4.69921875" style="68" bestFit="1" customWidth="1"/>
    <col min="13" max="13" width="7.5" style="68" bestFit="1" customWidth="1"/>
    <col min="14" max="14" width="5.3984375" style="68" bestFit="1" customWidth="1"/>
    <col min="15" max="15" width="5" style="68" bestFit="1" customWidth="1"/>
    <col min="16" max="17" width="6.09765625" style="68" bestFit="1" customWidth="1"/>
    <col min="18" max="18" width="5" style="68" bestFit="1" customWidth="1"/>
    <col min="19" max="19" width="5.796875" style="68" bestFit="1" customWidth="1"/>
    <col min="20" max="20" width="6.69921875" style="68" bestFit="1" customWidth="1"/>
    <col min="21" max="21" width="9" style="68" bestFit="1" customWidth="1"/>
    <col min="22" max="22" width="7.796875" style="68" bestFit="1" customWidth="1"/>
    <col min="23" max="23" width="8.796875" style="68" bestFit="1" customWidth="1"/>
    <col min="24" max="24" width="5.69921875" style="68" bestFit="1" customWidth="1"/>
    <col min="25" max="25" width="7.3984375" style="68" bestFit="1" customWidth="1"/>
    <col min="26" max="26" width="4.3984375" style="68" bestFit="1" customWidth="1"/>
    <col min="27" max="27" width="6.69921875" style="68" hidden="1" customWidth="1"/>
    <col min="28" max="28" width="7.59765625" style="68" bestFit="1" customWidth="1"/>
    <col min="29" max="29" width="1.5" style="68" customWidth="1"/>
    <col min="30" max="30" width="9.09765625" style="68" bestFit="1" customWidth="1"/>
    <col min="31" max="16384" width="9.69921875" style="68"/>
  </cols>
  <sheetData>
    <row r="1" spans="1:31" s="16" customFormat="1" ht="32.4" thickTop="1" thickBot="1" x14ac:dyDescent="0.35">
      <c r="A1" s="30" t="s">
        <v>0</v>
      </c>
      <c r="B1" s="69" t="s">
        <v>48</v>
      </c>
      <c r="C1" s="70" t="s">
        <v>47</v>
      </c>
      <c r="D1" s="71" t="s">
        <v>49</v>
      </c>
      <c r="E1" s="52" t="s">
        <v>70</v>
      </c>
      <c r="F1" s="45" t="s">
        <v>50</v>
      </c>
      <c r="G1" s="46"/>
      <c r="H1" s="29" t="s">
        <v>51</v>
      </c>
      <c r="I1" s="15" t="s">
        <v>52</v>
      </c>
      <c r="J1" s="17" t="s">
        <v>53</v>
      </c>
      <c r="K1" s="20" t="s">
        <v>54</v>
      </c>
      <c r="L1" s="21" t="s">
        <v>55</v>
      </c>
      <c r="M1" s="22" t="s">
        <v>56</v>
      </c>
      <c r="N1" s="24" t="s">
        <v>57</v>
      </c>
      <c r="O1" s="25" t="s">
        <v>89</v>
      </c>
      <c r="P1" s="72" t="s">
        <v>85</v>
      </c>
      <c r="Q1" s="26" t="s">
        <v>58</v>
      </c>
      <c r="R1" s="27" t="s">
        <v>59</v>
      </c>
      <c r="S1" s="28" t="s">
        <v>86</v>
      </c>
      <c r="T1" s="23" t="s">
        <v>91</v>
      </c>
      <c r="U1" s="31" t="s">
        <v>60</v>
      </c>
      <c r="V1" s="32" t="s">
        <v>61</v>
      </c>
      <c r="W1" s="35" t="s">
        <v>62</v>
      </c>
      <c r="X1" s="74" t="s">
        <v>87</v>
      </c>
      <c r="Y1" s="36" t="s">
        <v>63</v>
      </c>
      <c r="Z1" s="34" t="s">
        <v>64</v>
      </c>
      <c r="AA1" s="32" t="s">
        <v>65</v>
      </c>
      <c r="AB1" s="33" t="s">
        <v>66</v>
      </c>
      <c r="AD1" s="73" t="s">
        <v>81</v>
      </c>
    </row>
    <row r="2" spans="1:31" ht="16.2" thickTop="1" x14ac:dyDescent="0.3">
      <c r="A2" s="177" t="s">
        <v>78</v>
      </c>
      <c r="B2" s="178">
        <f>13</f>
        <v>13</v>
      </c>
      <c r="C2" s="179">
        <f>18+4</f>
        <v>22</v>
      </c>
      <c r="D2" s="180">
        <f>21+4</f>
        <v>25</v>
      </c>
      <c r="E2" s="181">
        <v>0</v>
      </c>
      <c r="F2" s="182" t="s">
        <v>67</v>
      </c>
      <c r="G2" s="183">
        <v>0</v>
      </c>
      <c r="H2" s="184">
        <v>19</v>
      </c>
      <c r="I2" s="185"/>
      <c r="J2" s="186"/>
      <c r="K2" s="187"/>
      <c r="L2" s="188"/>
      <c r="M2" s="189">
        <v>12</v>
      </c>
      <c r="N2" s="190"/>
      <c r="O2" s="191"/>
      <c r="P2" s="192"/>
      <c r="Q2" s="193"/>
      <c r="R2" s="194"/>
      <c r="S2" s="195"/>
      <c r="T2" s="196"/>
      <c r="U2" s="197"/>
      <c r="V2" s="198">
        <f t="shared" ref="V2:V5" si="0">SUM(H2:U2)</f>
        <v>31</v>
      </c>
      <c r="W2" s="199"/>
      <c r="X2" s="200"/>
      <c r="Y2" s="201">
        <v>13</v>
      </c>
      <c r="Z2" s="202">
        <f>72</f>
        <v>72</v>
      </c>
      <c r="AA2" s="79">
        <f t="shared" ref="AA2:AA5" si="1">SUM(Y2:Z2)-(V2+W2)</f>
        <v>54</v>
      </c>
      <c r="AB2" s="203">
        <f t="shared" ref="AB2:AB5" si="2">SMALL(Z2:AA2,1)+X2</f>
        <v>54</v>
      </c>
      <c r="AD2" s="238"/>
    </row>
    <row r="3" spans="1:31" x14ac:dyDescent="0.3">
      <c r="A3" s="204" t="s">
        <v>80</v>
      </c>
      <c r="B3" s="178">
        <f>14</f>
        <v>14</v>
      </c>
      <c r="C3" s="205">
        <f>15</f>
        <v>15</v>
      </c>
      <c r="D3" s="206">
        <f>19</f>
        <v>19</v>
      </c>
      <c r="E3" s="207">
        <v>0</v>
      </c>
      <c r="F3" s="208" t="s">
        <v>67</v>
      </c>
      <c r="G3" s="209">
        <v>0</v>
      </c>
      <c r="H3" s="210">
        <v>1</v>
      </c>
      <c r="I3" s="211"/>
      <c r="J3" s="212"/>
      <c r="K3" s="213"/>
      <c r="L3" s="214"/>
      <c r="M3" s="215"/>
      <c r="N3" s="216"/>
      <c r="O3" s="217"/>
      <c r="P3" s="218"/>
      <c r="Q3" s="219" t="s">
        <v>90</v>
      </c>
      <c r="R3" s="220"/>
      <c r="S3" s="221"/>
      <c r="T3" s="222"/>
      <c r="U3" s="197"/>
      <c r="V3" s="198">
        <f t="shared" si="0"/>
        <v>1</v>
      </c>
      <c r="W3" s="223"/>
      <c r="X3" s="224"/>
      <c r="Y3" s="225"/>
      <c r="Z3" s="202">
        <f>66</f>
        <v>66</v>
      </c>
      <c r="AA3" s="79">
        <f t="shared" si="1"/>
        <v>65</v>
      </c>
      <c r="AB3" s="203">
        <f t="shared" si="2"/>
        <v>65</v>
      </c>
      <c r="AD3" s="238"/>
    </row>
    <row r="4" spans="1:31" x14ac:dyDescent="0.3">
      <c r="A4" s="226" t="s">
        <v>106</v>
      </c>
      <c r="B4" s="178">
        <v>12</v>
      </c>
      <c r="C4" s="227">
        <v>21</v>
      </c>
      <c r="D4" s="206">
        <v>22</v>
      </c>
      <c r="E4" s="207">
        <v>0</v>
      </c>
      <c r="F4" s="208" t="s">
        <v>108</v>
      </c>
      <c r="G4" s="209">
        <v>5</v>
      </c>
      <c r="H4" s="210">
        <v>1</v>
      </c>
      <c r="I4" s="211"/>
      <c r="J4" s="212"/>
      <c r="K4" s="213"/>
      <c r="L4" s="214"/>
      <c r="M4" s="215"/>
      <c r="N4" s="216"/>
      <c r="O4" s="217"/>
      <c r="P4" s="228" t="s">
        <v>90</v>
      </c>
      <c r="Q4" s="229"/>
      <c r="R4" s="230" t="s">
        <v>90</v>
      </c>
      <c r="S4" s="221"/>
      <c r="T4" s="222"/>
      <c r="U4" s="197"/>
      <c r="V4" s="198">
        <f t="shared" ref="V4" si="3">SUM(H4:U4)</f>
        <v>1</v>
      </c>
      <c r="W4" s="223"/>
      <c r="X4" s="224">
        <v>20</v>
      </c>
      <c r="Y4" s="225"/>
      <c r="Z4" s="202">
        <v>72</v>
      </c>
      <c r="AA4" s="79">
        <f t="shared" ref="AA4" si="4">SUM(Y4:Z4)-(V4+W4)</f>
        <v>71</v>
      </c>
      <c r="AB4" s="203">
        <f>SMALL(Z4:AA4,1)+X4</f>
        <v>91</v>
      </c>
      <c r="AD4" s="238"/>
    </row>
    <row r="5" spans="1:31" x14ac:dyDescent="0.3">
      <c r="A5" s="204" t="s">
        <v>79</v>
      </c>
      <c r="B5" s="178">
        <f>10+3</f>
        <v>13</v>
      </c>
      <c r="C5" s="179">
        <f>21+4</f>
        <v>25</v>
      </c>
      <c r="D5" s="180">
        <f>21+4</f>
        <v>25</v>
      </c>
      <c r="E5" s="207">
        <v>0</v>
      </c>
      <c r="F5" s="208" t="s">
        <v>67</v>
      </c>
      <c r="G5" s="209">
        <v>0</v>
      </c>
      <c r="H5" s="210"/>
      <c r="I5" s="211"/>
      <c r="J5" s="231" t="s">
        <v>109</v>
      </c>
      <c r="K5" s="213"/>
      <c r="L5" s="214"/>
      <c r="M5" s="215"/>
      <c r="N5" s="216"/>
      <c r="O5" s="217"/>
      <c r="P5" s="218"/>
      <c r="Q5" s="219" t="s">
        <v>90</v>
      </c>
      <c r="R5" s="220"/>
      <c r="S5" s="221"/>
      <c r="T5" s="222"/>
      <c r="U5" s="197"/>
      <c r="V5" s="198">
        <f t="shared" si="0"/>
        <v>0</v>
      </c>
      <c r="W5" s="223"/>
      <c r="X5" s="224"/>
      <c r="Y5" s="225"/>
      <c r="Z5" s="202">
        <f>114</f>
        <v>114</v>
      </c>
      <c r="AA5" s="79">
        <f t="shared" si="1"/>
        <v>114</v>
      </c>
      <c r="AB5" s="203">
        <f t="shared" si="2"/>
        <v>114</v>
      </c>
      <c r="AD5" s="238"/>
    </row>
    <row r="6" spans="1:31" x14ac:dyDescent="0.3">
      <c r="A6" s="232" t="s">
        <v>120</v>
      </c>
      <c r="B6" s="178">
        <f>13</f>
        <v>13</v>
      </c>
      <c r="C6" s="179">
        <f>15+6+4</f>
        <v>25</v>
      </c>
      <c r="D6" s="180">
        <f>17+6+4</f>
        <v>27</v>
      </c>
      <c r="E6" s="207">
        <v>21</v>
      </c>
      <c r="F6" s="208" t="s">
        <v>67</v>
      </c>
      <c r="G6" s="209">
        <v>0</v>
      </c>
      <c r="H6" s="184">
        <v>152</v>
      </c>
      <c r="I6" s="185"/>
      <c r="J6" s="212"/>
      <c r="K6" s="213"/>
      <c r="L6" s="214">
        <v>4</v>
      </c>
      <c r="M6" s="189">
        <v>25</v>
      </c>
      <c r="N6" s="190"/>
      <c r="O6" s="233" t="s">
        <v>90</v>
      </c>
      <c r="P6" s="218"/>
      <c r="Q6" s="229"/>
      <c r="R6" s="220"/>
      <c r="S6" s="221"/>
      <c r="T6" s="196"/>
      <c r="U6" s="197"/>
      <c r="V6" s="198">
        <f t="shared" ref="V6:V7" si="5">SUM(H6:U6)</f>
        <v>181</v>
      </c>
      <c r="W6" s="199"/>
      <c r="X6" s="224"/>
      <c r="Y6" s="225">
        <v>20</v>
      </c>
      <c r="Z6" s="202">
        <v>73</v>
      </c>
      <c r="AA6" s="79">
        <f t="shared" ref="AA6:AA7" si="6">SUM(Y6:Z6)-(V6+W6)</f>
        <v>-88</v>
      </c>
      <c r="AB6" s="203">
        <f t="shared" ref="AB6:AB7" si="7">SMALL(Z6:AA6,1)+X6</f>
        <v>-88</v>
      </c>
      <c r="AD6" s="238"/>
    </row>
    <row r="7" spans="1:31" x14ac:dyDescent="0.3">
      <c r="A7" s="232" t="s">
        <v>136</v>
      </c>
      <c r="B7" s="178">
        <f>12</f>
        <v>12</v>
      </c>
      <c r="C7" s="179">
        <f>11+4</f>
        <v>15</v>
      </c>
      <c r="D7" s="180">
        <f>13+4</f>
        <v>17</v>
      </c>
      <c r="E7" s="207">
        <v>0</v>
      </c>
      <c r="F7" s="208" t="s">
        <v>67</v>
      </c>
      <c r="G7" s="209">
        <v>0</v>
      </c>
      <c r="H7" s="210">
        <v>30</v>
      </c>
      <c r="I7" s="211"/>
      <c r="J7" s="212"/>
      <c r="K7" s="213"/>
      <c r="L7" s="214"/>
      <c r="M7" s="215"/>
      <c r="N7" s="216"/>
      <c r="O7" s="217"/>
      <c r="P7" s="218"/>
      <c r="Q7" s="229"/>
      <c r="R7" s="220"/>
      <c r="S7" s="221"/>
      <c r="T7" s="222"/>
      <c r="U7" s="197"/>
      <c r="V7" s="198">
        <f t="shared" si="5"/>
        <v>30</v>
      </c>
      <c r="W7" s="223"/>
      <c r="X7" s="224"/>
      <c r="Y7" s="225"/>
      <c r="Z7" s="202">
        <v>22</v>
      </c>
      <c r="AA7" s="79">
        <f t="shared" si="6"/>
        <v>-8</v>
      </c>
      <c r="AB7" s="203">
        <f t="shared" si="7"/>
        <v>-8</v>
      </c>
      <c r="AD7" s="238"/>
    </row>
    <row r="8" spans="1:31" x14ac:dyDescent="0.3">
      <c r="A8" s="232" t="s">
        <v>137</v>
      </c>
      <c r="B8" s="178">
        <f>12</f>
        <v>12</v>
      </c>
      <c r="C8" s="179">
        <f>11+4</f>
        <v>15</v>
      </c>
      <c r="D8" s="180">
        <f>13+4</f>
        <v>17</v>
      </c>
      <c r="E8" s="207">
        <v>0</v>
      </c>
      <c r="F8" s="208" t="s">
        <v>67</v>
      </c>
      <c r="G8" s="209">
        <v>0</v>
      </c>
      <c r="H8" s="210"/>
      <c r="I8" s="211">
        <v>76</v>
      </c>
      <c r="J8" s="212"/>
      <c r="K8" s="213"/>
      <c r="L8" s="214"/>
      <c r="M8" s="215">
        <v>19</v>
      </c>
      <c r="N8" s="216"/>
      <c r="O8" s="217"/>
      <c r="P8" s="218"/>
      <c r="Q8" s="229"/>
      <c r="R8" s="220"/>
      <c r="S8" s="221"/>
      <c r="T8" s="222"/>
      <c r="U8" s="197"/>
      <c r="V8" s="198">
        <f t="shared" ref="V8:V10" si="8">SUM(H8:U8)</f>
        <v>95</v>
      </c>
      <c r="W8" s="223"/>
      <c r="X8" s="224"/>
      <c r="Y8" s="225"/>
      <c r="Z8" s="202">
        <v>22</v>
      </c>
      <c r="AA8" s="79">
        <f t="shared" ref="AA8:AA10" si="9">SUM(Y8:Z8)-(V8+W8)</f>
        <v>-73</v>
      </c>
      <c r="AB8" s="203">
        <f t="shared" ref="AB8:AB10" si="10">SMALL(Z8:AA8,1)+X8</f>
        <v>-73</v>
      </c>
      <c r="AD8" s="238"/>
    </row>
    <row r="9" spans="1:31" x14ac:dyDescent="0.3">
      <c r="A9" s="232" t="s">
        <v>138</v>
      </c>
      <c r="B9" s="178">
        <v>12</v>
      </c>
      <c r="C9" s="227">
        <v>12</v>
      </c>
      <c r="D9" s="206">
        <v>15</v>
      </c>
      <c r="E9" s="207">
        <v>0</v>
      </c>
      <c r="F9" s="208" t="s">
        <v>67</v>
      </c>
      <c r="G9" s="209">
        <v>0</v>
      </c>
      <c r="H9" s="210">
        <v>33</v>
      </c>
      <c r="I9" s="211"/>
      <c r="J9" s="212"/>
      <c r="K9" s="234"/>
      <c r="L9" s="235"/>
      <c r="M9" s="215"/>
      <c r="N9" s="216"/>
      <c r="O9" s="217"/>
      <c r="P9" s="218"/>
      <c r="Q9" s="229"/>
      <c r="R9" s="220"/>
      <c r="S9" s="221"/>
      <c r="T9" s="222"/>
      <c r="U9" s="197"/>
      <c r="V9" s="198">
        <f t="shared" si="8"/>
        <v>33</v>
      </c>
      <c r="W9" s="223"/>
      <c r="X9" s="224"/>
      <c r="Y9" s="225"/>
      <c r="Z9" s="202">
        <v>42</v>
      </c>
      <c r="AA9" s="79">
        <f t="shared" si="9"/>
        <v>9</v>
      </c>
      <c r="AB9" s="203">
        <f t="shared" si="10"/>
        <v>9</v>
      </c>
      <c r="AD9" s="238"/>
    </row>
    <row r="10" spans="1:31" x14ac:dyDescent="0.3">
      <c r="A10" s="232" t="s">
        <v>139</v>
      </c>
      <c r="B10" s="178">
        <v>12</v>
      </c>
      <c r="C10" s="227">
        <v>12</v>
      </c>
      <c r="D10" s="206">
        <v>15</v>
      </c>
      <c r="E10" s="207">
        <v>0</v>
      </c>
      <c r="F10" s="208" t="s">
        <v>67</v>
      </c>
      <c r="G10" s="209">
        <v>0</v>
      </c>
      <c r="H10" s="210">
        <v>32</v>
      </c>
      <c r="I10" s="211"/>
      <c r="J10" s="212"/>
      <c r="K10" s="213"/>
      <c r="L10" s="235"/>
      <c r="M10" s="215"/>
      <c r="N10" s="216"/>
      <c r="O10" s="217"/>
      <c r="P10" s="218"/>
      <c r="Q10" s="229"/>
      <c r="R10" s="220"/>
      <c r="S10" s="221"/>
      <c r="T10" s="222"/>
      <c r="U10" s="236"/>
      <c r="V10" s="198">
        <f t="shared" si="8"/>
        <v>32</v>
      </c>
      <c r="W10" s="223"/>
      <c r="X10" s="224"/>
      <c r="Y10" s="225"/>
      <c r="Z10" s="202">
        <v>42</v>
      </c>
      <c r="AA10" s="79">
        <f t="shared" si="9"/>
        <v>10</v>
      </c>
      <c r="AB10" s="203">
        <f t="shared" si="10"/>
        <v>10</v>
      </c>
      <c r="AD10" s="238"/>
    </row>
    <row r="11" spans="1:31" x14ac:dyDescent="0.3">
      <c r="A11" s="232" t="s">
        <v>175</v>
      </c>
      <c r="B11" s="178">
        <v>13</v>
      </c>
      <c r="C11" s="227">
        <v>11</v>
      </c>
      <c r="D11" s="206">
        <v>14</v>
      </c>
      <c r="E11" s="207">
        <v>0</v>
      </c>
      <c r="F11" s="208" t="s">
        <v>67</v>
      </c>
      <c r="G11" s="209">
        <v>0</v>
      </c>
      <c r="H11" s="210"/>
      <c r="I11" s="211"/>
      <c r="J11" s="212"/>
      <c r="K11" s="213"/>
      <c r="L11" s="235"/>
      <c r="M11" s="215"/>
      <c r="N11" s="216"/>
      <c r="O11" s="233" t="s">
        <v>90</v>
      </c>
      <c r="P11" s="218"/>
      <c r="Q11" s="229"/>
      <c r="R11" s="220"/>
      <c r="S11" s="221"/>
      <c r="T11" s="222"/>
      <c r="U11" s="236"/>
      <c r="V11" s="198">
        <f t="shared" ref="V11:V13" si="11">SUM(H11:U11)</f>
        <v>0</v>
      </c>
      <c r="W11" s="223"/>
      <c r="X11" s="224"/>
      <c r="Y11" s="225"/>
      <c r="Z11" s="237">
        <f>4+(2*1)</f>
        <v>6</v>
      </c>
      <c r="AA11" s="79">
        <f t="shared" ref="AA11:AA13" si="12">SUM(Y11:Z11)-(V11+W11)</f>
        <v>6</v>
      </c>
      <c r="AB11" s="203">
        <f t="shared" ref="AB11:AB13" si="13">SMALL(Z11:AA11,1)+X11</f>
        <v>6</v>
      </c>
      <c r="AD11" s="238"/>
    </row>
    <row r="12" spans="1:31" x14ac:dyDescent="0.3">
      <c r="A12" s="232" t="s">
        <v>176</v>
      </c>
      <c r="B12" s="178">
        <v>10</v>
      </c>
      <c r="C12" s="227">
        <v>14</v>
      </c>
      <c r="D12" s="206">
        <v>14</v>
      </c>
      <c r="E12" s="207">
        <v>0</v>
      </c>
      <c r="F12" s="208" t="s">
        <v>67</v>
      </c>
      <c r="G12" s="209">
        <v>0</v>
      </c>
      <c r="H12" s="210">
        <v>53</v>
      </c>
      <c r="I12" s="211"/>
      <c r="J12" s="212"/>
      <c r="K12" s="213"/>
      <c r="L12" s="235">
        <v>5</v>
      </c>
      <c r="M12" s="215"/>
      <c r="N12" s="216"/>
      <c r="O12" s="233" t="s">
        <v>90</v>
      </c>
      <c r="P12" s="218"/>
      <c r="Q12" s="229"/>
      <c r="R12" s="220"/>
      <c r="S12" s="221"/>
      <c r="T12" s="222"/>
      <c r="U12" s="236"/>
      <c r="V12" s="198">
        <f t="shared" si="11"/>
        <v>58</v>
      </c>
      <c r="W12" s="223"/>
      <c r="X12" s="224"/>
      <c r="Y12" s="225"/>
      <c r="Z12" s="237">
        <f>13+(2*2)</f>
        <v>17</v>
      </c>
      <c r="AA12" s="79">
        <f t="shared" si="12"/>
        <v>-41</v>
      </c>
      <c r="AB12" s="203">
        <f t="shared" si="13"/>
        <v>-41</v>
      </c>
      <c r="AD12" s="238"/>
    </row>
    <row r="13" spans="1:31" x14ac:dyDescent="0.3">
      <c r="A13" s="232" t="s">
        <v>177</v>
      </c>
      <c r="B13" s="178">
        <v>10</v>
      </c>
      <c r="C13" s="227">
        <v>14</v>
      </c>
      <c r="D13" s="206">
        <v>16</v>
      </c>
      <c r="E13" s="207">
        <v>0</v>
      </c>
      <c r="F13" s="208" t="s">
        <v>67</v>
      </c>
      <c r="G13" s="209">
        <v>0</v>
      </c>
      <c r="H13" s="210">
        <v>53</v>
      </c>
      <c r="I13" s="211"/>
      <c r="J13" s="212"/>
      <c r="K13" s="213"/>
      <c r="L13" s="235"/>
      <c r="M13" s="215"/>
      <c r="N13" s="216"/>
      <c r="O13" s="233" t="s">
        <v>90</v>
      </c>
      <c r="P13" s="218"/>
      <c r="Q13" s="229"/>
      <c r="R13" s="220"/>
      <c r="S13" s="221"/>
      <c r="T13" s="222"/>
      <c r="U13" s="236"/>
      <c r="V13" s="198">
        <f t="shared" si="11"/>
        <v>53</v>
      </c>
      <c r="W13" s="223"/>
      <c r="X13" s="224"/>
      <c r="Y13" s="225"/>
      <c r="Z13" s="237">
        <f>33+(6*2)</f>
        <v>45</v>
      </c>
      <c r="AA13" s="79">
        <f t="shared" si="12"/>
        <v>-8</v>
      </c>
      <c r="AB13" s="203">
        <f t="shared" si="13"/>
        <v>-8</v>
      </c>
      <c r="AD13" s="238"/>
    </row>
    <row r="14" spans="1:31" x14ac:dyDescent="0.3">
      <c r="A14" s="232" t="s">
        <v>177</v>
      </c>
      <c r="B14" s="178">
        <v>10</v>
      </c>
      <c r="C14" s="227">
        <v>14</v>
      </c>
      <c r="D14" s="206">
        <v>16</v>
      </c>
      <c r="E14" s="207">
        <v>0</v>
      </c>
      <c r="F14" s="208" t="s">
        <v>67</v>
      </c>
      <c r="G14" s="209">
        <v>0</v>
      </c>
      <c r="H14" s="210">
        <v>59</v>
      </c>
      <c r="I14" s="211"/>
      <c r="J14" s="212"/>
      <c r="K14" s="213"/>
      <c r="L14" s="235"/>
      <c r="M14" s="215"/>
      <c r="N14" s="216"/>
      <c r="O14" s="233" t="s">
        <v>90</v>
      </c>
      <c r="P14" s="218"/>
      <c r="Q14" s="229"/>
      <c r="R14" s="220"/>
      <c r="S14" s="221"/>
      <c r="T14" s="222"/>
      <c r="U14" s="236"/>
      <c r="V14" s="198">
        <f t="shared" ref="V14" si="14">SUM(H14:U14)</f>
        <v>59</v>
      </c>
      <c r="W14" s="223"/>
      <c r="X14" s="224"/>
      <c r="Y14" s="225"/>
      <c r="Z14" s="237">
        <f>33+(6*2)</f>
        <v>45</v>
      </c>
      <c r="AA14" s="79">
        <f t="shared" ref="AA14" si="15">SUM(Y14:Z14)-(V14+W14)</f>
        <v>-14</v>
      </c>
      <c r="AB14" s="203">
        <f t="shared" ref="AB14" si="16">SMALL(Z14:AA14,1)+X14</f>
        <v>-14</v>
      </c>
      <c r="AD14" s="238"/>
    </row>
    <row r="16" spans="1:31" x14ac:dyDescent="0.3"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</row>
    <row r="17" spans="1:31" x14ac:dyDescent="0.3"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</row>
    <row r="20" spans="1:31" x14ac:dyDescent="0.3">
      <c r="A20" s="68"/>
      <c r="B20" s="68"/>
      <c r="C20" s="68"/>
      <c r="D20" s="68"/>
      <c r="E20" s="68"/>
    </row>
    <row r="21" spans="1:31" x14ac:dyDescent="0.3">
      <c r="A21" s="68"/>
      <c r="B21" s="68"/>
      <c r="C21" s="68"/>
      <c r="D21" s="68"/>
      <c r="E21" s="68"/>
    </row>
    <row r="22" spans="1:31" x14ac:dyDescent="0.3">
      <c r="A22" s="68"/>
      <c r="B22" s="68"/>
      <c r="C22" s="68"/>
      <c r="D22" s="68"/>
      <c r="E22" s="68"/>
    </row>
  </sheetData>
  <sortState ref="A2:AB10">
    <sortCondition ref="A2:A10"/>
  </sortState>
  <conditionalFormatting sqref="AB2:AB10">
    <cfRule type="cellIs" dxfId="5" priority="59" stopIfTrue="1" operator="lessThan">
      <formula>0.5</formula>
    </cfRule>
    <cfRule type="cellIs" dxfId="4" priority="60" operator="lessThan">
      <formula>0.5*Z2</formula>
    </cfRule>
  </conditionalFormatting>
  <conditionalFormatting sqref="AB11:AB13">
    <cfRule type="cellIs" dxfId="3" priority="3" stopIfTrue="1" operator="lessThan">
      <formula>0.5</formula>
    </cfRule>
    <cfRule type="cellIs" dxfId="2" priority="4" operator="lessThan">
      <formula>0.5*Z11</formula>
    </cfRule>
  </conditionalFormatting>
  <conditionalFormatting sqref="AB14">
    <cfRule type="cellIs" dxfId="1" priority="1" stopIfTrue="1" operator="lessThan">
      <formula>0.5</formula>
    </cfRule>
    <cfRule type="cellIs" dxfId="0" priority="2" operator="lessThan">
      <formula>0.5*Z14</formula>
    </cfRule>
  </conditionalFormatting>
  <pageMargins left="0.7" right="0.7" top="0.75" bottom="0.75" header="0.3" footer="0.3"/>
  <pageSetup orientation="portrait" horizontalDpi="300" verticalDpi="300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4"/>
  <sheetViews>
    <sheetView showGridLines="0" zoomScaleNormal="100" workbookViewId="0"/>
  </sheetViews>
  <sheetFormatPr defaultColWidth="9" defaultRowHeight="15.6" x14ac:dyDescent="0.3"/>
  <cols>
    <col min="1" max="1" width="1.8984375" style="5" customWidth="1"/>
    <col min="2" max="2" width="8.59765625" style="1" bestFit="1" customWidth="1"/>
    <col min="3" max="3" width="3.8984375" style="5" customWidth="1"/>
    <col min="4" max="8" width="3.8984375" style="5" bestFit="1" customWidth="1"/>
    <col min="9" max="14" width="8.69921875" style="5" customWidth="1"/>
    <col min="15" max="16384" width="9" style="5"/>
  </cols>
  <sheetData>
    <row r="1" spans="1:16" s="1" customFormat="1" ht="16.8" thickTop="1" thickBot="1" x14ac:dyDescent="0.35">
      <c r="A1" s="5"/>
      <c r="B1" s="2"/>
      <c r="C1" s="3" t="s">
        <v>7</v>
      </c>
      <c r="D1" s="3" t="s">
        <v>8</v>
      </c>
      <c r="E1" s="3" t="s">
        <v>9</v>
      </c>
      <c r="F1" s="3" t="s">
        <v>10</v>
      </c>
      <c r="G1" s="3" t="s">
        <v>11</v>
      </c>
      <c r="H1" s="4" t="s">
        <v>12</v>
      </c>
    </row>
    <row r="2" spans="1:16" x14ac:dyDescent="0.3">
      <c r="B2" s="6" t="s">
        <v>13</v>
      </c>
      <c r="C2" s="7">
        <f ca="1">RANDBETWEEN(1,3)</f>
        <v>1</v>
      </c>
      <c r="D2" s="7">
        <f ca="1">RANDBETWEEN(1,3)+RANDBETWEEN(1,3)</f>
        <v>5</v>
      </c>
      <c r="E2" s="7">
        <f ca="1">RANDBETWEEN(1,3)+RANDBETWEEN(1,3)+RANDBETWEEN(1,3)</f>
        <v>6</v>
      </c>
      <c r="F2" s="7">
        <f ca="1">RANDBETWEEN(1,3)+RANDBETWEEN(1,3)+RANDBETWEEN(1,3)+RANDBETWEEN(1,3)</f>
        <v>8</v>
      </c>
      <c r="G2" s="7">
        <f ca="1">RANDBETWEEN(1,3)+RANDBETWEEN(1,3)+RANDBETWEEN(1,3)+RANDBETWEEN(1,3)+RANDBETWEEN(1,3)</f>
        <v>8</v>
      </c>
      <c r="H2" s="8">
        <f ca="1">RANDBETWEEN(1,3)+RANDBETWEEN(1,3)+RANDBETWEEN(1,3)+RANDBETWEEN(1,3)+RANDBETWEEN(1,3)+RANDBETWEEN(1,3)</f>
        <v>13</v>
      </c>
      <c r="L2" s="1"/>
      <c r="M2" s="1"/>
      <c r="N2" s="1"/>
      <c r="O2" s="1"/>
      <c r="P2" s="1"/>
    </row>
    <row r="3" spans="1:16" x14ac:dyDescent="0.3">
      <c r="B3" s="9" t="s">
        <v>14</v>
      </c>
      <c r="C3" s="10">
        <f ca="1">RANDBETWEEN(1,4)</f>
        <v>4</v>
      </c>
      <c r="D3" s="10">
        <f ca="1">RANDBETWEEN(1,4)+RANDBETWEEN(1,4)</f>
        <v>8</v>
      </c>
      <c r="E3" s="10">
        <f ca="1">RANDBETWEEN(1,4)+RANDBETWEEN(1,4)+RANDBETWEEN(1,4)</f>
        <v>7</v>
      </c>
      <c r="F3" s="10">
        <f ca="1">RANDBETWEEN(1,4)+RANDBETWEEN(1,4)+RANDBETWEEN(1,4)+RANDBETWEEN(1,4)</f>
        <v>11</v>
      </c>
      <c r="G3" s="10">
        <f ca="1">RANDBETWEEN(1,4)+RANDBETWEEN(1,4)+RANDBETWEEN(1,4)+RANDBETWEEN(1,4)+RANDBETWEEN(1,4)</f>
        <v>10</v>
      </c>
      <c r="H3" s="11">
        <f ca="1">RANDBETWEEN(1,4)+RANDBETWEEN(1,4)+RANDBETWEEN(1,4)+RANDBETWEEN(1,4)+RANDBETWEEN(1,4)+RANDBETWEEN(1,4)</f>
        <v>16</v>
      </c>
      <c r="L3" s="1"/>
      <c r="M3" s="1"/>
      <c r="N3" s="1"/>
      <c r="O3" s="1"/>
      <c r="P3" s="1"/>
    </row>
    <row r="4" spans="1:16" x14ac:dyDescent="0.3">
      <c r="B4" s="9" t="s">
        <v>15</v>
      </c>
      <c r="C4" s="10">
        <f ca="1">RANDBETWEEN(1,6)</f>
        <v>1</v>
      </c>
      <c r="D4" s="10">
        <f ca="1">RANDBETWEEN(1,6)+RANDBETWEEN(1,6)</f>
        <v>12</v>
      </c>
      <c r="E4" s="10">
        <f ca="1">RANDBETWEEN(1,6)+RANDBETWEEN(1,6)+RANDBETWEEN(1,6)</f>
        <v>7</v>
      </c>
      <c r="F4" s="10">
        <f ca="1">RANDBETWEEN(1,6)+RANDBETWEEN(1,6)+RANDBETWEEN(1,6)+RANDBETWEEN(1,6)</f>
        <v>11</v>
      </c>
      <c r="G4" s="10">
        <f ca="1">RANDBETWEEN(1,6)+RANDBETWEEN(1,6)+RANDBETWEEN(1,6)+RANDBETWEEN(1,6)+RANDBETWEEN(1,6)</f>
        <v>13</v>
      </c>
      <c r="H4" s="11">
        <f ca="1">RANDBETWEEN(1,6)+RANDBETWEEN(1,6)+RANDBETWEEN(1,6)+RANDBETWEEN(1,6)+RANDBETWEEN(1,6)+RANDBETWEEN(1,6)</f>
        <v>13</v>
      </c>
      <c r="L4" s="1"/>
      <c r="M4" s="1"/>
      <c r="N4" s="1"/>
      <c r="O4" s="1"/>
      <c r="P4" s="1"/>
    </row>
    <row r="5" spans="1:16" x14ac:dyDescent="0.3">
      <c r="B5" s="9" t="s">
        <v>16</v>
      </c>
      <c r="C5" s="10">
        <f ca="1">RANDBETWEEN(1,8)</f>
        <v>4</v>
      </c>
      <c r="D5" s="10">
        <f ca="1">RANDBETWEEN(1,8)+RANDBETWEEN(1,8)</f>
        <v>9</v>
      </c>
      <c r="E5" s="10">
        <f ca="1">RANDBETWEEN(1,8)+RANDBETWEEN(1,8)+RANDBETWEEN(1,8)</f>
        <v>16</v>
      </c>
      <c r="F5" s="10">
        <f ca="1">RANDBETWEEN(1,8)+RANDBETWEEN(1,8)+RANDBETWEEN(1,8)+RANDBETWEEN(1,8)</f>
        <v>25</v>
      </c>
      <c r="G5" s="10">
        <f ca="1">RANDBETWEEN(1,8)+RANDBETWEEN(1,8)+RANDBETWEEN(1,8)+RANDBETWEEN(1,8)+RANDBETWEEN(1,8)</f>
        <v>25</v>
      </c>
      <c r="H5" s="11">
        <f ca="1">RANDBETWEEN(1,8)+RANDBETWEEN(1,8)+RANDBETWEEN(1,8)+RANDBETWEEN(1,8)+RANDBETWEEN(1,8)+RANDBETWEEN(1,8)</f>
        <v>27</v>
      </c>
      <c r="L5" s="1"/>
      <c r="M5" s="1"/>
      <c r="N5" s="1"/>
      <c r="O5" s="1"/>
      <c r="P5" s="1"/>
    </row>
    <row r="6" spans="1:16" x14ac:dyDescent="0.3">
      <c r="B6" s="9" t="s">
        <v>17</v>
      </c>
      <c r="C6" s="10">
        <f ca="1">RANDBETWEEN(1,10)</f>
        <v>7</v>
      </c>
      <c r="D6" s="10">
        <f ca="1">RANDBETWEEN(1,10)+RANDBETWEEN(1,10)</f>
        <v>4</v>
      </c>
      <c r="E6" s="10">
        <f ca="1">RANDBETWEEN(1,10)+RANDBETWEEN(1,10)+RANDBETWEEN(1,10)</f>
        <v>11</v>
      </c>
      <c r="F6" s="10">
        <f ca="1">RANDBETWEEN(1,10)+RANDBETWEEN(1,10)+RANDBETWEEN(1,10)+RANDBETWEEN(1,10)</f>
        <v>26</v>
      </c>
      <c r="G6" s="10">
        <f ca="1">RANDBETWEEN(1,10)+RANDBETWEEN(1,10)+RANDBETWEEN(1,10)+RANDBETWEEN(1,10)+RANDBETWEEN(1,10)</f>
        <v>29</v>
      </c>
      <c r="H6" s="11">
        <f ca="1">RANDBETWEEN(1,10)+RANDBETWEEN(1,10)+RANDBETWEEN(1,10)+RANDBETWEEN(1,10)+RANDBETWEEN(1,10)+RANDBETWEEN(1,10)</f>
        <v>28</v>
      </c>
      <c r="L6" s="1"/>
      <c r="M6" s="1"/>
      <c r="N6" s="1"/>
      <c r="O6" s="1"/>
      <c r="P6" s="1"/>
    </row>
    <row r="7" spans="1:16" x14ac:dyDescent="0.3">
      <c r="B7" s="9" t="s">
        <v>18</v>
      </c>
      <c r="C7" s="10">
        <f ca="1">RANDBETWEEN(1,12)</f>
        <v>5</v>
      </c>
      <c r="D7" s="10">
        <f ca="1">RANDBETWEEN(1,12)+RANDBETWEEN(1,12)</f>
        <v>8</v>
      </c>
      <c r="E7" s="10">
        <f ca="1">RANDBETWEEN(1,12)+RANDBETWEEN(1,12)+RANDBETWEEN(1,12)</f>
        <v>19</v>
      </c>
      <c r="F7" s="10">
        <f ca="1">RANDBETWEEN(1,12)+RANDBETWEEN(1,12)+RANDBETWEEN(1,12)+RANDBETWEEN(1,12)</f>
        <v>24</v>
      </c>
      <c r="G7" s="10">
        <f ca="1">RANDBETWEEN(1,12)+RANDBETWEEN(1,12)+RANDBETWEEN(1,12)+RANDBETWEEN(1,12)+RANDBETWEEN(1,12)</f>
        <v>23</v>
      </c>
      <c r="H7" s="11">
        <f ca="1">RANDBETWEEN(1,12)+RANDBETWEEN(1,12)+RANDBETWEEN(1,12)+RANDBETWEEN(1,12)+RANDBETWEEN(1,12)+RANDBETWEEN(1,12)</f>
        <v>37</v>
      </c>
      <c r="L7" s="1"/>
      <c r="M7" s="1"/>
      <c r="N7" s="1"/>
      <c r="O7" s="1"/>
      <c r="P7" s="1"/>
    </row>
    <row r="8" spans="1:16" x14ac:dyDescent="0.3">
      <c r="B8" s="9" t="s">
        <v>19</v>
      </c>
      <c r="C8" s="10">
        <f ca="1">RANDBETWEEN(1,20)</f>
        <v>1</v>
      </c>
      <c r="D8" s="10">
        <f ca="1">RANDBETWEEN(1,20)+RANDBETWEEN(1,20)</f>
        <v>21</v>
      </c>
      <c r="E8" s="10">
        <f ca="1">RANDBETWEEN(1,20)+RANDBETWEEN(1,20)+RANDBETWEEN(1,20)</f>
        <v>41</v>
      </c>
      <c r="F8" s="10">
        <f ca="1">RANDBETWEEN(1,20)+RANDBETWEEN(1,20)+RANDBETWEEN(1,20)+RANDBETWEEN(1,20)</f>
        <v>32</v>
      </c>
      <c r="G8" s="10">
        <f ca="1">RANDBETWEEN(1,20)+RANDBETWEEN(1,20)+RANDBETWEEN(1,20)+RANDBETWEEN(1,20)+RANDBETWEEN(1,20)</f>
        <v>82</v>
      </c>
      <c r="H8" s="11">
        <f ca="1">RANDBETWEEN(1,20)+RANDBETWEEN(1,20)+RANDBETWEEN(1,20)+RANDBETWEEN(1,20)+RANDBETWEEN(1,20)+RANDBETWEEN(1,20)</f>
        <v>84</v>
      </c>
      <c r="L8" s="1"/>
      <c r="M8" s="1"/>
      <c r="N8" s="1"/>
      <c r="O8" s="1"/>
      <c r="P8" s="1"/>
    </row>
    <row r="9" spans="1:16" ht="16.2" thickBot="1" x14ac:dyDescent="0.35">
      <c r="B9" s="12" t="s">
        <v>20</v>
      </c>
      <c r="C9" s="13">
        <f ca="1">RANDBETWEEN(1,100)</f>
        <v>29</v>
      </c>
      <c r="D9" s="13">
        <f ca="1">RANDBETWEEN(1,100)+RANDBETWEEN(1,100)</f>
        <v>120</v>
      </c>
      <c r="E9" s="13">
        <f ca="1">RANDBETWEEN(1,100)+RANDBETWEEN(1,100)+RANDBETWEEN(1,100)</f>
        <v>132</v>
      </c>
      <c r="F9" s="13">
        <f ca="1">RANDBETWEEN(1,100)+RANDBETWEEN(1,100)+RANDBETWEEN(1,100)+RANDBETWEEN(1,100)</f>
        <v>118</v>
      </c>
      <c r="G9" s="13">
        <f ca="1">RANDBETWEEN(1,100)+RANDBETWEEN(1,100)+RANDBETWEEN(1,100)+RANDBETWEEN(1,100)+RANDBETWEEN(1,100)</f>
        <v>264</v>
      </c>
      <c r="H9" s="14">
        <f ca="1">RANDBETWEEN(1,100)+RANDBETWEEN(1,100)+RANDBETWEEN(1,100)+RANDBETWEEN(1,100)+RANDBETWEEN(1,100)+RANDBETWEEN(1,100)</f>
        <v>277</v>
      </c>
      <c r="L9" s="1"/>
      <c r="M9" s="1"/>
      <c r="N9" s="1"/>
      <c r="O9" s="1"/>
      <c r="P9" s="1"/>
    </row>
    <row r="10" spans="1:16" ht="16.2" thickTop="1" x14ac:dyDescent="0.3">
      <c r="A10" s="1"/>
      <c r="C10" s="1"/>
      <c r="D10" s="1"/>
      <c r="E10" s="1"/>
      <c r="F10" s="1"/>
    </row>
    <row r="11" spans="1:16" x14ac:dyDescent="0.3">
      <c r="A11" s="1"/>
      <c r="C11" s="1"/>
      <c r="D11" s="1"/>
      <c r="E11" s="1"/>
      <c r="F11" s="1"/>
    </row>
    <row r="12" spans="1:16" x14ac:dyDescent="0.3">
      <c r="A12" s="1"/>
      <c r="C12" s="1"/>
      <c r="D12" s="1"/>
      <c r="E12" s="1"/>
      <c r="F12" s="1"/>
    </row>
    <row r="13" spans="1:16" x14ac:dyDescent="0.3">
      <c r="A13" s="1"/>
      <c r="C13" s="1"/>
      <c r="D13" s="1"/>
      <c r="E13" s="1"/>
      <c r="F13" s="1"/>
    </row>
    <row r="14" spans="1:16" x14ac:dyDescent="0.3">
      <c r="A14" s="1"/>
      <c r="C14" s="1"/>
      <c r="D14" s="1"/>
      <c r="E14" s="1"/>
      <c r="F14" s="1"/>
    </row>
    <row r="15" spans="1:16" x14ac:dyDescent="0.3">
      <c r="A15" s="1"/>
      <c r="C15" s="1"/>
      <c r="D15" s="1"/>
      <c r="E15" s="1"/>
      <c r="F15" s="1"/>
    </row>
    <row r="16" spans="1:16" x14ac:dyDescent="0.3">
      <c r="A16" s="1"/>
      <c r="C16" s="1"/>
      <c r="D16" s="1"/>
      <c r="E16" s="1"/>
      <c r="F16" s="1"/>
    </row>
    <row r="17" spans="1:22" x14ac:dyDescent="0.3">
      <c r="A17" s="1"/>
      <c r="C17" s="1"/>
      <c r="D17" s="1"/>
      <c r="E17" s="1"/>
      <c r="F17" s="1"/>
    </row>
    <row r="18" spans="1:22" x14ac:dyDescent="0.3">
      <c r="A18" s="1"/>
      <c r="C18" s="1"/>
      <c r="D18" s="1"/>
      <c r="E18" s="1"/>
      <c r="F18" s="1"/>
    </row>
    <row r="19" spans="1:22" x14ac:dyDescent="0.3">
      <c r="A19" s="1"/>
      <c r="C19" s="1"/>
      <c r="D19" s="1"/>
      <c r="E19" s="1"/>
      <c r="F19" s="1"/>
    </row>
    <row r="20" spans="1:22" x14ac:dyDescent="0.3">
      <c r="A20" s="1"/>
      <c r="C20" s="1"/>
      <c r="D20" s="1"/>
      <c r="E20" s="1"/>
      <c r="F20" s="1"/>
    </row>
    <row r="21" spans="1:22" x14ac:dyDescent="0.3">
      <c r="A21" s="1"/>
      <c r="C21" s="1"/>
      <c r="D21" s="1"/>
      <c r="E21" s="1"/>
      <c r="F21" s="1"/>
    </row>
    <row r="22" spans="1:22" x14ac:dyDescent="0.3">
      <c r="A22" s="1"/>
      <c r="C22" s="1"/>
      <c r="D22" s="1"/>
      <c r="E22" s="1"/>
      <c r="F22" s="1"/>
    </row>
    <row r="23" spans="1:22" x14ac:dyDescent="0.3">
      <c r="A23" s="1"/>
      <c r="C23" s="1"/>
      <c r="D23" s="1"/>
      <c r="E23" s="1"/>
      <c r="F23" s="1"/>
    </row>
    <row r="24" spans="1:22" x14ac:dyDescent="0.3">
      <c r="A24" s="1"/>
      <c r="C24" s="1"/>
      <c r="D24" s="1"/>
      <c r="E24" s="1"/>
      <c r="F24" s="1"/>
    </row>
    <row r="25" spans="1:22" x14ac:dyDescent="0.3">
      <c r="A25" s="1"/>
      <c r="C25" s="1"/>
      <c r="D25" s="1"/>
      <c r="E25" s="1"/>
      <c r="F25" s="1"/>
    </row>
    <row r="26" spans="1:22" x14ac:dyDescent="0.3">
      <c r="A26" s="1"/>
      <c r="C26" s="1"/>
      <c r="D26" s="1"/>
      <c r="E26" s="1"/>
      <c r="F26" s="1"/>
    </row>
    <row r="27" spans="1:22" x14ac:dyDescent="0.3">
      <c r="A27" s="1"/>
      <c r="C27" s="1"/>
      <c r="D27" s="1"/>
      <c r="E27" s="1"/>
      <c r="F27" s="1"/>
      <c r="T27" s="75"/>
      <c r="U27" s="75"/>
      <c r="V27" s="75"/>
    </row>
    <row r="28" spans="1:22" x14ac:dyDescent="0.3">
      <c r="A28" s="1"/>
      <c r="C28" s="1"/>
      <c r="D28" s="1"/>
      <c r="E28" s="1"/>
      <c r="F28" s="1"/>
      <c r="T28" s="75"/>
      <c r="U28" s="75"/>
      <c r="V28" s="75"/>
    </row>
    <row r="29" spans="1:22" x14ac:dyDescent="0.3">
      <c r="A29" s="1"/>
      <c r="C29" s="1"/>
      <c r="D29" s="1"/>
      <c r="E29" s="1"/>
      <c r="F29" s="1"/>
      <c r="Q29" s="75"/>
      <c r="R29" s="75"/>
      <c r="S29" s="75"/>
      <c r="T29" s="75"/>
      <c r="U29" s="75"/>
      <c r="V29" s="75"/>
    </row>
    <row r="30" spans="1:22" x14ac:dyDescent="0.3">
      <c r="A30" s="1"/>
      <c r="C30" s="1"/>
      <c r="D30" s="1"/>
      <c r="E30" s="1"/>
      <c r="F30" s="1"/>
    </row>
    <row r="31" spans="1:22" x14ac:dyDescent="0.3">
      <c r="C31" s="1"/>
      <c r="D31" s="1"/>
      <c r="E31" s="1"/>
      <c r="F31" s="1"/>
      <c r="G31" s="1"/>
    </row>
    <row r="32" spans="1:22" x14ac:dyDescent="0.3">
      <c r="C32" s="1"/>
      <c r="D32" s="1"/>
      <c r="E32" s="1"/>
      <c r="F32" s="1"/>
      <c r="G32" s="1"/>
    </row>
    <row r="33" spans="3:7" x14ac:dyDescent="0.3">
      <c r="C33" s="1"/>
      <c r="D33" s="1"/>
      <c r="E33" s="1"/>
      <c r="F33" s="1"/>
      <c r="G33" s="1"/>
    </row>
    <row r="34" spans="3:7" x14ac:dyDescent="0.3">
      <c r="C34" s="1"/>
      <c r="D34" s="1"/>
      <c r="E34" s="1"/>
      <c r="F34" s="1"/>
      <c r="G34" s="1"/>
    </row>
  </sheetData>
  <pageMargins left="0.7" right="0.7" top="0.75" bottom="0.75" header="0.3" footer="0.3"/>
  <pageSetup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Initiative</vt:lpstr>
      <vt:lpstr>Spells</vt:lpstr>
      <vt:lpstr>Attacks</vt:lpstr>
      <vt:lpstr>Saves (allies)</vt:lpstr>
      <vt:lpstr>Saves (foes)</vt:lpstr>
      <vt:lpstr>hps</vt:lpstr>
      <vt:lpstr>Rolls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D&amp;D Scoreboard</dc:title>
  <dc:creator>Alexis Álvarez</dc:creator>
  <cp:lastModifiedBy>Alexis Álvarez</cp:lastModifiedBy>
  <cp:lastPrinted>2018-09-03T10:39:53Z</cp:lastPrinted>
  <dcterms:created xsi:type="dcterms:W3CDTF">2014-01-30T16:13:23Z</dcterms:created>
  <dcterms:modified xsi:type="dcterms:W3CDTF">2019-06-11T21:48:21Z</dcterms:modified>
</cp:coreProperties>
</file>