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24"/>
  </bookViews>
  <sheets>
    <sheet name="Initiative" sheetId="1" r:id="rId1"/>
    <sheet name="Spells" sheetId="9" r:id="rId2"/>
    <sheet name="Attacks" sheetId="6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45621"/>
</workbook>
</file>

<file path=xl/calcChain.xml><?xml version="1.0" encoding="utf-8"?>
<calcChain xmlns="http://schemas.openxmlformats.org/spreadsheetml/2006/main">
  <c r="J19" i="9" l="1"/>
  <c r="K19" i="9" s="1"/>
  <c r="M19" i="9" s="1"/>
  <c r="D4" i="5" l="1"/>
  <c r="C4" i="5"/>
  <c r="B4" i="5"/>
  <c r="B5" i="5"/>
  <c r="D5" i="5"/>
  <c r="J12" i="9" l="1"/>
  <c r="K12" i="9" s="1"/>
  <c r="M12" i="9" s="1"/>
  <c r="C5" i="5" l="1"/>
  <c r="J10" i="9" l="1"/>
  <c r="K10" i="9" s="1"/>
  <c r="M10" i="9" s="1"/>
  <c r="J9" i="9" l="1"/>
  <c r="K9" i="9" s="1"/>
  <c r="M9" i="9" s="1"/>
  <c r="J14" i="9" l="1"/>
  <c r="K14" i="9" s="1"/>
  <c r="M14" i="9" s="1"/>
  <c r="J13" i="9"/>
  <c r="K13" i="9" s="1"/>
  <c r="M13" i="9" s="1"/>
  <c r="J11" i="9"/>
  <c r="K11" i="9" s="1"/>
  <c r="M11" i="9" s="1"/>
  <c r="J8" i="9"/>
  <c r="K8" i="9" s="1"/>
  <c r="M8" i="9" s="1"/>
  <c r="J7" i="9"/>
  <c r="K7" i="9" s="1"/>
  <c r="M7" i="9" s="1"/>
  <c r="J6" i="9"/>
  <c r="K6" i="9" s="1"/>
  <c r="M6" i="9" s="1"/>
  <c r="J5" i="9"/>
  <c r="K5" i="9" s="1"/>
  <c r="M5" i="9" s="1"/>
  <c r="J23" i="9"/>
  <c r="K23" i="9" s="1"/>
  <c r="M23" i="9" s="1"/>
  <c r="J22" i="9"/>
  <c r="K22" i="9" s="1"/>
  <c r="M22" i="9" s="1"/>
  <c r="J21" i="9"/>
  <c r="K21" i="9" s="1"/>
  <c r="M21" i="9" s="1"/>
  <c r="K20" i="9"/>
  <c r="M20" i="9" s="1"/>
  <c r="J20" i="9"/>
  <c r="J18" i="9"/>
  <c r="K18" i="9" s="1"/>
  <c r="M18" i="9" s="1"/>
  <c r="J15" i="9"/>
  <c r="K15" i="9" s="1"/>
  <c r="M15" i="9" s="1"/>
  <c r="J4" i="9"/>
  <c r="K4" i="9" s="1"/>
  <c r="M4" i="9" s="1"/>
  <c r="J3" i="9"/>
  <c r="K3" i="9" s="1"/>
  <c r="M3" i="9" s="1"/>
  <c r="J2" i="9"/>
  <c r="K2" i="9" s="1"/>
  <c r="M2" i="9" s="1"/>
  <c r="V16" i="5" l="1"/>
  <c r="AA16" i="5" s="1"/>
  <c r="AB16" i="5" s="1"/>
  <c r="V15" i="5"/>
  <c r="AA15" i="5" s="1"/>
  <c r="AB15" i="5" s="1"/>
  <c r="V14" i="5"/>
  <c r="AA14" i="5" s="1"/>
  <c r="AB14" i="5" s="1"/>
  <c r="V13" i="5"/>
  <c r="AA13" i="5" s="1"/>
  <c r="AB13" i="5" s="1"/>
  <c r="V12" i="5"/>
  <c r="AA12" i="5" s="1"/>
  <c r="AB12" i="5" s="1"/>
  <c r="V11" i="5"/>
  <c r="AA11" i="5" s="1"/>
  <c r="AB11" i="5" s="1"/>
  <c r="V10" i="5"/>
  <c r="AA10" i="5" s="1"/>
  <c r="AB10" i="5" s="1"/>
  <c r="V9" i="5"/>
  <c r="AA9" i="5" s="1"/>
  <c r="AB9" i="5" s="1"/>
  <c r="V8" i="5"/>
  <c r="AA8" i="5" s="1"/>
  <c r="AB8" i="5" s="1"/>
  <c r="V7" i="5"/>
  <c r="AA7" i="5" s="1"/>
  <c r="AB7" i="5" s="1"/>
  <c r="D7" i="1"/>
  <c r="D6" i="1"/>
  <c r="D5" i="1"/>
  <c r="E5" i="1" s="1"/>
  <c r="D4" i="1"/>
  <c r="D3" i="1"/>
  <c r="D2" i="1"/>
  <c r="D14" i="7" l="1"/>
  <c r="E14" i="7" s="1"/>
  <c r="I9" i="6"/>
  <c r="J9" i="6" s="1"/>
  <c r="K9" i="6" l="1"/>
  <c r="I2" i="6" l="1"/>
  <c r="J2" i="6" s="1"/>
  <c r="I3" i="6"/>
  <c r="J3" i="6" s="1"/>
  <c r="I4" i="6"/>
  <c r="K4" i="6" s="1"/>
  <c r="I5" i="6"/>
  <c r="J5" i="6" s="1"/>
  <c r="I6" i="6"/>
  <c r="J6" i="6" s="1"/>
  <c r="K6" i="6" l="1"/>
  <c r="K3" i="6"/>
  <c r="K5" i="6"/>
  <c r="J4" i="6"/>
  <c r="K2" i="6"/>
  <c r="I11" i="6" l="1"/>
  <c r="K11" i="6" s="1"/>
  <c r="I12" i="6"/>
  <c r="K12" i="6" s="1"/>
  <c r="I10" i="6"/>
  <c r="K10" i="6" s="1"/>
  <c r="J11" i="6" l="1"/>
  <c r="J12" i="6"/>
  <c r="J10" i="6"/>
  <c r="I7" i="1" l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E7" i="1"/>
  <c r="V6" i="5"/>
  <c r="AA6" i="5" s="1"/>
  <c r="AB6" i="5" s="1"/>
  <c r="I8" i="1" l="1"/>
  <c r="E4" i="1" l="1"/>
  <c r="D9" i="1" l="1"/>
  <c r="D2" i="7" l="1"/>
  <c r="E2" i="7" s="1"/>
  <c r="D3" i="7"/>
  <c r="E3" i="7" s="1"/>
  <c r="D4" i="7"/>
  <c r="E4" i="7" s="1"/>
  <c r="Z3" i="5" l="1"/>
  <c r="Z2" i="5"/>
  <c r="D2" i="5" l="1"/>
  <c r="B2" i="5"/>
  <c r="V4" i="5" l="1"/>
  <c r="AA4" i="5" s="1"/>
  <c r="AB4" i="5" s="1"/>
  <c r="Z5" i="5" l="1"/>
  <c r="H6" i="4" l="1"/>
  <c r="B3" i="5" l="1"/>
  <c r="D3" i="5"/>
  <c r="C3" i="5"/>
  <c r="D4" i="4" l="1"/>
  <c r="E6" i="1" l="1"/>
  <c r="E2" i="1"/>
  <c r="E3" i="1"/>
  <c r="V3" i="5"/>
  <c r="AA3" i="5" s="1"/>
  <c r="AB3" i="5" s="1"/>
  <c r="V5" i="5"/>
  <c r="AA5" i="5" s="1"/>
  <c r="AB5" i="5" s="1"/>
  <c r="V2" i="5"/>
  <c r="AA2" i="5" s="1"/>
  <c r="AB2" i="5" s="1"/>
  <c r="C2" i="5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M12" i="1" l="1"/>
  <c r="I10" i="1"/>
  <c r="M13" i="1" s="1"/>
  <c r="M14" i="1"/>
  <c r="M9" i="1" l="1"/>
  <c r="M10" i="1"/>
  <c r="M8" i="1"/>
  <c r="M16" i="1" s="1"/>
</calcChain>
</file>

<file path=xl/comments1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dragonskin +5
barkskin +4
shield of faith +3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dragonskin +5
barkskin +4
shield of faith +3
haste +1</t>
        </r>
      </text>
    </comment>
    <comment ref="J5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shield +4</t>
        </r>
      </text>
    </comment>
  </commentList>
</comments>
</file>

<file path=xl/sharedStrings.xml><?xml version="1.0" encoding="utf-8"?>
<sst xmlns="http://schemas.openxmlformats.org/spreadsheetml/2006/main" count="379" uniqueCount="173">
  <si>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</si>
  <si>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</si>
  <si>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</si>
  <si>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</si>
  <si>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</si>
  <si>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</si>
  <si>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</si>
  <si>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</si>
  <si>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</si>
  <si>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</si>
  <si>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</si>
  <si>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</si>
  <si>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</si>
  <si>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</si>
  <si>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</si>
  <si>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</si>
  <si>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</si>
  <si>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</si>
  <si>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</si>
  <si>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</si>
  <si>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</si>
  <si>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</si>
  <si>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</si>
  <si>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</si>
  <si>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</si>
  <si>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</si>
  <si>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</si>
  <si>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</si>
  <si>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</si>
  <si>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</si>
  <si>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</si>
  <si>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</si>
  <si>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</si>
  <si>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</si>
  <si>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</si>
  <si>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</si>
  <si>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</si>
  <si>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</si>
  <si>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</si>
  <si>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</si>
  <si>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</si>
  <si>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</si>
  <si>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</si>
  <si>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</si>
  <si>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</si>
  <si>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</si>
  <si>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</si>
  <si>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</si>
  <si>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</si>
  <si>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</si>
  <si>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</si>
  <si>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</si>
  <si>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</si>
  <si>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</si>
  <si>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</si>
  <si>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</si>
  <si>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</si>
  <si>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</si>
  <si>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</si>
  <si>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</si>
  <si>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</si>
  <si>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</si>
  <si>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</si>
  <si>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</si>
  <si>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</si>
  <si>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</si>
  <si>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</si>
  <si>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</si>
  <si>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</si>
  <si>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</si>
  <si>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</si>
  <si>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Spot</t>
  </si>
  <si>
    <t>Move Silently</t>
  </si>
  <si>
    <t>Listen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</si>
  <si>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</si>
  <si>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</si>
  <si>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</si>
  <si>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</si>
  <si>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</si>
  <si>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</si>
  <si>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</si>
  <si>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</si>
  <si>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</si>
  <si>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</si>
  <si>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Imm</t>
  </si>
  <si>
    <t>Magic/
Force</t>
  </si>
  <si>
    <t>Intimidate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</si>
  <si>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</si>
  <si>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</si>
  <si>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</si>
  <si>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</si>
  <si>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</si>
  <si>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</si>
  <si>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</si>
  <si>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</si>
  <si>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</si>
  <si>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</si>
  <si>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</si>
  <si>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Kedrik</t>
  </si>
  <si>
    <t>prc/slash</t>
  </si>
  <si>
    <t>R10</t>
  </si>
  <si>
    <t>CR</t>
  </si>
  <si>
    <t>Barkskin</t>
  </si>
  <si>
    <t>Special</t>
  </si>
  <si>
    <t>Greater Invisibility</t>
  </si>
  <si>
    <t>X</t>
  </si>
  <si>
    <t>Threat</t>
  </si>
  <si>
    <t>Crit</t>
  </si>
  <si>
    <t>Call Lightning</t>
  </si>
  <si>
    <t>þ</t>
  </si>
  <si>
    <t>Hide</t>
  </si>
  <si>
    <t>K: Nature</t>
  </si>
  <si>
    <t>Invisibility</t>
  </si>
  <si>
    <t>Concentration</t>
  </si>
  <si>
    <t>See Invisibility</t>
  </si>
  <si>
    <t>Allisa (Wild Shape)</t>
  </si>
  <si>
    <t>Yeridajniosjuth</t>
  </si>
  <si>
    <t>60’/200’f</t>
  </si>
  <si>
    <t>Grapple</t>
  </si>
  <si>
    <t>Bite 1</t>
  </si>
  <si>
    <t>Claw 1</t>
  </si>
  <si>
    <t>Tail</t>
  </si>
  <si>
    <t>Bite 2</t>
  </si>
  <si>
    <t>Claw 2</t>
  </si>
  <si>
    <t>2d8+8</t>
  </si>
  <si>
    <t>2d6+4</t>
  </si>
  <si>
    <t>2d6+12</t>
  </si>
  <si>
    <t>50’ cone, 100’ line,
or 25’ spread, 7d6 cold</t>
  </si>
  <si>
    <t>Crush</t>
  </si>
  <si>
    <t>210’ radius, HD 20 or fewer</t>
  </si>
  <si>
    <t>Frightful Presence, Will DC 21 negates</t>
  </si>
  <si>
    <t>Small or smaller opponents take 2d8+15 points</t>
  </si>
  <si>
    <t xml:space="preserve">of bludgeoning damage, and must succeed on a </t>
  </si>
  <si>
    <t>DC 25 Reflex save or be pinned.</t>
  </si>
  <si>
    <t>Improved Snatch</t>
  </si>
  <si>
    <t>Against Medium or smaller creatures, bite for 2d8+8/round or claw for 2d6+4/round.</t>
  </si>
  <si>
    <r>
      <rPr>
        <b/>
        <sz val="12"/>
        <color theme="1"/>
        <rFont val="Times New Roman"/>
        <family val="1"/>
      </rPr>
      <t xml:space="preserve">Spell-Like Abilities:  </t>
    </r>
    <r>
      <rPr>
        <sz val="12"/>
        <color theme="1"/>
        <rFont val="Times New Roman"/>
        <family val="1"/>
      </rPr>
      <t>3/day—gust of wind; 1/day fog cloud.  CL 7; DC 11 + SL.</t>
    </r>
  </si>
  <si>
    <t>/magic</t>
  </si>
  <si>
    <t>Blindsense 60’; Darkvision 120’</t>
  </si>
  <si>
    <t>Search</t>
  </si>
  <si>
    <t>Spellcraft</t>
  </si>
  <si>
    <t>Swim</t>
  </si>
  <si>
    <r>
      <rPr>
        <b/>
        <sz val="12"/>
        <color theme="1"/>
        <rFont val="Times New Roman"/>
        <family val="1"/>
      </rPr>
      <t xml:space="preserve">Feats:  </t>
    </r>
    <r>
      <rPr>
        <sz val="12"/>
        <color theme="1"/>
        <rFont val="Times New Roman"/>
        <family val="2"/>
      </rPr>
      <t>Flyby Attack, Hover, Improved Snatch, Power Attack, Shape Breath, Snatch, Spreading Breath, Wingover.</t>
    </r>
  </si>
  <si>
    <t>Uses stats for Best in Draconomicon</t>
  </si>
  <si>
    <t>Igloo Folks</t>
  </si>
  <si>
    <t>Igloo Folk 1</t>
  </si>
  <si>
    <t>Igloo Folk 2</t>
  </si>
  <si>
    <t>Igloo Folk 3</t>
  </si>
  <si>
    <t>Igloo Folk 4</t>
  </si>
  <si>
    <t>Igloo Folk 5</t>
  </si>
  <si>
    <t>Igloo Folk 6</t>
  </si>
  <si>
    <t>Igloo Folk 7</t>
  </si>
  <si>
    <t>Igloo Folk 8</t>
  </si>
  <si>
    <t>Igloo Folk 9</t>
  </si>
  <si>
    <t>Igloo Folk 10</t>
  </si>
  <si>
    <t>Nightshield</t>
  </si>
  <si>
    <t>1 rnd/lvl</t>
  </si>
  <si>
    <t>1 min/lvl</t>
  </si>
  <si>
    <t>10 min/lvl</t>
  </si>
  <si>
    <t>1 hr/lvl</t>
  </si>
  <si>
    <t>Specific Time</t>
  </si>
  <si>
    <t>Shield of Faith</t>
  </si>
  <si>
    <t>Shield</t>
  </si>
  <si>
    <t>Protection from Energy</t>
  </si>
  <si>
    <t>Proection from Cold</t>
  </si>
  <si>
    <t>0/120</t>
  </si>
  <si>
    <t>Panicked [condition]</t>
  </si>
  <si>
    <t>Dragonskin</t>
  </si>
  <si>
    <t>Fire Shield</t>
  </si>
  <si>
    <t>Breath Weapon, Ref DC 25 for ½</t>
  </si>
  <si>
    <t>Haste</t>
  </si>
  <si>
    <t>Dazzle</t>
  </si>
  <si>
    <t>Archivist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</si>
</sst>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2"/>
    </font>
    <font>
      <i/>
      <sz val="12"/>
      <color theme="0" tint="-0.49998474074526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FF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33CC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0" fontId="3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7" borderId="26" xfId="0" applyFont="1" applyFill="1" applyBorder="1" applyAlignment="1">
      <alignment horizontal="center" vertical="center" wrapText="1"/>
    </xf>
    <xf numFmtId="0" fontId="8" fillId="16" borderId="3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8" xfId="0" applyFont="1" applyFill="1" applyBorder="1" applyAlignment="1">
      <alignment horizontal="centerContinuous" vertical="center" wrapText="1"/>
    </xf>
    <xf numFmtId="0" fontId="2" fillId="13" borderId="22" xfId="0" applyFont="1" applyFill="1" applyBorder="1" applyAlignment="1">
      <alignment horizontal="centerContinuous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3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8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6" fillId="21" borderId="22" xfId="0" applyFont="1" applyFill="1" applyBorder="1" applyAlignment="1">
      <alignment horizontal="center" vertical="center" wrapText="1"/>
    </xf>
    <xf numFmtId="0" fontId="2" fillId="22" borderId="16" xfId="0" applyFont="1" applyFill="1" applyBorder="1" applyAlignment="1">
      <alignment horizontal="center" vertical="center" wrapText="1"/>
    </xf>
    <xf numFmtId="0" fontId="2" fillId="23" borderId="54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5" borderId="38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3" fillId="27" borderId="28" xfId="11" applyNumberFormat="1" applyFont="1" applyFill="1" applyBorder="1" applyAlignment="1">
      <alignment horizontal="center" vertical="center" shrinkToFit="1"/>
    </xf>
    <xf numFmtId="0" fontId="23" fillId="20" borderId="28" xfId="1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" fillId="0" borderId="5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4" fillId="26" borderId="60" xfId="0" applyFont="1" applyFill="1" applyBorder="1" applyAlignment="1">
      <alignment horizontal="center" vertical="center"/>
    </xf>
    <xf numFmtId="0" fontId="17" fillId="19" borderId="60" xfId="0" applyFont="1" applyFill="1" applyBorder="1" applyAlignment="1">
      <alignment horizontal="center" vertical="center"/>
    </xf>
    <xf numFmtId="0" fontId="17" fillId="28" borderId="60" xfId="0" applyFont="1" applyFill="1" applyBorder="1" applyAlignment="1">
      <alignment horizontal="center" vertical="center"/>
    </xf>
    <xf numFmtId="0" fontId="14" fillId="9" borderId="60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29" borderId="60" xfId="0" applyFont="1" applyFill="1" applyBorder="1" applyAlignment="1">
      <alignment horizontal="center" vertical="center"/>
    </xf>
    <xf numFmtId="0" fontId="14" fillId="30" borderId="60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3" borderId="42" xfId="0" quotePrefix="1" applyFill="1" applyBorder="1" applyAlignment="1">
      <alignment vertical="center"/>
    </xf>
    <xf numFmtId="0" fontId="2" fillId="5" borderId="41" xfId="0" applyFont="1" applyFill="1" applyBorder="1" applyAlignment="1">
      <alignment horizontal="right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164" fontId="0" fillId="3" borderId="44" xfId="0" applyNumberForma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5" borderId="43" xfId="0" applyFont="1" applyFill="1" applyBorder="1" applyAlignment="1">
      <alignment horizontal="right" vertical="center"/>
    </xf>
    <xf numFmtId="164" fontId="0" fillId="5" borderId="44" xfId="0" applyNumberForma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20" borderId="2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0" fillId="20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5" fillId="18" borderId="5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6" fillId="21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32" xfId="0" applyFont="1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18" fillId="22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14" fillId="24" borderId="53" xfId="0" applyFont="1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24" fillId="13" borderId="34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13" borderId="20" xfId="0" quotePrefix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</cellXfs>
  <cellStyles count="13">
    <cellStyle name="Excel Built-in Normal" xfId="9"/>
    <cellStyle name="Normal" xfId="0" builtinId="0"/>
    <cellStyle name="Normal 2" xfId="1"/>
    <cellStyle name="Normal 2 2" xfId="2"/>
    <cellStyle name="Normal 2 2 2" xfId="5"/>
    <cellStyle name="Normal 2 3" xfId="10"/>
    <cellStyle name="Normal 3" xfId="3"/>
    <cellStyle name="Normal 4" xfId="4"/>
    <cellStyle name="Normal 5" xfId="7"/>
    <cellStyle name="Normal 6" xfId="12"/>
    <cellStyle name="Percent" xfId="11" builtinId="5"/>
    <cellStyle name="Percent 2" xfId="6"/>
    <cellStyle name="Percent 2 2" xfId="8"/>
  </cellStyles>
  <dxfs count="12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9900"/>
      <color rgb="FF00FFFF"/>
      <color rgb="FF663300"/>
      <color rgb="FFFF3300"/>
      <color rgb="FFCC0000"/>
      <color rgb="FF0033CC"/>
      <color rgb="FF006666"/>
      <color rgb="FFFF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17</c:v>
                </c:pt>
                <c:pt idx="3">
                  <c:v>14</c:v>
                </c:pt>
                <c:pt idx="4">
                  <c:v>24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18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18</c:v>
                </c:pt>
                <c:pt idx="3">
                  <c:v>20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21</c:v>
                </c:pt>
                <c:pt idx="3">
                  <c:v>25</c:v>
                </c:pt>
                <c:pt idx="4">
                  <c:v>36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32</c:v>
                </c:pt>
                <c:pt idx="3">
                  <c:v>32</c:v>
                </c:pt>
                <c:pt idx="4">
                  <c:v>27</c:v>
                </c:pt>
                <c:pt idx="5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70304"/>
        <c:axId val="193571840"/>
        <c:axId val="164249088"/>
      </c:area3DChart>
      <c:catAx>
        <c:axId val="193570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571840"/>
        <c:crosses val="autoZero"/>
        <c:auto val="1"/>
        <c:lblAlgn val="ctr"/>
        <c:lblOffset val="100"/>
        <c:noMultiLvlLbl val="0"/>
      </c:catAx>
      <c:valAx>
        <c:axId val="19357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570304"/>
        <c:crosses val="autoZero"/>
        <c:crossBetween val="midCat"/>
      </c:valAx>
      <c:serAx>
        <c:axId val="16424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5718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3</c:v>
                </c:pt>
                <c:pt idx="5">
                  <c:v>13</c:v>
                </c:pt>
                <c:pt idx="6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17</c:v>
                </c:pt>
                <c:pt idx="3">
                  <c:v>13</c:v>
                </c:pt>
                <c:pt idx="4">
                  <c:v>18</c:v>
                </c:pt>
                <c:pt idx="5">
                  <c:v>21</c:v>
                </c:pt>
                <c:pt idx="6">
                  <c:v>32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14</c:v>
                </c:pt>
                <c:pt idx="3">
                  <c:v>9</c:v>
                </c:pt>
                <c:pt idx="4">
                  <c:v>20</c:v>
                </c:pt>
                <c:pt idx="5">
                  <c:v>25</c:v>
                </c:pt>
                <c:pt idx="6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6</c:v>
                </c:pt>
                <c:pt idx="1">
                  <c:v>17</c:v>
                </c:pt>
                <c:pt idx="2">
                  <c:v>24</c:v>
                </c:pt>
                <c:pt idx="3">
                  <c:v>18</c:v>
                </c:pt>
                <c:pt idx="4">
                  <c:v>34</c:v>
                </c:pt>
                <c:pt idx="5">
                  <c:v>36</c:v>
                </c:pt>
                <c:pt idx="6">
                  <c:v>27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19</c:v>
                </c:pt>
                <c:pt idx="3">
                  <c:v>36</c:v>
                </c:pt>
                <c:pt idx="4">
                  <c:v>30</c:v>
                </c:pt>
                <c:pt idx="5">
                  <c:v>41</c:v>
                </c:pt>
                <c:pt idx="6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00544"/>
        <c:axId val="193902080"/>
        <c:axId val="188135616"/>
      </c:area3DChart>
      <c:catAx>
        <c:axId val="193900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902080"/>
        <c:crosses val="autoZero"/>
        <c:auto val="1"/>
        <c:lblAlgn val="ctr"/>
        <c:lblOffset val="100"/>
        <c:noMultiLvlLbl val="0"/>
      </c:catAx>
      <c:valAx>
        <c:axId val="19390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900544"/>
        <c:crosses val="autoZero"/>
        <c:crossBetween val="midCat"/>
      </c:valAx>
      <c:serAx>
        <c:axId val="18813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9390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17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17</c:v>
                </c:pt>
                <c:pt idx="3">
                  <c:v>14</c:v>
                </c:pt>
                <c:pt idx="4">
                  <c:v>24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18</c:v>
                </c:pt>
                <c:pt idx="5">
                  <c:v>36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18</c:v>
                </c:pt>
                <c:pt idx="3">
                  <c:v>20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21</c:v>
                </c:pt>
                <c:pt idx="3">
                  <c:v>25</c:v>
                </c:pt>
                <c:pt idx="4">
                  <c:v>36</c:v>
                </c:pt>
                <c:pt idx="5">
                  <c:v>41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32</c:v>
                </c:pt>
                <c:pt idx="3">
                  <c:v>32</c:v>
                </c:pt>
                <c:pt idx="4">
                  <c:v>27</c:v>
                </c:pt>
                <c:pt idx="5">
                  <c:v>90</c:v>
                </c:pt>
              </c:numCache>
            </c:numRef>
          </c:val>
        </c:ser>
        <c:bandFmts/>
        <c:axId val="193440768"/>
        <c:axId val="193446656"/>
        <c:axId val="193419456"/>
      </c:surface3DChart>
      <c:catAx>
        <c:axId val="193440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446656"/>
        <c:crosses val="autoZero"/>
        <c:auto val="1"/>
        <c:lblAlgn val="ctr"/>
        <c:lblOffset val="100"/>
        <c:noMultiLvlLbl val="0"/>
      </c:catAx>
      <c:valAx>
        <c:axId val="19344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440768"/>
        <c:crosses val="autoZero"/>
        <c:crossBetween val="midCat"/>
      </c:valAx>
      <c:serAx>
        <c:axId val="19341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934466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174057</xdr:colOff>
      <xdr:row>0</xdr:row>
      <xdr:rowOff>144378</xdr:rowOff>
    </xdr:from>
    <xdr:to>
      <xdr:col>16</xdr:col>
      <xdr:colOff>283945</xdr:colOff>
      <xdr:row>0</xdr:row>
      <xdr:rowOff>255871</xdr:rowOff>
    </xdr:to>
    <xdr:sp macro="" textlink="">
      <xdr:nvSpPr>
        <xdr:cNvPr id="2" name="Donut 1"/>
        <xdr:cNvSpPr/>
      </xdr:nvSpPr>
      <xdr:spPr>
        <a:xfrm>
          <a:off x="9462837" y="144378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609600</xdr:colOff>
      <xdr:row>9</xdr:row>
      <xdr:rowOff>22860</xdr:rowOff>
    </xdr:from>
    <xdr:to>
      <xdr:col>15</xdr:col>
      <xdr:colOff>220980</xdr:colOff>
      <xdr:row>15</xdr:row>
      <xdr:rowOff>38100</xdr:rowOff>
    </xdr:to>
    <xdr:sp macro="" textlink="">
      <xdr:nvSpPr>
        <xdr:cNvPr id="2" name="TextBox 1"/>
        <xdr:cNvSpPr txBox="1"/>
      </xdr:nvSpPr>
      <xdr:spPr>
        <a:xfrm>
          <a:off x="8488680" y="2011680"/>
          <a:ext cx="4046220" cy="1203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Sorcerer Spells Known (6/6; save DC 11 + spell level)</a:t>
          </a:r>
        </a:p>
        <a:p>
          <a:pPr algn="just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0 [</a:t>
          </a:r>
          <a:r>
            <a:rPr lang="en-US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/6]—arcane mark, dancing lights, </a:t>
          </a:r>
          <a:r>
            <a:rPr lang="en-US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detect magic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, mage hand, resistance; 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1st [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/6]—burning hands, reduce elemental vulnerability,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shield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pPr algn="just"/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CL Sorcerer 3</a:t>
          </a:r>
        </a:p>
      </xdr:txBody>
    </xdr:sp>
    <xdr:clientData/>
  </xdr:twoCellAnchor>
  <xdr:twoCellAnchor>
    <xdr:from>
      <xdr:col>12</xdr:col>
      <xdr:colOff>556260</xdr:colOff>
      <xdr:row>9</xdr:row>
      <xdr:rowOff>99060</xdr:rowOff>
    </xdr:from>
    <xdr:to>
      <xdr:col>12</xdr:col>
      <xdr:colOff>666148</xdr:colOff>
      <xdr:row>10</xdr:row>
      <xdr:rowOff>12433</xdr:rowOff>
    </xdr:to>
    <xdr:sp macro="" textlink="">
      <xdr:nvSpPr>
        <xdr:cNvPr id="3" name="Donut 2"/>
        <xdr:cNvSpPr/>
      </xdr:nvSpPr>
      <xdr:spPr>
        <a:xfrm>
          <a:off x="8435340" y="2484120"/>
          <a:ext cx="109888" cy="111493"/>
        </a:xfrm>
        <a:prstGeom prst="donut">
          <a:avLst/>
        </a:prstGeom>
        <a:solidFill>
          <a:srgbClr val="7030A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Normal="100" workbookViewId="0"/>
  </sheetViews>
  <sheetFormatPr defaultRowHeight="15.6" x14ac:dyDescent="0.3"/>
  <cols>
    <col min="1" max="1" width="13.296875" style="48" bestFit="1" customWidth="1"/>
    <col min="2" max="2" width="6.296875" style="55" bestFit="1" customWidth="1"/>
    <col min="3" max="3" width="8.5" style="55" bestFit="1" customWidth="1"/>
    <col min="4" max="4" width="4.296875" style="55" bestFit="1" customWidth="1"/>
    <col min="5" max="5" width="8.3984375" style="55" bestFit="1" customWidth="1"/>
    <col min="6" max="6" width="8.5" style="55" bestFit="1" customWidth="1"/>
    <col min="7" max="7" width="4.19921875" style="48" customWidth="1"/>
    <col min="8" max="8" width="14.09765625" style="48" bestFit="1" customWidth="1"/>
    <col min="9" max="9" width="4.8984375" style="48" bestFit="1" customWidth="1"/>
    <col min="10" max="10" width="24.5" style="48" bestFit="1" customWidth="1"/>
    <col min="11" max="11" width="4.19921875" style="48" customWidth="1"/>
    <col min="12" max="12" width="19.59765625" style="48" bestFit="1" customWidth="1"/>
    <col min="13" max="13" width="4.3984375" style="48" bestFit="1" customWidth="1"/>
    <col min="14" max="14" width="30.09765625" style="48" bestFit="1" customWidth="1"/>
    <col min="15" max="16384" width="8.796875" style="48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97</v>
      </c>
      <c r="M1" s="40"/>
      <c r="N1" s="40"/>
    </row>
    <row r="2" spans="1:14" ht="16.8" thickTop="1" thickBot="1" x14ac:dyDescent="0.35">
      <c r="A2" s="102" t="s">
        <v>75</v>
      </c>
      <c r="B2" s="102">
        <v>1</v>
      </c>
      <c r="C2" s="50">
        <v>4</v>
      </c>
      <c r="D2" s="51">
        <f t="shared" ref="D2:D7" ca="1" si="0">RANDBETWEEN(1,20)</f>
        <v>15</v>
      </c>
      <c r="E2" s="50">
        <f t="shared" ref="E2:E7" ca="1" si="1">SUM(C2:D2)</f>
        <v>19</v>
      </c>
      <c r="F2" s="50" t="s">
        <v>6</v>
      </c>
      <c r="H2" s="103" t="s">
        <v>0</v>
      </c>
      <c r="I2" s="104" t="s">
        <v>22</v>
      </c>
      <c r="J2" s="105" t="s">
        <v>23</v>
      </c>
      <c r="L2" s="106" t="s">
        <v>0</v>
      </c>
      <c r="M2" s="107" t="s">
        <v>101</v>
      </c>
      <c r="N2" s="108" t="s">
        <v>69</v>
      </c>
    </row>
    <row r="3" spans="1:14" x14ac:dyDescent="0.3">
      <c r="A3" s="102" t="s">
        <v>74</v>
      </c>
      <c r="B3" s="102">
        <v>1</v>
      </c>
      <c r="C3" s="50">
        <v>3</v>
      </c>
      <c r="D3" s="51">
        <f t="shared" ca="1" si="0"/>
        <v>16</v>
      </c>
      <c r="E3" s="50">
        <f t="shared" ca="1" si="1"/>
        <v>19</v>
      </c>
      <c r="F3" s="50" t="s">
        <v>6</v>
      </c>
      <c r="H3" s="109" t="s">
        <v>74</v>
      </c>
      <c r="I3" s="110">
        <v>13</v>
      </c>
      <c r="J3" s="111" t="s">
        <v>77</v>
      </c>
      <c r="L3" s="112" t="s">
        <v>116</v>
      </c>
      <c r="M3" s="49">
        <v>12</v>
      </c>
      <c r="N3" s="113" t="s">
        <v>143</v>
      </c>
    </row>
    <row r="4" spans="1:14" x14ac:dyDescent="0.3">
      <c r="A4" s="86" t="s">
        <v>98</v>
      </c>
      <c r="B4" s="86">
        <v>1</v>
      </c>
      <c r="C4" s="50">
        <v>2</v>
      </c>
      <c r="D4" s="51">
        <f t="shared" ca="1" si="0"/>
        <v>20</v>
      </c>
      <c r="E4" s="50">
        <f t="shared" ca="1" si="1"/>
        <v>22</v>
      </c>
      <c r="F4" s="50" t="s">
        <v>6</v>
      </c>
      <c r="H4" s="109" t="s">
        <v>76</v>
      </c>
      <c r="I4" s="102">
        <v>13</v>
      </c>
      <c r="J4" s="111" t="s">
        <v>78</v>
      </c>
      <c r="L4" s="112"/>
      <c r="M4" s="49"/>
      <c r="N4" s="113"/>
    </row>
    <row r="5" spans="1:14" x14ac:dyDescent="0.3">
      <c r="A5" s="86" t="s">
        <v>144</v>
      </c>
      <c r="B5" s="86">
        <v>1</v>
      </c>
      <c r="C5" s="50">
        <v>1</v>
      </c>
      <c r="D5" s="51">
        <f t="shared" ca="1" si="0"/>
        <v>19</v>
      </c>
      <c r="E5" s="50">
        <f t="shared" ca="1" si="1"/>
        <v>20</v>
      </c>
      <c r="F5" s="50" t="s">
        <v>6</v>
      </c>
      <c r="H5" s="109" t="s">
        <v>75</v>
      </c>
      <c r="I5" s="102">
        <v>13</v>
      </c>
      <c r="J5" s="111" t="s">
        <v>79</v>
      </c>
      <c r="L5" s="112"/>
      <c r="M5" s="49"/>
      <c r="N5" s="113"/>
    </row>
    <row r="6" spans="1:14" ht="16.2" thickBot="1" x14ac:dyDescent="0.35">
      <c r="A6" s="102" t="s">
        <v>76</v>
      </c>
      <c r="B6" s="102">
        <v>1</v>
      </c>
      <c r="C6" s="50">
        <v>4</v>
      </c>
      <c r="D6" s="51">
        <f t="shared" ca="1" si="0"/>
        <v>19</v>
      </c>
      <c r="E6" s="50">
        <f t="shared" ca="1" si="1"/>
        <v>23</v>
      </c>
      <c r="F6" s="50" t="s">
        <v>6</v>
      </c>
      <c r="H6" s="115" t="s">
        <v>98</v>
      </c>
      <c r="I6" s="116">
        <v>13</v>
      </c>
      <c r="J6" s="117" t="s">
        <v>172</v>
      </c>
      <c r="L6" s="112"/>
      <c r="M6" s="49"/>
      <c r="N6" s="113"/>
    </row>
    <row r="7" spans="1:14" ht="16.2" thickBot="1" x14ac:dyDescent="0.35">
      <c r="A7" s="114" t="s">
        <v>116</v>
      </c>
      <c r="B7" s="49">
        <v>2</v>
      </c>
      <c r="C7" s="50">
        <v>0</v>
      </c>
      <c r="D7" s="51">
        <f t="shared" ca="1" si="0"/>
        <v>15</v>
      </c>
      <c r="E7" s="50">
        <f t="shared" ca="1" si="1"/>
        <v>15</v>
      </c>
      <c r="F7" s="50" t="s">
        <v>117</v>
      </c>
      <c r="H7" s="118" t="s">
        <v>25</v>
      </c>
      <c r="I7" s="119">
        <f>SUM(I3:I6)</f>
        <v>52</v>
      </c>
      <c r="J7" s="111"/>
      <c r="L7" s="120"/>
      <c r="M7" s="121"/>
      <c r="N7" s="122"/>
    </row>
    <row r="8" spans="1:14" x14ac:dyDescent="0.3">
      <c r="H8" s="118" t="s">
        <v>26</v>
      </c>
      <c r="I8" s="119">
        <f>COUNT(I3:I6)</f>
        <v>4</v>
      </c>
      <c r="J8" s="123"/>
      <c r="L8" s="124" t="s">
        <v>25</v>
      </c>
      <c r="M8" s="125">
        <f>SUM(M3:M7)</f>
        <v>12</v>
      </c>
      <c r="N8" s="113"/>
    </row>
    <row r="9" spans="1:14" x14ac:dyDescent="0.3">
      <c r="D9" s="51">
        <f ca="1">RANDBETWEEN(1,20)</f>
        <v>18</v>
      </c>
      <c r="H9" s="118" t="s">
        <v>28</v>
      </c>
      <c r="I9" s="126">
        <f>I7/4</f>
        <v>13</v>
      </c>
      <c r="J9" s="111" t="s">
        <v>29</v>
      </c>
      <c r="L9" s="124" t="s">
        <v>24</v>
      </c>
      <c r="M9" s="125">
        <f>AVERAGE(M3:M7)</f>
        <v>12</v>
      </c>
      <c r="N9" s="113"/>
    </row>
    <row r="10" spans="1:14" ht="16.2" thickBot="1" x14ac:dyDescent="0.35">
      <c r="H10" s="127" t="s">
        <v>30</v>
      </c>
      <c r="I10" s="128">
        <f>I9*2</f>
        <v>26</v>
      </c>
      <c r="J10" s="129" t="s">
        <v>31</v>
      </c>
      <c r="L10" s="130" t="s">
        <v>26</v>
      </c>
      <c r="M10" s="131">
        <f>COUNT(M3:M7)</f>
        <v>1</v>
      </c>
      <c r="N10" s="132"/>
    </row>
    <row r="11" spans="1:14" ht="16.2" thickTop="1" x14ac:dyDescent="0.3">
      <c r="H11" s="133"/>
      <c r="I11" s="133"/>
      <c r="J11" s="133"/>
    </row>
    <row r="12" spans="1:14" x14ac:dyDescent="0.3">
      <c r="L12" s="134" t="s">
        <v>32</v>
      </c>
      <c r="M12" s="135">
        <f>I9</f>
        <v>13</v>
      </c>
      <c r="N12" s="133"/>
    </row>
    <row r="13" spans="1:14" x14ac:dyDescent="0.3">
      <c r="L13" s="134" t="s">
        <v>33</v>
      </c>
      <c r="M13" s="135">
        <f>I10</f>
        <v>26</v>
      </c>
      <c r="N13" s="133"/>
    </row>
    <row r="14" spans="1:14" x14ac:dyDescent="0.3">
      <c r="L14" s="134" t="s">
        <v>34</v>
      </c>
      <c r="M14" s="135">
        <f>I7</f>
        <v>52</v>
      </c>
      <c r="N14" s="133"/>
    </row>
    <row r="15" spans="1:14" x14ac:dyDescent="0.3">
      <c r="N15" s="133"/>
    </row>
    <row r="16" spans="1:14" x14ac:dyDescent="0.3">
      <c r="L16" s="136" t="s">
        <v>35</v>
      </c>
      <c r="M16" s="135">
        <f>M8</f>
        <v>12</v>
      </c>
    </row>
  </sheetData>
  <sortState ref="A2:F7">
    <sortCondition descending="1" ref="E2:E7"/>
    <sortCondition descending="1" ref="C2:C7"/>
  </sortState>
  <conditionalFormatting sqref="M16">
    <cfRule type="cellIs" dxfId="127" priority="1434" operator="greaterThan">
      <formula>$M$14</formula>
    </cfRule>
    <cfRule type="cellIs" dxfId="126" priority="1435" operator="between">
      <formula>$M$13</formula>
      <formula>$M$14</formula>
    </cfRule>
    <cfRule type="cellIs" dxfId="125" priority="1436" operator="between">
      <formula>$M$12</formula>
      <formula>$M$13</formula>
    </cfRule>
    <cfRule type="cellIs" dxfId="124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55" bestFit="1" customWidth="1"/>
    <col min="2" max="2" width="19.3984375" style="55" bestFit="1" customWidth="1"/>
    <col min="3" max="3" width="7.296875" style="55" bestFit="1" customWidth="1"/>
    <col min="4" max="4" width="3.59765625" style="55" bestFit="1" customWidth="1"/>
    <col min="5" max="5" width="6.5" style="55" customWidth="1"/>
    <col min="6" max="6" width="6.59765625" style="55" customWidth="1"/>
    <col min="7" max="7" width="7.3984375" style="55" customWidth="1"/>
    <col min="8" max="8" width="5.5" style="55" customWidth="1"/>
    <col min="9" max="9" width="7.5" style="55" bestFit="1" customWidth="1"/>
    <col min="10" max="10" width="9.5" style="55" customWidth="1"/>
    <col min="11" max="11" width="10.59765625" style="55" customWidth="1"/>
    <col min="12" max="12" width="7.296875" style="69" bestFit="1" customWidth="1"/>
    <col min="13" max="13" width="7.5" style="69" bestFit="1" customWidth="1"/>
    <col min="14" max="14" width="2.296875" style="55" customWidth="1"/>
    <col min="15" max="15" width="9.296875" style="55" customWidth="1"/>
    <col min="16" max="16" width="3" style="55" bestFit="1" customWidth="1"/>
    <col min="17" max="19" width="8.796875" style="55"/>
    <col min="20" max="20" width="11.09765625" style="55" customWidth="1"/>
    <col min="21" max="16384" width="8.796875" style="55"/>
  </cols>
  <sheetData>
    <row r="1" spans="1:17" s="65" customFormat="1" ht="31.8" thickBot="1" x14ac:dyDescent="0.35">
      <c r="A1" s="64" t="s">
        <v>87</v>
      </c>
      <c r="B1" s="70" t="s">
        <v>88</v>
      </c>
      <c r="C1" s="70" t="s">
        <v>89</v>
      </c>
      <c r="D1" s="64" t="s">
        <v>90</v>
      </c>
      <c r="E1" s="64" t="s">
        <v>156</v>
      </c>
      <c r="F1" s="64" t="s">
        <v>157</v>
      </c>
      <c r="G1" s="64" t="s">
        <v>158</v>
      </c>
      <c r="H1" s="64" t="s">
        <v>159</v>
      </c>
      <c r="I1" s="64" t="s">
        <v>160</v>
      </c>
      <c r="J1" s="64" t="s">
        <v>91</v>
      </c>
      <c r="K1" s="64" t="s">
        <v>92</v>
      </c>
      <c r="L1" s="64" t="s">
        <v>93</v>
      </c>
      <c r="M1" s="64" t="s">
        <v>94</v>
      </c>
      <c r="O1" s="95" t="s">
        <v>95</v>
      </c>
      <c r="P1" s="96">
        <v>0</v>
      </c>
    </row>
    <row r="2" spans="1:17" ht="16.8" x14ac:dyDescent="0.3">
      <c r="A2" s="73" t="s">
        <v>74</v>
      </c>
      <c r="B2" s="71" t="s">
        <v>102</v>
      </c>
      <c r="C2" s="72">
        <v>3</v>
      </c>
      <c r="D2" s="66">
        <v>13</v>
      </c>
      <c r="E2" s="67" t="s">
        <v>96</v>
      </c>
      <c r="F2" s="67" t="s">
        <v>96</v>
      </c>
      <c r="G2" s="67" t="s">
        <v>109</v>
      </c>
      <c r="H2" s="67" t="s">
        <v>96</v>
      </c>
      <c r="I2" s="66"/>
      <c r="J2" s="66">
        <f t="shared" ref="J2" si="0">IF($E2="þ",$D2,IF($F2="þ",($D2*10),IF($G2="þ",($D2*100),IF($H2="þ",($D2*600),$I2))))</f>
        <v>1300</v>
      </c>
      <c r="K2" s="66">
        <f>J2+C2</f>
        <v>1303</v>
      </c>
      <c r="L2" s="67" t="s">
        <v>109</v>
      </c>
      <c r="M2" s="68" t="str">
        <f>IF(K2&lt;=$P$1,"þ","q")</f>
        <v>q</v>
      </c>
    </row>
    <row r="3" spans="1:17" ht="16.8" x14ac:dyDescent="0.3">
      <c r="A3" s="73" t="s">
        <v>74</v>
      </c>
      <c r="B3" s="71" t="s">
        <v>108</v>
      </c>
      <c r="C3" s="72">
        <v>4</v>
      </c>
      <c r="D3" s="66">
        <v>13</v>
      </c>
      <c r="E3" s="67" t="s">
        <v>96</v>
      </c>
      <c r="F3" s="67" t="s">
        <v>96</v>
      </c>
      <c r="G3" s="67" t="s">
        <v>96</v>
      </c>
      <c r="H3" s="67" t="s">
        <v>109</v>
      </c>
      <c r="I3" s="66"/>
      <c r="J3" s="66">
        <f>IF($E3="þ",$D3,IF($F3="þ",($D3*10),IF($G3="þ",($D3*100),IF($H3="þ",($D3*600),$I3))))</f>
        <v>7800</v>
      </c>
      <c r="K3" s="66">
        <f>J3+C3</f>
        <v>7804</v>
      </c>
      <c r="L3" s="67" t="s">
        <v>96</v>
      </c>
      <c r="M3" s="68" t="str">
        <f>IF(K3&lt;=$P$1,"þ","q")</f>
        <v>q</v>
      </c>
    </row>
    <row r="4" spans="1:17" ht="16.8" x14ac:dyDescent="0.3">
      <c r="A4" s="74" t="s">
        <v>76</v>
      </c>
      <c r="B4" s="71" t="s">
        <v>104</v>
      </c>
      <c r="C4" s="72">
        <v>1</v>
      </c>
      <c r="D4" s="66">
        <v>6</v>
      </c>
      <c r="E4" s="67" t="s">
        <v>109</v>
      </c>
      <c r="F4" s="67" t="s">
        <v>96</v>
      </c>
      <c r="G4" s="67" t="s">
        <v>96</v>
      </c>
      <c r="H4" s="67" t="s">
        <v>96</v>
      </c>
      <c r="I4" s="66"/>
      <c r="J4" s="66">
        <f t="shared" ref="J4:J15" si="1">IF($E4="þ",$D4,IF($F4="þ",($D4*10),IF($G4="þ",($D4*100),IF($H4="þ",($D4*600),$I4))))</f>
        <v>6</v>
      </c>
      <c r="K4" s="66">
        <f t="shared" ref="K4:K15" si="2">J4+C4</f>
        <v>7</v>
      </c>
      <c r="L4" s="67" t="s">
        <v>96</v>
      </c>
      <c r="M4" s="68" t="str">
        <f t="shared" ref="M4:M15" si="3">IF(K4&lt;=$P$1,"þ","q")</f>
        <v>q</v>
      </c>
    </row>
    <row r="5" spans="1:17" ht="16.8" x14ac:dyDescent="0.3">
      <c r="A5" s="74" t="s">
        <v>76</v>
      </c>
      <c r="B5" s="71"/>
      <c r="C5" s="72"/>
      <c r="D5" s="66"/>
      <c r="E5" s="67" t="s">
        <v>96</v>
      </c>
      <c r="F5" s="67" t="s">
        <v>96</v>
      </c>
      <c r="G5" s="67" t="s">
        <v>96</v>
      </c>
      <c r="H5" s="67" t="s">
        <v>96</v>
      </c>
      <c r="I5" s="66"/>
      <c r="J5" s="66">
        <f t="shared" si="1"/>
        <v>0</v>
      </c>
      <c r="K5" s="66">
        <f t="shared" ref="K5:K14" si="4">J5+C5</f>
        <v>0</v>
      </c>
      <c r="L5" s="67" t="s">
        <v>96</v>
      </c>
      <c r="M5" s="68" t="str">
        <f t="shared" ref="M5:M14" si="5">IF(K5&lt;=$P$1,"þ","q")</f>
        <v>þ</v>
      </c>
    </row>
    <row r="6" spans="1:17" ht="16.8" x14ac:dyDescent="0.3">
      <c r="A6" s="74" t="s">
        <v>76</v>
      </c>
      <c r="B6" s="71" t="s">
        <v>112</v>
      </c>
      <c r="C6" s="72"/>
      <c r="D6" s="66" t="s">
        <v>105</v>
      </c>
      <c r="E6" s="67" t="s">
        <v>96</v>
      </c>
      <c r="F6" s="67" t="s">
        <v>96</v>
      </c>
      <c r="G6" s="67" t="s">
        <v>96</v>
      </c>
      <c r="H6" s="67" t="s">
        <v>96</v>
      </c>
      <c r="I6" s="66"/>
      <c r="J6" s="66">
        <f t="shared" si="1"/>
        <v>0</v>
      </c>
      <c r="K6" s="66">
        <f t="shared" si="4"/>
        <v>0</v>
      </c>
      <c r="L6" s="67" t="s">
        <v>96</v>
      </c>
      <c r="M6" s="68" t="str">
        <f t="shared" si="5"/>
        <v>þ</v>
      </c>
    </row>
    <row r="7" spans="1:17" ht="16.8" x14ac:dyDescent="0.3">
      <c r="A7" s="74" t="s">
        <v>76</v>
      </c>
      <c r="B7" s="71" t="s">
        <v>114</v>
      </c>
      <c r="C7" s="72"/>
      <c r="D7" s="66" t="s">
        <v>105</v>
      </c>
      <c r="E7" s="67" t="s">
        <v>96</v>
      </c>
      <c r="F7" s="67" t="s">
        <v>96</v>
      </c>
      <c r="G7" s="67" t="s">
        <v>96</v>
      </c>
      <c r="H7" s="67" t="s">
        <v>96</v>
      </c>
      <c r="I7" s="66"/>
      <c r="J7" s="66">
        <f t="shared" si="1"/>
        <v>0</v>
      </c>
      <c r="K7" s="66">
        <f t="shared" si="4"/>
        <v>0</v>
      </c>
      <c r="L7" s="67" t="s">
        <v>96</v>
      </c>
      <c r="M7" s="68" t="str">
        <f t="shared" si="5"/>
        <v>þ</v>
      </c>
    </row>
    <row r="8" spans="1:17" ht="16.8" x14ac:dyDescent="0.3">
      <c r="A8" s="75" t="s">
        <v>75</v>
      </c>
      <c r="B8" s="71" t="s">
        <v>168</v>
      </c>
      <c r="C8" s="72">
        <v>3</v>
      </c>
      <c r="D8" s="66">
        <v>13</v>
      </c>
      <c r="E8" s="67" t="s">
        <v>109</v>
      </c>
      <c r="F8" s="67" t="s">
        <v>96</v>
      </c>
      <c r="G8" s="67" t="s">
        <v>96</v>
      </c>
      <c r="H8" s="67" t="s">
        <v>96</v>
      </c>
      <c r="I8" s="66"/>
      <c r="J8" s="66">
        <f t="shared" si="1"/>
        <v>13</v>
      </c>
      <c r="K8" s="66">
        <f t="shared" si="4"/>
        <v>16</v>
      </c>
      <c r="L8" s="67" t="s">
        <v>109</v>
      </c>
      <c r="M8" s="68" t="str">
        <f t="shared" si="5"/>
        <v>q</v>
      </c>
    </row>
    <row r="9" spans="1:17" ht="16.8" x14ac:dyDescent="0.3">
      <c r="A9" s="75" t="s">
        <v>75</v>
      </c>
      <c r="B9" s="71" t="s">
        <v>163</v>
      </c>
      <c r="C9" s="72">
        <v>1</v>
      </c>
      <c r="D9" s="66">
        <v>13</v>
      </c>
      <c r="E9" s="67" t="s">
        <v>96</v>
      </c>
      <c r="F9" s="67" t="s">
        <v>96</v>
      </c>
      <c r="G9" s="67" t="s">
        <v>109</v>
      </c>
      <c r="H9" s="67" t="s">
        <v>96</v>
      </c>
      <c r="I9" s="66"/>
      <c r="J9" s="66">
        <f t="shared" si="1"/>
        <v>1300</v>
      </c>
      <c r="K9" s="66">
        <f t="shared" ref="K9" si="6">J9+C9</f>
        <v>1301</v>
      </c>
      <c r="L9" s="67" t="s">
        <v>109</v>
      </c>
      <c r="M9" s="68" t="str">
        <f t="shared" ref="M9" si="7">IF(K9&lt;=$P$1,"þ","q")</f>
        <v>q</v>
      </c>
    </row>
    <row r="10" spans="1:17" ht="16.8" x14ac:dyDescent="0.3">
      <c r="A10" s="75" t="s">
        <v>75</v>
      </c>
      <c r="B10" s="71" t="s">
        <v>166</v>
      </c>
      <c r="C10" s="72">
        <v>2</v>
      </c>
      <c r="D10" s="66">
        <v>13</v>
      </c>
      <c r="E10" s="67" t="s">
        <v>96</v>
      </c>
      <c r="F10" s="67" t="s">
        <v>96</v>
      </c>
      <c r="G10" s="67" t="s">
        <v>96</v>
      </c>
      <c r="H10" s="67" t="s">
        <v>96</v>
      </c>
      <c r="I10" s="66">
        <v>11</v>
      </c>
      <c r="J10" s="66">
        <f t="shared" si="1"/>
        <v>11</v>
      </c>
      <c r="K10" s="66">
        <f t="shared" ref="K10" si="8">J10+C10</f>
        <v>13</v>
      </c>
      <c r="L10" s="67" t="s">
        <v>109</v>
      </c>
      <c r="M10" s="68" t="str">
        <f t="shared" ref="M10" si="9">IF(K10&lt;=$P$1,"þ","q")</f>
        <v>q</v>
      </c>
    </row>
    <row r="11" spans="1:17" ht="16.8" x14ac:dyDescent="0.3">
      <c r="A11" s="75" t="s">
        <v>75</v>
      </c>
      <c r="B11" s="71" t="s">
        <v>167</v>
      </c>
      <c r="C11" s="72">
        <v>2</v>
      </c>
      <c r="D11" s="66">
        <v>13</v>
      </c>
      <c r="E11" s="67" t="s">
        <v>96</v>
      </c>
      <c r="F11" s="67" t="s">
        <v>96</v>
      </c>
      <c r="G11" s="67" t="s">
        <v>109</v>
      </c>
      <c r="H11" s="67" t="s">
        <v>96</v>
      </c>
      <c r="I11" s="66"/>
      <c r="J11" s="66">
        <f t="shared" si="1"/>
        <v>1300</v>
      </c>
      <c r="K11" s="66">
        <f t="shared" si="4"/>
        <v>1302</v>
      </c>
      <c r="L11" s="67" t="s">
        <v>109</v>
      </c>
      <c r="M11" s="68" t="str">
        <f t="shared" si="5"/>
        <v>q</v>
      </c>
    </row>
    <row r="12" spans="1:17" ht="16.8" x14ac:dyDescent="0.3">
      <c r="A12" s="75" t="s">
        <v>75</v>
      </c>
      <c r="B12" s="71" t="s">
        <v>170</v>
      </c>
      <c r="C12" s="72">
        <v>4</v>
      </c>
      <c r="D12" s="66">
        <v>13</v>
      </c>
      <c r="E12" s="67" t="s">
        <v>109</v>
      </c>
      <c r="F12" s="67" t="s">
        <v>96</v>
      </c>
      <c r="G12" s="67" t="s">
        <v>96</v>
      </c>
      <c r="H12" s="67" t="s">
        <v>96</v>
      </c>
      <c r="I12" s="66"/>
      <c r="J12" s="66">
        <f t="shared" si="1"/>
        <v>13</v>
      </c>
      <c r="K12" s="66">
        <f t="shared" ref="K12" si="10">J12+C12</f>
        <v>17</v>
      </c>
      <c r="L12" s="67" t="s">
        <v>109</v>
      </c>
      <c r="M12" s="68" t="str">
        <f t="shared" ref="M12" si="11">IF(K12&lt;=$P$1,"þ","q")</f>
        <v>q</v>
      </c>
    </row>
    <row r="13" spans="1:17" ht="16.8" x14ac:dyDescent="0.3">
      <c r="A13" s="90" t="s">
        <v>98</v>
      </c>
      <c r="B13" s="71" t="s">
        <v>161</v>
      </c>
      <c r="C13" s="72"/>
      <c r="D13" s="66">
        <v>13</v>
      </c>
      <c r="E13" s="67" t="s">
        <v>96</v>
      </c>
      <c r="F13" s="67" t="s">
        <v>109</v>
      </c>
      <c r="G13" s="67" t="s">
        <v>96</v>
      </c>
      <c r="H13" s="67" t="s">
        <v>96</v>
      </c>
      <c r="I13" s="66"/>
      <c r="J13" s="66">
        <f t="shared" si="1"/>
        <v>130</v>
      </c>
      <c r="K13" s="66">
        <f t="shared" si="4"/>
        <v>130</v>
      </c>
      <c r="L13" s="67" t="s">
        <v>96</v>
      </c>
      <c r="M13" s="68" t="str">
        <f t="shared" si="5"/>
        <v>q</v>
      </c>
    </row>
    <row r="14" spans="1:17" ht="16.8" x14ac:dyDescent="0.3">
      <c r="A14" s="90" t="s">
        <v>98</v>
      </c>
      <c r="B14" s="71" t="s">
        <v>155</v>
      </c>
      <c r="C14" s="72"/>
      <c r="D14" s="66">
        <v>13</v>
      </c>
      <c r="E14" s="67" t="s">
        <v>96</v>
      </c>
      <c r="F14" s="67" t="s">
        <v>109</v>
      </c>
      <c r="G14" s="67" t="s">
        <v>96</v>
      </c>
      <c r="H14" s="67" t="s">
        <v>96</v>
      </c>
      <c r="I14" s="66"/>
      <c r="J14" s="66">
        <f t="shared" si="1"/>
        <v>130</v>
      </c>
      <c r="K14" s="66">
        <f t="shared" si="4"/>
        <v>130</v>
      </c>
      <c r="L14" s="67" t="s">
        <v>96</v>
      </c>
      <c r="M14" s="68" t="str">
        <f t="shared" si="5"/>
        <v>q</v>
      </c>
    </row>
    <row r="15" spans="1:17" ht="16.8" x14ac:dyDescent="0.3">
      <c r="A15" s="90" t="s">
        <v>98</v>
      </c>
      <c r="B15" s="71" t="s">
        <v>108</v>
      </c>
      <c r="C15" s="72"/>
      <c r="D15" s="66">
        <v>13</v>
      </c>
      <c r="E15" s="67" t="s">
        <v>96</v>
      </c>
      <c r="F15" s="67" t="s">
        <v>96</v>
      </c>
      <c r="G15" s="67" t="s">
        <v>96</v>
      </c>
      <c r="H15" s="67" t="s">
        <v>109</v>
      </c>
      <c r="I15" s="66"/>
      <c r="J15" s="66">
        <f t="shared" si="1"/>
        <v>7800</v>
      </c>
      <c r="K15" s="66">
        <f t="shared" si="2"/>
        <v>7800</v>
      </c>
      <c r="L15" s="67" t="s">
        <v>96</v>
      </c>
      <c r="M15" s="68" t="str">
        <f t="shared" si="3"/>
        <v>q</v>
      </c>
      <c r="O15" s="101"/>
      <c r="Q15" s="101"/>
    </row>
    <row r="16" spans="1:17" x14ac:dyDescent="0.3">
      <c r="O16" s="48"/>
    </row>
    <row r="17" spans="1:15" ht="31.2" x14ac:dyDescent="0.3">
      <c r="A17" s="81" t="s">
        <v>87</v>
      </c>
      <c r="B17" s="82" t="s">
        <v>88</v>
      </c>
      <c r="C17" s="83" t="s">
        <v>89</v>
      </c>
      <c r="D17" s="84" t="s">
        <v>90</v>
      </c>
      <c r="E17" s="64" t="s">
        <v>156</v>
      </c>
      <c r="F17" s="64" t="s">
        <v>157</v>
      </c>
      <c r="G17" s="64" t="s">
        <v>158</v>
      </c>
      <c r="H17" s="64" t="s">
        <v>159</v>
      </c>
      <c r="I17" s="64" t="s">
        <v>160</v>
      </c>
      <c r="J17" s="64" t="s">
        <v>91</v>
      </c>
      <c r="K17" s="64" t="s">
        <v>92</v>
      </c>
      <c r="L17" s="64" t="s">
        <v>93</v>
      </c>
      <c r="M17" s="64" t="s">
        <v>94</v>
      </c>
      <c r="O17" s="101"/>
    </row>
    <row r="18" spans="1:15" ht="16.8" x14ac:dyDescent="0.3">
      <c r="A18" s="76" t="s">
        <v>116</v>
      </c>
      <c r="B18" s="71" t="s">
        <v>162</v>
      </c>
      <c r="C18" s="72">
        <v>1</v>
      </c>
      <c r="D18" s="66">
        <v>5</v>
      </c>
      <c r="E18" s="67" t="s">
        <v>96</v>
      </c>
      <c r="F18" s="67" t="s">
        <v>96</v>
      </c>
      <c r="G18" s="67" t="s">
        <v>96</v>
      </c>
      <c r="H18" s="67" t="s">
        <v>109</v>
      </c>
      <c r="I18" s="66"/>
      <c r="J18" s="66">
        <f t="shared" ref="J18:J23" si="12">IF($E18="þ",$D18,IF($F18="þ",($D18*10),IF($G18="þ",($D18*100),IF($H18="þ",($D18*600),$I18))))</f>
        <v>3000</v>
      </c>
      <c r="K18" s="66">
        <f>J18+C18</f>
        <v>3001</v>
      </c>
      <c r="L18" s="67" t="s">
        <v>96</v>
      </c>
      <c r="M18" s="68" t="str">
        <f>IF(K18&lt;=$P$1,"þ","q")</f>
        <v>q</v>
      </c>
      <c r="O18" s="48"/>
    </row>
    <row r="19" spans="1:15" ht="16.8" x14ac:dyDescent="0.3">
      <c r="A19" s="76" t="s">
        <v>116</v>
      </c>
      <c r="B19" s="71" t="s">
        <v>171</v>
      </c>
      <c r="C19" s="72">
        <v>5</v>
      </c>
      <c r="D19" s="66" t="s">
        <v>105</v>
      </c>
      <c r="E19" s="67" t="s">
        <v>96</v>
      </c>
      <c r="F19" s="67" t="s">
        <v>96</v>
      </c>
      <c r="G19" s="67" t="s">
        <v>96</v>
      </c>
      <c r="H19" s="67" t="s">
        <v>96</v>
      </c>
      <c r="I19" s="66">
        <v>6</v>
      </c>
      <c r="J19" s="66">
        <f t="shared" si="12"/>
        <v>6</v>
      </c>
      <c r="K19" s="66">
        <f>J19+C19</f>
        <v>11</v>
      </c>
      <c r="L19" s="67" t="s">
        <v>96</v>
      </c>
      <c r="M19" s="68" t="str">
        <f>IF(K19&lt;=$P$1,"þ","q")</f>
        <v>q</v>
      </c>
      <c r="O19" s="101"/>
    </row>
    <row r="20" spans="1:15" ht="16.8" x14ac:dyDescent="0.3">
      <c r="A20" s="79"/>
      <c r="B20" s="71"/>
      <c r="C20" s="72"/>
      <c r="D20" s="66"/>
      <c r="E20" s="67" t="s">
        <v>96</v>
      </c>
      <c r="F20" s="67" t="s">
        <v>96</v>
      </c>
      <c r="G20" s="67" t="s">
        <v>96</v>
      </c>
      <c r="H20" s="67" t="s">
        <v>96</v>
      </c>
      <c r="I20" s="66"/>
      <c r="J20" s="66">
        <f t="shared" si="12"/>
        <v>0</v>
      </c>
      <c r="K20" s="66">
        <f>J20+C20</f>
        <v>0</v>
      </c>
      <c r="L20" s="67" t="s">
        <v>96</v>
      </c>
      <c r="M20" s="68" t="str">
        <f>IF(K20&lt;=$P$1,"þ","q")</f>
        <v>þ</v>
      </c>
    </row>
    <row r="21" spans="1:15" ht="16.8" x14ac:dyDescent="0.3">
      <c r="A21" s="79"/>
      <c r="B21" s="71"/>
      <c r="C21" s="72"/>
      <c r="D21" s="66"/>
      <c r="E21" s="67" t="s">
        <v>96</v>
      </c>
      <c r="F21" s="67" t="s">
        <v>96</v>
      </c>
      <c r="G21" s="67" t="s">
        <v>96</v>
      </c>
      <c r="H21" s="67" t="s">
        <v>96</v>
      </c>
      <c r="I21" s="66"/>
      <c r="J21" s="66">
        <f t="shared" si="12"/>
        <v>0</v>
      </c>
      <c r="K21" s="66">
        <f>J21+C21</f>
        <v>0</v>
      </c>
      <c r="L21" s="67" t="s">
        <v>96</v>
      </c>
      <c r="M21" s="68" t="str">
        <f>IF(K21&lt;=$P$1,"þ","q")</f>
        <v>þ</v>
      </c>
    </row>
    <row r="22" spans="1:15" ht="16.8" x14ac:dyDescent="0.3">
      <c r="A22" s="80"/>
      <c r="B22" s="71"/>
      <c r="C22" s="72"/>
      <c r="D22" s="66"/>
      <c r="E22" s="67" t="s">
        <v>96</v>
      </c>
      <c r="F22" s="67" t="s">
        <v>96</v>
      </c>
      <c r="G22" s="67" t="s">
        <v>96</v>
      </c>
      <c r="H22" s="67" t="s">
        <v>96</v>
      </c>
      <c r="I22" s="66"/>
      <c r="J22" s="66">
        <f t="shared" si="12"/>
        <v>0</v>
      </c>
      <c r="K22" s="66">
        <f>J22+C22</f>
        <v>0</v>
      </c>
      <c r="L22" s="67" t="s">
        <v>96</v>
      </c>
      <c r="M22" s="68" t="str">
        <f>IF(K22&lt;=$P$1,"þ","q")</f>
        <v>þ</v>
      </c>
    </row>
    <row r="23" spans="1:15" ht="16.8" x14ac:dyDescent="0.3">
      <c r="A23" s="80"/>
      <c r="B23" s="71"/>
      <c r="C23" s="72"/>
      <c r="D23" s="66"/>
      <c r="E23" s="67" t="s">
        <v>96</v>
      </c>
      <c r="F23" s="67" t="s">
        <v>96</v>
      </c>
      <c r="G23" s="67" t="s">
        <v>96</v>
      </c>
      <c r="H23" s="67" t="s">
        <v>96</v>
      </c>
      <c r="I23" s="66"/>
      <c r="J23" s="66">
        <f t="shared" si="12"/>
        <v>0</v>
      </c>
      <c r="K23" s="66">
        <f t="shared" ref="K23" si="13">J23+C23</f>
        <v>0</v>
      </c>
      <c r="L23" s="67" t="s">
        <v>96</v>
      </c>
      <c r="M23" s="68" t="str">
        <f t="shared" ref="M23" si="14">IF(K23&lt;=$P$1,"þ","q")</f>
        <v>þ</v>
      </c>
    </row>
  </sheetData>
  <conditionalFormatting sqref="M2:M3 L20:M22 L4:M7 L13:M14 M8 M11">
    <cfRule type="cellIs" dxfId="123" priority="144" stopIfTrue="1" operator="equal">
      <formula>"þ"</formula>
    </cfRule>
  </conditionalFormatting>
  <conditionalFormatting sqref="I20:I22 K20:K22 K2:K8 K11 K13:K14">
    <cfRule type="cellIs" dxfId="122" priority="143" operator="lessThan">
      <formula>$P$1</formula>
    </cfRule>
  </conditionalFormatting>
  <conditionalFormatting sqref="L16:M16">
    <cfRule type="cellIs" dxfId="121" priority="142" stopIfTrue="1" operator="equal">
      <formula>"þ"</formula>
    </cfRule>
  </conditionalFormatting>
  <conditionalFormatting sqref="M18">
    <cfRule type="cellIs" dxfId="120" priority="141" stopIfTrue="1" operator="equal">
      <formula>"þ"</formula>
    </cfRule>
  </conditionalFormatting>
  <conditionalFormatting sqref="K18">
    <cfRule type="cellIs" dxfId="119" priority="140" operator="lessThan">
      <formula>$P$1</formula>
    </cfRule>
  </conditionalFormatting>
  <conditionalFormatting sqref="M18">
    <cfRule type="cellIs" dxfId="118" priority="139" stopIfTrue="1" operator="equal">
      <formula>"þ"</formula>
    </cfRule>
  </conditionalFormatting>
  <conditionalFormatting sqref="K18">
    <cfRule type="cellIs" dxfId="117" priority="138" operator="lessThan">
      <formula>$P$1</formula>
    </cfRule>
  </conditionalFormatting>
  <conditionalFormatting sqref="L22:M22">
    <cfRule type="cellIs" dxfId="116" priority="137" stopIfTrue="1" operator="equal">
      <formula>"þ"</formula>
    </cfRule>
  </conditionalFormatting>
  <conditionalFormatting sqref="K22">
    <cfRule type="cellIs" dxfId="115" priority="136" operator="lessThan">
      <formula>$P$1</formula>
    </cfRule>
  </conditionalFormatting>
  <conditionalFormatting sqref="L23:M23">
    <cfRule type="cellIs" dxfId="114" priority="135" stopIfTrue="1" operator="equal">
      <formula>"þ"</formula>
    </cfRule>
  </conditionalFormatting>
  <conditionalFormatting sqref="K23">
    <cfRule type="cellIs" dxfId="113" priority="134" operator="lessThan">
      <formula>$P$1</formula>
    </cfRule>
  </conditionalFormatting>
  <conditionalFormatting sqref="L23:M23">
    <cfRule type="cellIs" dxfId="112" priority="133" stopIfTrue="1" operator="equal">
      <formula>"þ"</formula>
    </cfRule>
  </conditionalFormatting>
  <conditionalFormatting sqref="K23">
    <cfRule type="cellIs" dxfId="111" priority="132" operator="lessThan">
      <formula>$P$1</formula>
    </cfRule>
  </conditionalFormatting>
  <conditionalFormatting sqref="L23:M23">
    <cfRule type="cellIs" dxfId="110" priority="131" stopIfTrue="1" operator="equal">
      <formula>"þ"</formula>
    </cfRule>
  </conditionalFormatting>
  <conditionalFormatting sqref="K23">
    <cfRule type="cellIs" dxfId="109" priority="130" operator="lessThan">
      <formula>$P$1</formula>
    </cfRule>
  </conditionalFormatting>
  <conditionalFormatting sqref="L15:M15">
    <cfRule type="cellIs" dxfId="108" priority="129" stopIfTrue="1" operator="equal">
      <formula>"þ"</formula>
    </cfRule>
  </conditionalFormatting>
  <conditionalFormatting sqref="L15:M15">
    <cfRule type="cellIs" dxfId="107" priority="128" stopIfTrue="1" operator="equal">
      <formula>"þ"</formula>
    </cfRule>
  </conditionalFormatting>
  <conditionalFormatting sqref="K15">
    <cfRule type="cellIs" dxfId="106" priority="127" operator="lessThan">
      <formula>$P$1</formula>
    </cfRule>
  </conditionalFormatting>
  <conditionalFormatting sqref="P1">
    <cfRule type="cellIs" dxfId="105" priority="126" operator="equal">
      <formula>0</formula>
    </cfRule>
  </conditionalFormatting>
  <conditionalFormatting sqref="L18">
    <cfRule type="cellIs" dxfId="104" priority="105" stopIfTrue="1" operator="equal">
      <formula>"þ"</formula>
    </cfRule>
  </conditionalFormatting>
  <conditionalFormatting sqref="L18">
    <cfRule type="cellIs" dxfId="103" priority="104" stopIfTrue="1" operator="equal">
      <formula>"þ"</formula>
    </cfRule>
  </conditionalFormatting>
  <conditionalFormatting sqref="M20:M21">
    <cfRule type="cellIs" dxfId="102" priority="103" stopIfTrue="1" operator="equal">
      <formula>"þ"</formula>
    </cfRule>
  </conditionalFormatting>
  <conditionalFormatting sqref="K21">
    <cfRule type="cellIs" dxfId="101" priority="102" operator="lessThan">
      <formula>$P$1</formula>
    </cfRule>
  </conditionalFormatting>
  <conditionalFormatting sqref="M20:M21">
    <cfRule type="cellIs" dxfId="100" priority="101" stopIfTrue="1" operator="equal">
      <formula>"þ"</formula>
    </cfRule>
  </conditionalFormatting>
  <conditionalFormatting sqref="K21">
    <cfRule type="cellIs" dxfId="99" priority="100" operator="lessThan">
      <formula>$P$1</formula>
    </cfRule>
  </conditionalFormatting>
  <conditionalFormatting sqref="M20:M21">
    <cfRule type="cellIs" dxfId="98" priority="99" stopIfTrue="1" operator="equal">
      <formula>"þ"</formula>
    </cfRule>
  </conditionalFormatting>
  <conditionalFormatting sqref="K21">
    <cfRule type="cellIs" dxfId="97" priority="98" operator="lessThan">
      <formula>$P$1</formula>
    </cfRule>
  </conditionalFormatting>
  <conditionalFormatting sqref="K20">
    <cfRule type="cellIs" dxfId="96" priority="97" operator="lessThan">
      <formula>$P$1</formula>
    </cfRule>
  </conditionalFormatting>
  <conditionalFormatting sqref="K20">
    <cfRule type="cellIs" dxfId="95" priority="96" operator="lessThan">
      <formula>$P$1</formula>
    </cfRule>
  </conditionalFormatting>
  <conditionalFormatting sqref="L20:L21">
    <cfRule type="cellIs" dxfId="94" priority="95" stopIfTrue="1" operator="equal">
      <formula>"þ"</formula>
    </cfRule>
  </conditionalFormatting>
  <conditionalFormatting sqref="L20:L21">
    <cfRule type="cellIs" dxfId="93" priority="94" stopIfTrue="1" operator="equal">
      <formula>"þ"</formula>
    </cfRule>
  </conditionalFormatting>
  <conditionalFormatting sqref="L20:L21">
    <cfRule type="cellIs" dxfId="92" priority="93" stopIfTrue="1" operator="equal">
      <formula>"þ"</formula>
    </cfRule>
  </conditionalFormatting>
  <conditionalFormatting sqref="L4:L7 L13:L14">
    <cfRule type="cellIs" dxfId="91" priority="91" stopIfTrue="1" operator="equal">
      <formula>"þ"</formula>
    </cfRule>
  </conditionalFormatting>
  <conditionalFormatting sqref="E2:F2 H2 H4:H8 E4:F8 E11:F11 H11 H13:H14 E13:F14">
    <cfRule type="cellIs" dxfId="90" priority="90" stopIfTrue="1" operator="equal">
      <formula>"þ"</formula>
    </cfRule>
  </conditionalFormatting>
  <conditionalFormatting sqref="E15:F15">
    <cfRule type="cellIs" dxfId="89" priority="89" stopIfTrue="1" operator="equal">
      <formula>"þ"</formula>
    </cfRule>
  </conditionalFormatting>
  <conditionalFormatting sqref="E15:F15">
    <cfRule type="cellIs" dxfId="88" priority="88" stopIfTrue="1" operator="equal">
      <formula>"þ"</formula>
    </cfRule>
  </conditionalFormatting>
  <conditionalFormatting sqref="E3:F3 H3">
    <cfRule type="cellIs" dxfId="87" priority="87" stopIfTrue="1" operator="equal">
      <formula>"þ"</formula>
    </cfRule>
  </conditionalFormatting>
  <conditionalFormatting sqref="H4:H8 E4:F8 E11:F11 H11 H13:H14 E13:F14">
    <cfRule type="cellIs" dxfId="86" priority="86" stopIfTrue="1" operator="equal">
      <formula>"þ"</formula>
    </cfRule>
  </conditionalFormatting>
  <conditionalFormatting sqref="E18:F18 E23:F23 E20:F20 H20 H23 H18">
    <cfRule type="cellIs" dxfId="85" priority="85" stopIfTrue="1" operator="equal">
      <formula>"þ"</formula>
    </cfRule>
  </conditionalFormatting>
  <conditionalFormatting sqref="E22:F22 H22">
    <cfRule type="cellIs" dxfId="84" priority="84" stopIfTrue="1" operator="equal">
      <formula>"þ"</formula>
    </cfRule>
  </conditionalFormatting>
  <conditionalFormatting sqref="E22:F22 H22">
    <cfRule type="cellIs" dxfId="83" priority="83" stopIfTrue="1" operator="equal">
      <formula>"þ"</formula>
    </cfRule>
  </conditionalFormatting>
  <conditionalFormatting sqref="E21:F21 H21">
    <cfRule type="cellIs" dxfId="82" priority="82" stopIfTrue="1" operator="equal">
      <formula>"þ"</formula>
    </cfRule>
  </conditionalFormatting>
  <conditionalFormatting sqref="E21:F21 H21">
    <cfRule type="cellIs" dxfId="81" priority="81" stopIfTrue="1" operator="equal">
      <formula>"þ"</formula>
    </cfRule>
  </conditionalFormatting>
  <conditionalFormatting sqref="E20:F20 H20">
    <cfRule type="cellIs" dxfId="80" priority="79" stopIfTrue="1" operator="equal">
      <formula>"þ"</formula>
    </cfRule>
  </conditionalFormatting>
  <conditionalFormatting sqref="I18">
    <cfRule type="cellIs" dxfId="79" priority="78" operator="lessThan">
      <formula>$P$1</formula>
    </cfRule>
  </conditionalFormatting>
  <conditionalFormatting sqref="I23">
    <cfRule type="cellIs" dxfId="78" priority="77" operator="lessThan">
      <formula>$P$1</formula>
    </cfRule>
  </conditionalFormatting>
  <conditionalFormatting sqref="I23">
    <cfRule type="cellIs" dxfId="77" priority="76" operator="lessThan">
      <formula>$P$1</formula>
    </cfRule>
  </conditionalFormatting>
  <conditionalFormatting sqref="I23">
    <cfRule type="cellIs" dxfId="76" priority="75" operator="lessThan">
      <formula>$P$1</formula>
    </cfRule>
  </conditionalFormatting>
  <conditionalFormatting sqref="I23">
    <cfRule type="cellIs" dxfId="75" priority="74" operator="lessThan">
      <formula>$P$1</formula>
    </cfRule>
  </conditionalFormatting>
  <conditionalFormatting sqref="I23">
    <cfRule type="cellIs" dxfId="74" priority="73" operator="lessThan">
      <formula>$P$1</formula>
    </cfRule>
  </conditionalFormatting>
  <conditionalFormatting sqref="I23">
    <cfRule type="cellIs" dxfId="73" priority="72" operator="lessThan">
      <formula>$P$1</formula>
    </cfRule>
  </conditionalFormatting>
  <conditionalFormatting sqref="I23">
    <cfRule type="cellIs" dxfId="72" priority="71" operator="lessThan">
      <formula>$P$1</formula>
    </cfRule>
  </conditionalFormatting>
  <conditionalFormatting sqref="I21">
    <cfRule type="cellIs" dxfId="71" priority="61" operator="lessThan">
      <formula>$P$1</formula>
    </cfRule>
  </conditionalFormatting>
  <conditionalFormatting sqref="I20">
    <cfRule type="cellIs" dxfId="70" priority="60" operator="lessThan">
      <formula>$P$1</formula>
    </cfRule>
  </conditionalFormatting>
  <conditionalFormatting sqref="G2 G4:G8 G13:G14">
    <cfRule type="cellIs" dxfId="69" priority="59" stopIfTrue="1" operator="equal">
      <formula>"þ"</formula>
    </cfRule>
  </conditionalFormatting>
  <conditionalFormatting sqref="G15">
    <cfRule type="cellIs" dxfId="68" priority="58" stopIfTrue="1" operator="equal">
      <formula>"þ"</formula>
    </cfRule>
  </conditionalFormatting>
  <conditionalFormatting sqref="G15">
    <cfRule type="cellIs" dxfId="67" priority="57" stopIfTrue="1" operator="equal">
      <formula>"þ"</formula>
    </cfRule>
  </conditionalFormatting>
  <conditionalFormatting sqref="G3">
    <cfRule type="cellIs" dxfId="66" priority="56" stopIfTrue="1" operator="equal">
      <formula>"þ"</formula>
    </cfRule>
  </conditionalFormatting>
  <conditionalFormatting sqref="G4:G8 G13:G14">
    <cfRule type="cellIs" dxfId="65" priority="55" stopIfTrue="1" operator="equal">
      <formula>"þ"</formula>
    </cfRule>
  </conditionalFormatting>
  <conditionalFormatting sqref="G18 G23 G20">
    <cfRule type="cellIs" dxfId="64" priority="54" stopIfTrue="1" operator="equal">
      <formula>"þ"</formula>
    </cfRule>
  </conditionalFormatting>
  <conditionalFormatting sqref="G22">
    <cfRule type="cellIs" dxfId="63" priority="53" stopIfTrue="1" operator="equal">
      <formula>"þ"</formula>
    </cfRule>
  </conditionalFormatting>
  <conditionalFormatting sqref="G22">
    <cfRule type="cellIs" dxfId="62" priority="52" stopIfTrue="1" operator="equal">
      <formula>"þ"</formula>
    </cfRule>
  </conditionalFormatting>
  <conditionalFormatting sqref="G21">
    <cfRule type="cellIs" dxfId="61" priority="51" stopIfTrue="1" operator="equal">
      <formula>"þ"</formula>
    </cfRule>
  </conditionalFormatting>
  <conditionalFormatting sqref="G21">
    <cfRule type="cellIs" dxfId="60" priority="50" stopIfTrue="1" operator="equal">
      <formula>"þ"</formula>
    </cfRule>
  </conditionalFormatting>
  <conditionalFormatting sqref="G20">
    <cfRule type="cellIs" dxfId="59" priority="48" stopIfTrue="1" operator="equal">
      <formula>"þ"</formula>
    </cfRule>
  </conditionalFormatting>
  <conditionalFormatting sqref="L3">
    <cfRule type="cellIs" dxfId="58" priority="47" stopIfTrue="1" operator="equal">
      <formula>"þ"</formula>
    </cfRule>
  </conditionalFormatting>
  <conditionalFormatting sqref="L3">
    <cfRule type="cellIs" dxfId="57" priority="46" stopIfTrue="1" operator="equal">
      <formula>"þ"</formula>
    </cfRule>
  </conditionalFormatting>
  <conditionalFormatting sqref="H15">
    <cfRule type="cellIs" dxfId="56" priority="45" stopIfTrue="1" operator="equal">
      <formula>"þ"</formula>
    </cfRule>
  </conditionalFormatting>
  <conditionalFormatting sqref="H15">
    <cfRule type="cellIs" dxfId="55" priority="44" stopIfTrue="1" operator="equal">
      <formula>"þ"</formula>
    </cfRule>
  </conditionalFormatting>
  <conditionalFormatting sqref="M9">
    <cfRule type="cellIs" dxfId="54" priority="43" stopIfTrue="1" operator="equal">
      <formula>"þ"</formula>
    </cfRule>
  </conditionalFormatting>
  <conditionalFormatting sqref="K9">
    <cfRule type="cellIs" dxfId="53" priority="42" operator="lessThan">
      <formula>$P$1</formula>
    </cfRule>
  </conditionalFormatting>
  <conditionalFormatting sqref="H9 E9:F9">
    <cfRule type="cellIs" dxfId="52" priority="40" stopIfTrue="1" operator="equal">
      <formula>"þ"</formula>
    </cfRule>
  </conditionalFormatting>
  <conditionalFormatting sqref="H9 E9:F9">
    <cfRule type="cellIs" dxfId="51" priority="39" stopIfTrue="1" operator="equal">
      <formula>"þ"</formula>
    </cfRule>
  </conditionalFormatting>
  <conditionalFormatting sqref="G9">
    <cfRule type="cellIs" dxfId="50" priority="38" stopIfTrue="1" operator="equal">
      <formula>"þ"</formula>
    </cfRule>
  </conditionalFormatting>
  <conditionalFormatting sqref="G9">
    <cfRule type="cellIs" dxfId="49" priority="37" stopIfTrue="1" operator="equal">
      <formula>"þ"</formula>
    </cfRule>
  </conditionalFormatting>
  <conditionalFormatting sqref="G11">
    <cfRule type="cellIs" dxfId="48" priority="36" stopIfTrue="1" operator="equal">
      <formula>"þ"</formula>
    </cfRule>
  </conditionalFormatting>
  <conditionalFormatting sqref="G11">
    <cfRule type="cellIs" dxfId="47" priority="35" stopIfTrue="1" operator="equal">
      <formula>"þ"</formula>
    </cfRule>
  </conditionalFormatting>
  <conditionalFormatting sqref="L10:M10">
    <cfRule type="cellIs" dxfId="46" priority="34" stopIfTrue="1" operator="equal">
      <formula>"þ"</formula>
    </cfRule>
  </conditionalFormatting>
  <conditionalFormatting sqref="K10">
    <cfRule type="cellIs" dxfId="45" priority="33" operator="lessThan">
      <formula>$P$1</formula>
    </cfRule>
  </conditionalFormatting>
  <conditionalFormatting sqref="L10">
    <cfRule type="cellIs" dxfId="44" priority="32" stopIfTrue="1" operator="equal">
      <formula>"þ"</formula>
    </cfRule>
  </conditionalFormatting>
  <conditionalFormatting sqref="H10 E10:F10">
    <cfRule type="cellIs" dxfId="43" priority="31" stopIfTrue="1" operator="equal">
      <formula>"þ"</formula>
    </cfRule>
  </conditionalFormatting>
  <conditionalFormatting sqref="H10 E10:F10">
    <cfRule type="cellIs" dxfId="42" priority="30" stopIfTrue="1" operator="equal">
      <formula>"þ"</formula>
    </cfRule>
  </conditionalFormatting>
  <conditionalFormatting sqref="G10">
    <cfRule type="cellIs" dxfId="41" priority="29" stopIfTrue="1" operator="equal">
      <formula>"þ"</formula>
    </cfRule>
  </conditionalFormatting>
  <conditionalFormatting sqref="G10">
    <cfRule type="cellIs" dxfId="40" priority="28" stopIfTrue="1" operator="equal">
      <formula>"þ"</formula>
    </cfRule>
  </conditionalFormatting>
  <conditionalFormatting sqref="L9">
    <cfRule type="cellIs" dxfId="39" priority="27" stopIfTrue="1" operator="equal">
      <formula>"þ"</formula>
    </cfRule>
  </conditionalFormatting>
  <conditionalFormatting sqref="L9">
    <cfRule type="cellIs" dxfId="38" priority="26" stopIfTrue="1" operator="equal">
      <formula>"þ"</formula>
    </cfRule>
  </conditionalFormatting>
  <conditionalFormatting sqref="L2">
    <cfRule type="cellIs" dxfId="37" priority="25" stopIfTrue="1" operator="equal">
      <formula>"þ"</formula>
    </cfRule>
  </conditionalFormatting>
  <conditionalFormatting sqref="L2">
    <cfRule type="cellIs" dxfId="36" priority="24" stopIfTrue="1" operator="equal">
      <formula>"þ"</formula>
    </cfRule>
  </conditionalFormatting>
  <conditionalFormatting sqref="L8">
    <cfRule type="cellIs" dxfId="35" priority="23" stopIfTrue="1" operator="equal">
      <formula>"þ"</formula>
    </cfRule>
  </conditionalFormatting>
  <conditionalFormatting sqref="L8">
    <cfRule type="cellIs" dxfId="34" priority="22" stopIfTrue="1" operator="equal">
      <formula>"þ"</formula>
    </cfRule>
  </conditionalFormatting>
  <conditionalFormatting sqref="L11">
    <cfRule type="cellIs" dxfId="33" priority="21" stopIfTrue="1" operator="equal">
      <formula>"þ"</formula>
    </cfRule>
  </conditionalFormatting>
  <conditionalFormatting sqref="L11">
    <cfRule type="cellIs" dxfId="32" priority="20" stopIfTrue="1" operator="equal">
      <formula>"þ"</formula>
    </cfRule>
  </conditionalFormatting>
  <conditionalFormatting sqref="M12">
    <cfRule type="cellIs" dxfId="31" priority="19" stopIfTrue="1" operator="equal">
      <formula>"þ"</formula>
    </cfRule>
  </conditionalFormatting>
  <conditionalFormatting sqref="K12">
    <cfRule type="cellIs" dxfId="30" priority="18" operator="lessThan">
      <formula>$P$1</formula>
    </cfRule>
  </conditionalFormatting>
  <conditionalFormatting sqref="F12 H12">
    <cfRule type="cellIs" dxfId="29" priority="17" stopIfTrue="1" operator="equal">
      <formula>"þ"</formula>
    </cfRule>
  </conditionalFormatting>
  <conditionalFormatting sqref="F12 H12">
    <cfRule type="cellIs" dxfId="28" priority="16" stopIfTrue="1" operator="equal">
      <formula>"þ"</formula>
    </cfRule>
  </conditionalFormatting>
  <conditionalFormatting sqref="G12">
    <cfRule type="cellIs" dxfId="27" priority="15" stopIfTrue="1" operator="equal">
      <formula>"þ"</formula>
    </cfRule>
  </conditionalFormatting>
  <conditionalFormatting sqref="G12">
    <cfRule type="cellIs" dxfId="26" priority="14" stopIfTrue="1" operator="equal">
      <formula>"þ"</formula>
    </cfRule>
  </conditionalFormatting>
  <conditionalFormatting sqref="L12">
    <cfRule type="cellIs" dxfId="25" priority="13" stopIfTrue="1" operator="equal">
      <formula>"þ"</formula>
    </cfRule>
  </conditionalFormatting>
  <conditionalFormatting sqref="L12">
    <cfRule type="cellIs" dxfId="24" priority="12" stopIfTrue="1" operator="equal">
      <formula>"þ"</formula>
    </cfRule>
  </conditionalFormatting>
  <conditionalFormatting sqref="E12">
    <cfRule type="cellIs" dxfId="23" priority="11" stopIfTrue="1" operator="equal">
      <formula>"þ"</formula>
    </cfRule>
  </conditionalFormatting>
  <conditionalFormatting sqref="E12">
    <cfRule type="cellIs" dxfId="22" priority="10" stopIfTrue="1" operator="equal">
      <formula>"þ"</formula>
    </cfRule>
  </conditionalFormatting>
  <conditionalFormatting sqref="M19">
    <cfRule type="cellIs" dxfId="21" priority="9" stopIfTrue="1" operator="equal">
      <formula>"þ"</formula>
    </cfRule>
  </conditionalFormatting>
  <conditionalFormatting sqref="K19">
    <cfRule type="cellIs" dxfId="20" priority="8" operator="lessThan">
      <formula>$P$1</formula>
    </cfRule>
  </conditionalFormatting>
  <conditionalFormatting sqref="M19">
    <cfRule type="cellIs" dxfId="19" priority="7" stopIfTrue="1" operator="equal">
      <formula>"þ"</formula>
    </cfRule>
  </conditionalFormatting>
  <conditionalFormatting sqref="K19">
    <cfRule type="cellIs" dxfId="18" priority="6" operator="lessThan">
      <formula>$P$1</formula>
    </cfRule>
  </conditionalFormatting>
  <conditionalFormatting sqref="L19">
    <cfRule type="cellIs" dxfId="17" priority="5" stopIfTrue="1" operator="equal">
      <formula>"þ"</formula>
    </cfRule>
  </conditionalFormatting>
  <conditionalFormatting sqref="L19">
    <cfRule type="cellIs" dxfId="16" priority="4" stopIfTrue="1" operator="equal">
      <formula>"þ"</formula>
    </cfRule>
  </conditionalFormatting>
  <conditionalFormatting sqref="E19:F19 H19">
    <cfRule type="cellIs" dxfId="15" priority="3" stopIfTrue="1" operator="equal">
      <formula>"þ"</formula>
    </cfRule>
  </conditionalFormatting>
  <conditionalFormatting sqref="I19">
    <cfRule type="cellIs" dxfId="14" priority="2" operator="lessThan">
      <formula>$P$1</formula>
    </cfRule>
  </conditionalFormatting>
  <conditionalFormatting sqref="G19">
    <cfRule type="cellIs" dxfId="13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19921875" style="55" bestFit="1" customWidth="1"/>
    <col min="2" max="2" width="17.09765625" style="55" customWidth="1"/>
    <col min="3" max="3" width="19.796875" style="55" bestFit="1" customWidth="1"/>
    <col min="4" max="4" width="4.296875" style="55" bestFit="1" customWidth="1"/>
    <col min="5" max="5" width="4.8984375" style="55" bestFit="1" customWidth="1"/>
    <col min="6" max="6" width="5.796875" style="55" bestFit="1" customWidth="1"/>
    <col min="7" max="7" width="3.8984375" style="55" bestFit="1" customWidth="1"/>
    <col min="8" max="8" width="7.09765625" style="55" bestFit="1" customWidth="1"/>
    <col min="9" max="9" width="4.296875" style="55" bestFit="1" customWidth="1"/>
    <col min="10" max="10" width="5.3984375" style="55" bestFit="1" customWidth="1"/>
    <col min="11" max="11" width="6.69921875" style="55" bestFit="1" customWidth="1"/>
    <col min="12" max="12" width="6.8984375" style="48" bestFit="1" customWidth="1"/>
    <col min="13" max="13" width="8.796875" style="48"/>
    <col min="14" max="14" width="40.59765625" style="48" customWidth="1"/>
    <col min="15" max="16384" width="8.796875" style="48"/>
  </cols>
  <sheetData>
    <row r="1" spans="1:14" ht="16.2" thickBot="1" x14ac:dyDescent="0.35">
      <c r="A1" s="44" t="s">
        <v>0</v>
      </c>
      <c r="B1" s="45" t="s">
        <v>36</v>
      </c>
      <c r="C1" s="45" t="s">
        <v>37</v>
      </c>
      <c r="D1" s="85" t="s">
        <v>107</v>
      </c>
      <c r="E1" s="63" t="s">
        <v>38</v>
      </c>
      <c r="F1" s="45" t="s">
        <v>39</v>
      </c>
      <c r="G1" s="45" t="s">
        <v>40</v>
      </c>
      <c r="H1" s="45" t="s">
        <v>41</v>
      </c>
      <c r="I1" s="46" t="s">
        <v>3</v>
      </c>
      <c r="J1" s="47" t="s">
        <v>27</v>
      </c>
      <c r="K1" s="47" t="s">
        <v>106</v>
      </c>
      <c r="L1" s="47" t="s">
        <v>103</v>
      </c>
    </row>
    <row r="2" spans="1:14" x14ac:dyDescent="0.3">
      <c r="A2" s="49" t="s">
        <v>116</v>
      </c>
      <c r="B2" s="97" t="s">
        <v>119</v>
      </c>
      <c r="C2" s="50" t="s">
        <v>124</v>
      </c>
      <c r="D2" s="86">
        <v>20</v>
      </c>
      <c r="E2" s="91">
        <v>21</v>
      </c>
      <c r="F2" s="93">
        <v>6</v>
      </c>
      <c r="G2" s="93">
        <v>0</v>
      </c>
      <c r="H2" s="93">
        <v>0</v>
      </c>
      <c r="I2" s="51">
        <f t="shared" ref="I2:I12" ca="1" si="0">RANDBETWEEN(1,20)</f>
        <v>10</v>
      </c>
      <c r="J2" s="50">
        <f t="shared" ref="J2" ca="1" si="1">SUM(E2:I2)</f>
        <v>37</v>
      </c>
      <c r="K2" s="89" t="str">
        <f t="shared" ref="K2:K4" ca="1" si="2">IF(I2&gt;(D2-1),"þ","ý")</f>
        <v>ý</v>
      </c>
      <c r="L2" s="77"/>
      <c r="N2" s="101" t="s">
        <v>138</v>
      </c>
    </row>
    <row r="3" spans="1:14" x14ac:dyDescent="0.3">
      <c r="A3" s="49" t="s">
        <v>116</v>
      </c>
      <c r="B3" s="97" t="s">
        <v>122</v>
      </c>
      <c r="C3" s="50" t="s">
        <v>124</v>
      </c>
      <c r="D3" s="86">
        <v>20</v>
      </c>
      <c r="E3" s="91">
        <v>21</v>
      </c>
      <c r="F3" s="93">
        <v>6</v>
      </c>
      <c r="G3" s="93">
        <v>0</v>
      </c>
      <c r="H3" s="93">
        <v>0</v>
      </c>
      <c r="I3" s="51">
        <f t="shared" ca="1" si="0"/>
        <v>13</v>
      </c>
      <c r="J3" s="50">
        <f t="shared" ref="J3" ca="1" si="3">SUM(E3:I3)</f>
        <v>40</v>
      </c>
      <c r="K3" s="89" t="str">
        <f t="shared" ca="1" si="2"/>
        <v>ý</v>
      </c>
      <c r="L3" s="77"/>
      <c r="N3" s="101" t="s">
        <v>128</v>
      </c>
    </row>
    <row r="4" spans="1:14" x14ac:dyDescent="0.3">
      <c r="A4" s="49" t="s">
        <v>116</v>
      </c>
      <c r="B4" s="50" t="s">
        <v>120</v>
      </c>
      <c r="C4" s="50" t="s">
        <v>125</v>
      </c>
      <c r="D4" s="86">
        <v>20</v>
      </c>
      <c r="E4" s="91">
        <v>21</v>
      </c>
      <c r="F4" s="93">
        <v>6</v>
      </c>
      <c r="G4" s="93">
        <v>0</v>
      </c>
      <c r="H4" s="93">
        <v>0</v>
      </c>
      <c r="I4" s="51">
        <f t="shared" ca="1" si="0"/>
        <v>15</v>
      </c>
      <c r="J4" s="50">
        <f t="shared" ref="J4" ca="1" si="4">SUM(E4:I4)</f>
        <v>42</v>
      </c>
      <c r="K4" s="89" t="str">
        <f t="shared" ca="1" si="2"/>
        <v>ý</v>
      </c>
      <c r="L4" s="77"/>
      <c r="N4" s="48" t="s">
        <v>131</v>
      </c>
    </row>
    <row r="5" spans="1:14" x14ac:dyDescent="0.3">
      <c r="A5" s="49" t="s">
        <v>116</v>
      </c>
      <c r="B5" s="50" t="s">
        <v>123</v>
      </c>
      <c r="C5" s="50" t="s">
        <v>125</v>
      </c>
      <c r="D5" s="86">
        <v>20</v>
      </c>
      <c r="E5" s="91">
        <v>21</v>
      </c>
      <c r="F5" s="93">
        <v>6</v>
      </c>
      <c r="G5" s="93">
        <v>0</v>
      </c>
      <c r="H5" s="93">
        <v>0</v>
      </c>
      <c r="I5" s="51">
        <f t="shared" ca="1" si="0"/>
        <v>11</v>
      </c>
      <c r="J5" s="50">
        <f t="shared" ref="J5" ca="1" si="5">SUM(E5:I5)</f>
        <v>38</v>
      </c>
      <c r="K5" s="89" t="str">
        <f t="shared" ref="K5" ca="1" si="6">IF(I5&gt;(D5-1),"þ","ý")</f>
        <v>ý</v>
      </c>
      <c r="L5" s="77"/>
      <c r="N5" s="48" t="s">
        <v>132</v>
      </c>
    </row>
    <row r="6" spans="1:14" x14ac:dyDescent="0.3">
      <c r="A6" s="49" t="s">
        <v>116</v>
      </c>
      <c r="B6" s="50" t="s">
        <v>121</v>
      </c>
      <c r="C6" s="98" t="s">
        <v>126</v>
      </c>
      <c r="D6" s="86">
        <v>20</v>
      </c>
      <c r="E6" s="91">
        <v>21</v>
      </c>
      <c r="F6" s="93">
        <v>6</v>
      </c>
      <c r="G6" s="93">
        <v>0</v>
      </c>
      <c r="H6" s="93">
        <v>0</v>
      </c>
      <c r="I6" s="51">
        <f t="shared" ca="1" si="0"/>
        <v>11</v>
      </c>
      <c r="J6" s="50">
        <f t="shared" ref="J6" ca="1" si="7">SUM(E6:I6)</f>
        <v>38</v>
      </c>
      <c r="K6" s="89" t="str">
        <f t="shared" ref="K6" ca="1" si="8">IF(I6&gt;(D6-1),"þ","ý")</f>
        <v>ý</v>
      </c>
      <c r="L6" s="77"/>
      <c r="N6" s="48" t="s">
        <v>133</v>
      </c>
    </row>
    <row r="7" spans="1:14" ht="31.2" x14ac:dyDescent="0.3">
      <c r="A7" s="49" t="s">
        <v>116</v>
      </c>
      <c r="B7" s="208" t="s">
        <v>169</v>
      </c>
      <c r="C7" s="208" t="s">
        <v>127</v>
      </c>
      <c r="D7" s="203"/>
      <c r="E7" s="204"/>
      <c r="F7" s="203"/>
      <c r="G7" s="203"/>
      <c r="H7" s="203"/>
      <c r="I7" s="205"/>
      <c r="J7" s="203"/>
      <c r="K7" s="206"/>
      <c r="L7" s="207"/>
      <c r="N7" s="101" t="s">
        <v>134</v>
      </c>
    </row>
    <row r="8" spans="1:14" ht="31.2" x14ac:dyDescent="0.3">
      <c r="A8" s="49" t="s">
        <v>116</v>
      </c>
      <c r="B8" s="208" t="s">
        <v>130</v>
      </c>
      <c r="C8" s="208" t="s">
        <v>129</v>
      </c>
      <c r="D8" s="203"/>
      <c r="E8" s="204"/>
      <c r="F8" s="203"/>
      <c r="G8" s="203"/>
      <c r="H8" s="203"/>
      <c r="I8" s="205"/>
      <c r="J8" s="203"/>
      <c r="K8" s="206"/>
      <c r="L8" s="207"/>
      <c r="N8" s="209" t="s">
        <v>135</v>
      </c>
    </row>
    <row r="9" spans="1:14" ht="31.2" x14ac:dyDescent="0.3">
      <c r="A9" s="52" t="s">
        <v>116</v>
      </c>
      <c r="B9" s="53" t="s">
        <v>118</v>
      </c>
      <c r="C9" s="53" t="s">
        <v>118</v>
      </c>
      <c r="D9" s="87">
        <v>20</v>
      </c>
      <c r="E9" s="92">
        <v>21</v>
      </c>
      <c r="F9" s="94">
        <v>16</v>
      </c>
      <c r="G9" s="94">
        <v>0</v>
      </c>
      <c r="H9" s="94">
        <v>0</v>
      </c>
      <c r="I9" s="54">
        <f t="shared" ca="1" si="0"/>
        <v>6</v>
      </c>
      <c r="J9" s="53">
        <f t="shared" ref="J9" ca="1" si="9">SUM(E9:I9)</f>
        <v>43</v>
      </c>
      <c r="K9" s="88" t="str">
        <f t="shared" ref="K9" ca="1" si="10">IF(I9&gt;(D9-1),"þ","ý")</f>
        <v>ý</v>
      </c>
      <c r="L9" s="78"/>
      <c r="N9" s="209" t="s">
        <v>136</v>
      </c>
    </row>
    <row r="10" spans="1:14" x14ac:dyDescent="0.3">
      <c r="A10" s="99" t="s">
        <v>115</v>
      </c>
      <c r="B10" s="50"/>
      <c r="C10" s="50"/>
      <c r="D10" s="86">
        <v>20</v>
      </c>
      <c r="E10" s="91"/>
      <c r="F10" s="93">
        <v>0</v>
      </c>
      <c r="G10" s="93">
        <v>0</v>
      </c>
      <c r="H10" s="93">
        <v>0</v>
      </c>
      <c r="I10" s="51">
        <f t="shared" ca="1" si="0"/>
        <v>4</v>
      </c>
      <c r="J10" s="50">
        <f t="shared" ref="J10" ca="1" si="11">SUM(E10:I10)</f>
        <v>4</v>
      </c>
      <c r="K10" s="89" t="str">
        <f t="shared" ref="K10" ca="1" si="12">IF(I10&gt;(D10-1),"þ","ý")</f>
        <v>ý</v>
      </c>
      <c r="L10" s="77"/>
      <c r="N10" s="209"/>
    </row>
    <row r="11" spans="1:14" x14ac:dyDescent="0.3">
      <c r="A11" s="99" t="s">
        <v>115</v>
      </c>
      <c r="B11" s="50"/>
      <c r="C11" s="50"/>
      <c r="D11" s="86">
        <v>20</v>
      </c>
      <c r="E11" s="91"/>
      <c r="F11" s="93">
        <v>0</v>
      </c>
      <c r="G11" s="93">
        <v>0</v>
      </c>
      <c r="H11" s="93">
        <v>0</v>
      </c>
      <c r="I11" s="51">
        <f t="shared" ca="1" si="0"/>
        <v>13</v>
      </c>
      <c r="J11" s="50">
        <f t="shared" ref="J11" ca="1" si="13">SUM(E11:I11)</f>
        <v>13</v>
      </c>
      <c r="K11" s="89" t="str">
        <f t="shared" ref="K11" ca="1" si="14">IF(I11&gt;(D11-1),"þ","ý")</f>
        <v>ý</v>
      </c>
      <c r="L11" s="77"/>
    </row>
    <row r="12" spans="1:14" x14ac:dyDescent="0.3">
      <c r="A12" s="100" t="s">
        <v>115</v>
      </c>
      <c r="B12" s="53"/>
      <c r="C12" s="53"/>
      <c r="D12" s="87">
        <v>20</v>
      </c>
      <c r="E12" s="92"/>
      <c r="F12" s="94">
        <v>0</v>
      </c>
      <c r="G12" s="94">
        <v>0</v>
      </c>
      <c r="H12" s="94">
        <v>0</v>
      </c>
      <c r="I12" s="54">
        <f t="shared" ca="1" si="0"/>
        <v>10</v>
      </c>
      <c r="J12" s="53">
        <f t="shared" ref="J12" ca="1" si="15">SUM(E12:I12)</f>
        <v>10</v>
      </c>
      <c r="K12" s="88" t="str">
        <f t="shared" ref="K12" ca="1" si="16">IF(I12&gt;(D12-1),"þ","ý")</f>
        <v>ý</v>
      </c>
      <c r="L12" s="78"/>
    </row>
    <row r="17" spans="14:14" ht="46.8" x14ac:dyDescent="0.3">
      <c r="N17" s="209" t="s">
        <v>142</v>
      </c>
    </row>
  </sheetData>
  <conditionalFormatting sqref="K2:K3 K8">
    <cfRule type="cellIs" dxfId="12" priority="16" operator="equal">
      <formula>"þ"</formula>
    </cfRule>
  </conditionalFormatting>
  <conditionalFormatting sqref="K9">
    <cfRule type="cellIs" dxfId="11" priority="15" operator="equal">
      <formula>"þ"</formula>
    </cfRule>
  </conditionalFormatting>
  <conditionalFormatting sqref="K4:K6">
    <cfRule type="cellIs" dxfId="10" priority="13" operator="equal">
      <formula>"þ"</formula>
    </cfRule>
  </conditionalFormatting>
  <conditionalFormatting sqref="K4">
    <cfRule type="cellIs" dxfId="9" priority="12" operator="equal">
      <formula>"þ"</formula>
    </cfRule>
  </conditionalFormatting>
  <conditionalFormatting sqref="K7">
    <cfRule type="cellIs" dxfId="8" priority="5" operator="equal">
      <formula>"þ"</formula>
    </cfRule>
  </conditionalFormatting>
  <conditionalFormatting sqref="K10 K12">
    <cfRule type="cellIs" dxfId="7" priority="4" operator="equal">
      <formula>"þ"</formula>
    </cfRule>
  </conditionalFormatting>
  <conditionalFormatting sqref="K11">
    <cfRule type="cellIs" dxfId="6" priority="3" operator="equal">
      <formula>"þ"</formula>
    </cfRule>
  </conditionalFormatting>
  <conditionalFormatting sqref="K9">
    <cfRule type="cellIs" dxfId="5" priority="2" operator="equal">
      <formula>"þ"</formula>
    </cfRule>
  </conditionalFormatting>
  <conditionalFormatting sqref="K8">
    <cfRule type="cellIs" dxfId="4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workbookViewId="0"/>
  </sheetViews>
  <sheetFormatPr defaultColWidth="4" defaultRowHeight="15.6" x14ac:dyDescent="0.3"/>
  <cols>
    <col min="1" max="1" width="13.296875" style="18" bestFit="1" customWidth="1"/>
    <col min="2" max="2" width="12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16384" width="4" style="18"/>
  </cols>
  <sheetData>
    <row r="1" spans="1:5" s="19" customFormat="1" x14ac:dyDescent="0.3">
      <c r="A1" s="137" t="s">
        <v>0</v>
      </c>
      <c r="B1" s="137" t="s">
        <v>68</v>
      </c>
      <c r="C1" s="137" t="s">
        <v>42</v>
      </c>
      <c r="D1" s="138" t="s">
        <v>3</v>
      </c>
      <c r="E1" s="137" t="s">
        <v>43</v>
      </c>
    </row>
    <row r="2" spans="1:5" x14ac:dyDescent="0.3">
      <c r="A2" s="142" t="s">
        <v>116</v>
      </c>
      <c r="B2" s="5" t="s">
        <v>44</v>
      </c>
      <c r="C2" s="143">
        <v>17</v>
      </c>
      <c r="D2" s="140">
        <f t="shared" ref="D2:D14" ca="1" si="0">RANDBETWEEN(1,20)</f>
        <v>13</v>
      </c>
      <c r="E2" s="139">
        <f t="shared" ref="E2:E13" ca="1" si="1">D2+C2</f>
        <v>30</v>
      </c>
    </row>
    <row r="3" spans="1:5" x14ac:dyDescent="0.3">
      <c r="A3" s="49" t="s">
        <v>116</v>
      </c>
      <c r="B3" s="5" t="s">
        <v>45</v>
      </c>
      <c r="C3" s="143">
        <v>12</v>
      </c>
      <c r="D3" s="51">
        <f t="shared" ca="1" si="0"/>
        <v>20</v>
      </c>
      <c r="E3" s="50">
        <f t="shared" ca="1" si="1"/>
        <v>32</v>
      </c>
    </row>
    <row r="4" spans="1:5" x14ac:dyDescent="0.3">
      <c r="A4" s="52" t="s">
        <v>116</v>
      </c>
      <c r="B4" s="141" t="s">
        <v>46</v>
      </c>
      <c r="C4" s="144">
        <v>13</v>
      </c>
      <c r="D4" s="54">
        <f t="shared" ca="1" si="0"/>
        <v>13</v>
      </c>
      <c r="E4" s="53">
        <f t="shared" ca="1" si="1"/>
        <v>26</v>
      </c>
    </row>
    <row r="5" spans="1:5" x14ac:dyDescent="0.3">
      <c r="A5" s="52" t="s">
        <v>116</v>
      </c>
      <c r="B5" s="141" t="s">
        <v>71</v>
      </c>
      <c r="C5" s="144">
        <v>22</v>
      </c>
      <c r="D5" s="54">
        <f t="shared" ca="1" si="0"/>
        <v>19</v>
      </c>
      <c r="E5" s="53">
        <f t="shared" ca="1" si="1"/>
        <v>41</v>
      </c>
    </row>
    <row r="6" spans="1:5" x14ac:dyDescent="0.3">
      <c r="A6" s="52" t="s">
        <v>116</v>
      </c>
      <c r="B6" s="141" t="s">
        <v>72</v>
      </c>
      <c r="C6" s="144">
        <v>21</v>
      </c>
      <c r="D6" s="54">
        <f t="shared" ca="1" si="0"/>
        <v>10</v>
      </c>
      <c r="E6" s="53">
        <f t="shared" ca="1" si="1"/>
        <v>31</v>
      </c>
    </row>
    <row r="7" spans="1:5" x14ac:dyDescent="0.3">
      <c r="A7" s="52" t="s">
        <v>116</v>
      </c>
      <c r="B7" s="141" t="s">
        <v>110</v>
      </c>
      <c r="C7" s="144">
        <v>13</v>
      </c>
      <c r="D7" s="54">
        <f t="shared" ca="1" si="0"/>
        <v>10</v>
      </c>
      <c r="E7" s="53">
        <f t="shared" ca="1" si="1"/>
        <v>23</v>
      </c>
    </row>
    <row r="8" spans="1:5" x14ac:dyDescent="0.3">
      <c r="A8" s="52" t="s">
        <v>116</v>
      </c>
      <c r="B8" s="141" t="s">
        <v>86</v>
      </c>
      <c r="C8" s="144">
        <v>15</v>
      </c>
      <c r="D8" s="54">
        <f t="shared" ca="1" si="0"/>
        <v>15</v>
      </c>
      <c r="E8" s="53">
        <f t="shared" ca="1" si="1"/>
        <v>30</v>
      </c>
    </row>
    <row r="9" spans="1:5" x14ac:dyDescent="0.3">
      <c r="A9" s="52" t="s">
        <v>116</v>
      </c>
      <c r="B9" s="141" t="s">
        <v>113</v>
      </c>
      <c r="C9" s="144">
        <v>19</v>
      </c>
      <c r="D9" s="54">
        <f t="shared" ca="1" si="0"/>
        <v>7</v>
      </c>
      <c r="E9" s="53">
        <f t="shared" ca="1" si="1"/>
        <v>26</v>
      </c>
    </row>
    <row r="10" spans="1:5" x14ac:dyDescent="0.3">
      <c r="A10" s="52" t="s">
        <v>116</v>
      </c>
      <c r="B10" s="141" t="s">
        <v>111</v>
      </c>
      <c r="C10" s="144">
        <v>15</v>
      </c>
      <c r="D10" s="54">
        <f t="shared" ca="1" si="0"/>
        <v>3</v>
      </c>
      <c r="E10" s="53">
        <f t="shared" ca="1" si="1"/>
        <v>18</v>
      </c>
    </row>
    <row r="11" spans="1:5" x14ac:dyDescent="0.3">
      <c r="A11" s="52" t="s">
        <v>116</v>
      </c>
      <c r="B11" s="141" t="s">
        <v>73</v>
      </c>
      <c r="C11" s="144">
        <v>22</v>
      </c>
      <c r="D11" s="54">
        <f t="shared" ca="1" si="0"/>
        <v>6</v>
      </c>
      <c r="E11" s="53">
        <f t="shared" ca="1" si="1"/>
        <v>28</v>
      </c>
    </row>
    <row r="12" spans="1:5" x14ac:dyDescent="0.3">
      <c r="A12" s="52" t="s">
        <v>116</v>
      </c>
      <c r="B12" s="141" t="s">
        <v>139</v>
      </c>
      <c r="C12" s="144">
        <v>22</v>
      </c>
      <c r="D12" s="54">
        <f t="shared" ca="1" si="0"/>
        <v>10</v>
      </c>
      <c r="E12" s="53">
        <f t="shared" ca="1" si="1"/>
        <v>32</v>
      </c>
    </row>
    <row r="13" spans="1:5" x14ac:dyDescent="0.3">
      <c r="A13" s="52" t="s">
        <v>116</v>
      </c>
      <c r="B13" s="141" t="s">
        <v>140</v>
      </c>
      <c r="C13" s="144">
        <v>11</v>
      </c>
      <c r="D13" s="54">
        <f t="shared" ca="1" si="0"/>
        <v>20</v>
      </c>
      <c r="E13" s="53">
        <f t="shared" ca="1" si="1"/>
        <v>31</v>
      </c>
    </row>
    <row r="14" spans="1:5" x14ac:dyDescent="0.3">
      <c r="A14" s="52" t="s">
        <v>116</v>
      </c>
      <c r="B14" s="141" t="s">
        <v>141</v>
      </c>
      <c r="C14" s="144">
        <v>16</v>
      </c>
      <c r="D14" s="54">
        <f t="shared" ca="1" si="0"/>
        <v>1</v>
      </c>
      <c r="E14" s="53">
        <f t="shared" ref="E14" ca="1" si="2">D14+C14</f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8.09765625" style="55" bestFit="1" customWidth="1"/>
    <col min="7" max="7" width="2.8984375" style="55" bestFit="1" customWidth="1"/>
    <col min="8" max="8" width="6.19921875" style="55" bestFit="1" customWidth="1"/>
    <col min="9" max="9" width="7.296875" style="55" bestFit="1" customWidth="1"/>
    <col min="10" max="10" width="4.296875" style="55" bestFit="1" customWidth="1"/>
    <col min="11" max="11" width="4.796875" style="55" bestFit="1" customWidth="1"/>
    <col min="12" max="12" width="4.69921875" style="55" bestFit="1" customWidth="1"/>
    <col min="13" max="13" width="7.5" style="55" bestFit="1" customWidth="1"/>
    <col min="14" max="14" width="5.3984375" style="55" bestFit="1" customWidth="1"/>
    <col min="15" max="15" width="5" style="55" bestFit="1" customWidth="1"/>
    <col min="16" max="17" width="6.09765625" style="55" bestFit="1" customWidth="1"/>
    <col min="18" max="18" width="5" style="55" bestFit="1" customWidth="1"/>
    <col min="19" max="19" width="5.796875" style="55" bestFit="1" customWidth="1"/>
    <col min="20" max="20" width="6.69921875" style="55" bestFit="1" customWidth="1"/>
    <col min="21" max="21" width="9" style="55" bestFit="1" customWidth="1"/>
    <col min="22" max="22" width="7.796875" style="55" bestFit="1" customWidth="1"/>
    <col min="23" max="23" width="8.796875" style="55" bestFit="1" customWidth="1"/>
    <col min="24" max="24" width="5.69921875" style="55" bestFit="1" customWidth="1"/>
    <col min="25" max="25" width="7.3984375" style="55" bestFit="1" customWidth="1"/>
    <col min="26" max="26" width="4.3984375" style="55" bestFit="1" customWidth="1"/>
    <col min="27" max="27" width="6.69921875" style="55" hidden="1" customWidth="1"/>
    <col min="28" max="28" width="7.59765625" style="55" bestFit="1" customWidth="1"/>
    <col min="29" max="29" width="1.5" style="55" customWidth="1"/>
    <col min="30" max="30" width="12.3984375" style="55" customWidth="1"/>
    <col min="31" max="16384" width="9.69921875" style="55"/>
  </cols>
  <sheetData>
    <row r="1" spans="1:30" s="16" customFormat="1" ht="32.4" thickTop="1" thickBot="1" x14ac:dyDescent="0.35">
      <c r="A1" s="30" t="s">
        <v>0</v>
      </c>
      <c r="B1" s="56" t="s">
        <v>48</v>
      </c>
      <c r="C1" s="57" t="s">
        <v>47</v>
      </c>
      <c r="D1" s="58" t="s">
        <v>49</v>
      </c>
      <c r="E1" s="43" t="s">
        <v>70</v>
      </c>
      <c r="F1" s="41" t="s">
        <v>50</v>
      </c>
      <c r="G1" s="42"/>
      <c r="H1" s="29" t="s">
        <v>51</v>
      </c>
      <c r="I1" s="15" t="s">
        <v>52</v>
      </c>
      <c r="J1" s="17" t="s">
        <v>53</v>
      </c>
      <c r="K1" s="20" t="s">
        <v>54</v>
      </c>
      <c r="L1" s="21" t="s">
        <v>55</v>
      </c>
      <c r="M1" s="22" t="s">
        <v>56</v>
      </c>
      <c r="N1" s="24" t="s">
        <v>57</v>
      </c>
      <c r="O1" s="25" t="s">
        <v>83</v>
      </c>
      <c r="P1" s="59" t="s">
        <v>80</v>
      </c>
      <c r="Q1" s="26" t="s">
        <v>58</v>
      </c>
      <c r="R1" s="27" t="s">
        <v>59</v>
      </c>
      <c r="S1" s="28" t="s">
        <v>81</v>
      </c>
      <c r="T1" s="23" t="s">
        <v>85</v>
      </c>
      <c r="U1" s="31" t="s">
        <v>60</v>
      </c>
      <c r="V1" s="32" t="s">
        <v>61</v>
      </c>
      <c r="W1" s="35" t="s">
        <v>62</v>
      </c>
      <c r="X1" s="61" t="s">
        <v>82</v>
      </c>
      <c r="Y1" s="36" t="s">
        <v>63</v>
      </c>
      <c r="Z1" s="34" t="s">
        <v>64</v>
      </c>
      <c r="AA1" s="32" t="s">
        <v>65</v>
      </c>
      <c r="AB1" s="33" t="s">
        <v>66</v>
      </c>
      <c r="AD1" s="60" t="s">
        <v>164</v>
      </c>
    </row>
    <row r="2" spans="1:30" ht="16.2" thickTop="1" x14ac:dyDescent="0.3">
      <c r="A2" s="145" t="s">
        <v>74</v>
      </c>
      <c r="B2" s="146">
        <f>13</f>
        <v>13</v>
      </c>
      <c r="C2" s="147">
        <f>18+4</f>
        <v>22</v>
      </c>
      <c r="D2" s="148">
        <f>21+4</f>
        <v>25</v>
      </c>
      <c r="E2" s="149">
        <v>0</v>
      </c>
      <c r="F2" s="150" t="s">
        <v>67</v>
      </c>
      <c r="G2" s="151">
        <v>0</v>
      </c>
      <c r="H2" s="152"/>
      <c r="I2" s="153"/>
      <c r="J2" s="154"/>
      <c r="K2" s="155"/>
      <c r="L2" s="156"/>
      <c r="M2" s="157"/>
      <c r="N2" s="158"/>
      <c r="O2" s="159"/>
      <c r="P2" s="160"/>
      <c r="Q2" s="161"/>
      <c r="R2" s="162"/>
      <c r="S2" s="163"/>
      <c r="T2" s="164"/>
      <c r="U2" s="165"/>
      <c r="V2" s="166">
        <f t="shared" ref="V2:V5" si="0">SUM(H2:U2)</f>
        <v>0</v>
      </c>
      <c r="W2" s="167"/>
      <c r="X2" s="168"/>
      <c r="Y2" s="169"/>
      <c r="Z2" s="170">
        <f>72</f>
        <v>72</v>
      </c>
      <c r="AA2" s="66">
        <f t="shared" ref="AA2:AA5" si="1">SUM(Y2:Z2)-(V2+W2)</f>
        <v>72</v>
      </c>
      <c r="AB2" s="171">
        <f t="shared" ref="AB2:AB5" si="2">SMALL(Z2:AA2,1)+X2</f>
        <v>72</v>
      </c>
      <c r="AD2" s="202"/>
    </row>
    <row r="3" spans="1:30" x14ac:dyDescent="0.3">
      <c r="A3" s="172" t="s">
        <v>76</v>
      </c>
      <c r="B3" s="146">
        <f>14</f>
        <v>14</v>
      </c>
      <c r="C3" s="173">
        <f>15</f>
        <v>15</v>
      </c>
      <c r="D3" s="174">
        <f>19</f>
        <v>19</v>
      </c>
      <c r="E3" s="175">
        <v>0</v>
      </c>
      <c r="F3" s="176" t="s">
        <v>67</v>
      </c>
      <c r="G3" s="177">
        <v>0</v>
      </c>
      <c r="H3" s="178"/>
      <c r="I3" s="179"/>
      <c r="J3" s="180"/>
      <c r="K3" s="181"/>
      <c r="L3" s="182"/>
      <c r="M3" s="183"/>
      <c r="N3" s="184"/>
      <c r="O3" s="185"/>
      <c r="P3" s="186"/>
      <c r="Q3" s="187" t="s">
        <v>84</v>
      </c>
      <c r="R3" s="188"/>
      <c r="S3" s="189"/>
      <c r="T3" s="190"/>
      <c r="U3" s="165"/>
      <c r="V3" s="166">
        <f t="shared" si="0"/>
        <v>0</v>
      </c>
      <c r="W3" s="191"/>
      <c r="X3" s="192"/>
      <c r="Y3" s="193"/>
      <c r="Z3" s="170">
        <f>66</f>
        <v>66</v>
      </c>
      <c r="AA3" s="66">
        <f t="shared" si="1"/>
        <v>66</v>
      </c>
      <c r="AB3" s="171">
        <f t="shared" si="2"/>
        <v>66</v>
      </c>
      <c r="AD3" s="202"/>
    </row>
    <row r="4" spans="1:30" x14ac:dyDescent="0.3">
      <c r="A4" s="194" t="s">
        <v>98</v>
      </c>
      <c r="B4" s="147">
        <f>12+1</f>
        <v>13</v>
      </c>
      <c r="C4" s="195">
        <f>24</f>
        <v>24</v>
      </c>
      <c r="D4" s="147">
        <f>25+1</f>
        <v>26</v>
      </c>
      <c r="E4" s="175">
        <v>0</v>
      </c>
      <c r="F4" s="176" t="s">
        <v>99</v>
      </c>
      <c r="G4" s="177">
        <v>5</v>
      </c>
      <c r="H4" s="178"/>
      <c r="I4" s="179"/>
      <c r="J4" s="180"/>
      <c r="K4" s="181">
        <v>24</v>
      </c>
      <c r="L4" s="182"/>
      <c r="M4" s="183"/>
      <c r="N4" s="184"/>
      <c r="O4" s="185"/>
      <c r="P4" s="196" t="s">
        <v>84</v>
      </c>
      <c r="Q4" s="197"/>
      <c r="R4" s="198" t="s">
        <v>84</v>
      </c>
      <c r="S4" s="189"/>
      <c r="T4" s="190"/>
      <c r="U4" s="165"/>
      <c r="V4" s="166">
        <f t="shared" ref="V4" si="3">SUM(H4:U4)</f>
        <v>24</v>
      </c>
      <c r="W4" s="191"/>
      <c r="X4" s="192"/>
      <c r="Y4" s="193">
        <v>30</v>
      </c>
      <c r="Z4" s="170">
        <v>72</v>
      </c>
      <c r="AA4" s="66">
        <f t="shared" ref="AA4" si="4">SUM(Y4:Z4)-(V4+W4)</f>
        <v>78</v>
      </c>
      <c r="AB4" s="171">
        <f>SMALL(Z4:AA4,1)+X4</f>
        <v>72</v>
      </c>
      <c r="AD4" s="202"/>
    </row>
    <row r="5" spans="1:30" x14ac:dyDescent="0.3">
      <c r="A5" s="172" t="s">
        <v>75</v>
      </c>
      <c r="B5" s="147">
        <f>10+1</f>
        <v>11</v>
      </c>
      <c r="C5" s="147">
        <f>22+5</f>
        <v>27</v>
      </c>
      <c r="D5" s="148">
        <f>22+5+1</f>
        <v>28</v>
      </c>
      <c r="E5" s="175">
        <v>0</v>
      </c>
      <c r="F5" s="176" t="s">
        <v>67</v>
      </c>
      <c r="G5" s="177">
        <v>0</v>
      </c>
      <c r="H5" s="178">
        <v>54</v>
      </c>
      <c r="I5" s="179"/>
      <c r="J5" s="199" t="s">
        <v>100</v>
      </c>
      <c r="K5" s="181"/>
      <c r="L5" s="182"/>
      <c r="M5" s="183"/>
      <c r="N5" s="184"/>
      <c r="O5" s="185"/>
      <c r="P5" s="186"/>
      <c r="Q5" s="187" t="s">
        <v>84</v>
      </c>
      <c r="R5" s="188"/>
      <c r="S5" s="189"/>
      <c r="T5" s="190"/>
      <c r="U5" s="165"/>
      <c r="V5" s="166">
        <f t="shared" si="0"/>
        <v>54</v>
      </c>
      <c r="W5" s="191"/>
      <c r="X5" s="192"/>
      <c r="Y5" s="193"/>
      <c r="Z5" s="170">
        <f>114</f>
        <v>114</v>
      </c>
      <c r="AA5" s="66">
        <f t="shared" si="1"/>
        <v>60</v>
      </c>
      <c r="AB5" s="171">
        <f t="shared" si="2"/>
        <v>60</v>
      </c>
      <c r="AD5" s="202" t="s">
        <v>165</v>
      </c>
    </row>
    <row r="6" spans="1:30" x14ac:dyDescent="0.3">
      <c r="A6" s="200" t="s">
        <v>116</v>
      </c>
      <c r="B6" s="147">
        <v>8</v>
      </c>
      <c r="C6" s="147">
        <v>28</v>
      </c>
      <c r="D6" s="147">
        <v>28</v>
      </c>
      <c r="E6" s="175">
        <v>20</v>
      </c>
      <c r="F6" s="210" t="s">
        <v>137</v>
      </c>
      <c r="G6" s="177">
        <v>10</v>
      </c>
      <c r="H6" s="178">
        <v>87</v>
      </c>
      <c r="I6" s="179"/>
      <c r="J6" s="212">
        <v>69</v>
      </c>
      <c r="K6" s="211" t="s">
        <v>84</v>
      </c>
      <c r="L6" s="201"/>
      <c r="M6" s="183">
        <v>21</v>
      </c>
      <c r="N6" s="184"/>
      <c r="O6" s="185"/>
      <c r="P6" s="186">
        <v>64</v>
      </c>
      <c r="Q6" s="197"/>
      <c r="R6" s="188"/>
      <c r="S6" s="189"/>
      <c r="T6" s="190"/>
      <c r="U6" s="165"/>
      <c r="V6" s="166">
        <f t="shared" ref="V6:V16" si="5">SUM(H6:U6)</f>
        <v>241</v>
      </c>
      <c r="W6" s="191"/>
      <c r="X6" s="192"/>
      <c r="Y6" s="193"/>
      <c r="Z6" s="170">
        <v>241</v>
      </c>
      <c r="AA6" s="66">
        <f t="shared" ref="AA6:AA16" si="6">SUM(Y6:Z6)-(V6+W6)</f>
        <v>0</v>
      </c>
      <c r="AB6" s="171">
        <f t="shared" ref="AB6:AB16" si="7">SMALL(Z6:AA6,1)+X6</f>
        <v>0</v>
      </c>
      <c r="AD6" s="202"/>
    </row>
    <row r="7" spans="1:30" x14ac:dyDescent="0.3">
      <c r="A7" s="194" t="s">
        <v>145</v>
      </c>
      <c r="B7" s="146">
        <v>11</v>
      </c>
      <c r="C7" s="195">
        <v>11</v>
      </c>
      <c r="D7" s="174">
        <v>12</v>
      </c>
      <c r="E7" s="175">
        <v>0</v>
      </c>
      <c r="F7" s="176" t="s">
        <v>67</v>
      </c>
      <c r="G7" s="177">
        <v>0</v>
      </c>
      <c r="H7" s="178"/>
      <c r="I7" s="179"/>
      <c r="J7" s="180"/>
      <c r="K7" s="181"/>
      <c r="L7" s="182"/>
      <c r="M7" s="183"/>
      <c r="N7" s="184"/>
      <c r="O7" s="185"/>
      <c r="P7" s="196" t="s">
        <v>84</v>
      </c>
      <c r="Q7" s="187"/>
      <c r="R7" s="188"/>
      <c r="S7" s="189"/>
      <c r="T7" s="190"/>
      <c r="U7" s="165"/>
      <c r="V7" s="166">
        <f t="shared" si="5"/>
        <v>0</v>
      </c>
      <c r="W7" s="191"/>
      <c r="X7" s="192"/>
      <c r="Y7" s="193"/>
      <c r="Z7" s="170">
        <v>56</v>
      </c>
      <c r="AA7" s="66">
        <f t="shared" si="6"/>
        <v>56</v>
      </c>
      <c r="AB7" s="171">
        <f t="shared" si="7"/>
        <v>56</v>
      </c>
      <c r="AD7" s="202"/>
    </row>
    <row r="8" spans="1:30" x14ac:dyDescent="0.3">
      <c r="A8" s="194" t="s">
        <v>146</v>
      </c>
      <c r="B8" s="146">
        <v>11</v>
      </c>
      <c r="C8" s="195">
        <v>11</v>
      </c>
      <c r="D8" s="174">
        <v>12</v>
      </c>
      <c r="E8" s="175">
        <v>0</v>
      </c>
      <c r="F8" s="176" t="s">
        <v>67</v>
      </c>
      <c r="G8" s="177">
        <v>0</v>
      </c>
      <c r="H8" s="178"/>
      <c r="I8" s="179"/>
      <c r="J8" s="180"/>
      <c r="K8" s="181"/>
      <c r="L8" s="182"/>
      <c r="M8" s="183"/>
      <c r="N8" s="184"/>
      <c r="O8" s="185"/>
      <c r="P8" s="186"/>
      <c r="Q8" s="187" t="s">
        <v>84</v>
      </c>
      <c r="R8" s="188"/>
      <c r="S8" s="189"/>
      <c r="T8" s="190"/>
      <c r="U8" s="165"/>
      <c r="V8" s="166">
        <f t="shared" si="5"/>
        <v>0</v>
      </c>
      <c r="W8" s="191"/>
      <c r="X8" s="192"/>
      <c r="Y8" s="193"/>
      <c r="Z8" s="170">
        <v>48</v>
      </c>
      <c r="AA8" s="66">
        <f t="shared" si="6"/>
        <v>48</v>
      </c>
      <c r="AB8" s="171">
        <f t="shared" si="7"/>
        <v>48</v>
      </c>
    </row>
    <row r="9" spans="1:30" x14ac:dyDescent="0.3">
      <c r="A9" s="194" t="s">
        <v>147</v>
      </c>
      <c r="B9" s="146">
        <v>11</v>
      </c>
      <c r="C9" s="195">
        <v>11</v>
      </c>
      <c r="D9" s="174">
        <v>12</v>
      </c>
      <c r="E9" s="175">
        <v>0</v>
      </c>
      <c r="F9" s="176" t="s">
        <v>67</v>
      </c>
      <c r="G9" s="177">
        <v>0</v>
      </c>
      <c r="H9" s="178"/>
      <c r="I9" s="179"/>
      <c r="J9" s="180"/>
      <c r="K9" s="181"/>
      <c r="L9" s="182"/>
      <c r="M9" s="183"/>
      <c r="N9" s="184"/>
      <c r="O9" s="185"/>
      <c r="P9" s="196" t="s">
        <v>84</v>
      </c>
      <c r="Q9" s="187" t="s">
        <v>84</v>
      </c>
      <c r="R9" s="188"/>
      <c r="S9" s="189"/>
      <c r="T9" s="190"/>
      <c r="U9" s="165"/>
      <c r="V9" s="166">
        <f t="shared" si="5"/>
        <v>0</v>
      </c>
      <c r="W9" s="191"/>
      <c r="X9" s="192"/>
      <c r="Y9" s="193"/>
      <c r="Z9" s="170">
        <v>39</v>
      </c>
      <c r="AA9" s="66">
        <f t="shared" si="6"/>
        <v>39</v>
      </c>
      <c r="AB9" s="171">
        <f t="shared" si="7"/>
        <v>39</v>
      </c>
      <c r="AC9" s="1"/>
      <c r="AD9" s="1"/>
    </row>
    <row r="10" spans="1:30" x14ac:dyDescent="0.3">
      <c r="A10" s="194" t="s">
        <v>148</v>
      </c>
      <c r="B10" s="146">
        <v>11</v>
      </c>
      <c r="C10" s="195">
        <v>11</v>
      </c>
      <c r="D10" s="174">
        <v>12</v>
      </c>
      <c r="E10" s="175">
        <v>0</v>
      </c>
      <c r="F10" s="176" t="s">
        <v>67</v>
      </c>
      <c r="G10" s="177">
        <v>0</v>
      </c>
      <c r="H10" s="178"/>
      <c r="I10" s="179"/>
      <c r="J10" s="180"/>
      <c r="K10" s="181"/>
      <c r="L10" s="182"/>
      <c r="M10" s="183"/>
      <c r="N10" s="184"/>
      <c r="O10" s="185"/>
      <c r="P10" s="186"/>
      <c r="Q10" s="187"/>
      <c r="R10" s="188"/>
      <c r="S10" s="189"/>
      <c r="T10" s="190"/>
      <c r="U10" s="165"/>
      <c r="V10" s="166">
        <f t="shared" si="5"/>
        <v>0</v>
      </c>
      <c r="W10" s="191"/>
      <c r="X10" s="192"/>
      <c r="Y10" s="193"/>
      <c r="Z10" s="170">
        <v>31</v>
      </c>
      <c r="AA10" s="66">
        <f t="shared" si="6"/>
        <v>31</v>
      </c>
      <c r="AB10" s="171">
        <f t="shared" si="7"/>
        <v>31</v>
      </c>
      <c r="AC10" s="1"/>
      <c r="AD10" s="1"/>
    </row>
    <row r="11" spans="1:30" x14ac:dyDescent="0.3">
      <c r="A11" s="194" t="s">
        <v>149</v>
      </c>
      <c r="B11" s="146">
        <v>11</v>
      </c>
      <c r="C11" s="195">
        <v>11</v>
      </c>
      <c r="D11" s="174">
        <v>12</v>
      </c>
      <c r="E11" s="175">
        <v>0</v>
      </c>
      <c r="F11" s="176" t="s">
        <v>67</v>
      </c>
      <c r="G11" s="177">
        <v>0</v>
      </c>
      <c r="H11" s="178"/>
      <c r="I11" s="179"/>
      <c r="J11" s="180"/>
      <c r="K11" s="181"/>
      <c r="L11" s="182"/>
      <c r="M11" s="183"/>
      <c r="N11" s="184"/>
      <c r="O11" s="185"/>
      <c r="P11" s="196" t="s">
        <v>84</v>
      </c>
      <c r="Q11" s="187" t="s">
        <v>84</v>
      </c>
      <c r="R11" s="188"/>
      <c r="S11" s="189"/>
      <c r="T11" s="190"/>
      <c r="U11" s="165"/>
      <c r="V11" s="166">
        <f t="shared" si="5"/>
        <v>0</v>
      </c>
      <c r="W11" s="191"/>
      <c r="X11" s="192"/>
      <c r="Y11" s="193"/>
      <c r="Z11" s="170">
        <v>25</v>
      </c>
      <c r="AA11" s="66">
        <f t="shared" si="6"/>
        <v>25</v>
      </c>
      <c r="AB11" s="171">
        <f t="shared" si="7"/>
        <v>25</v>
      </c>
    </row>
    <row r="12" spans="1:30" x14ac:dyDescent="0.3">
      <c r="A12" s="194" t="s">
        <v>150</v>
      </c>
      <c r="B12" s="146">
        <v>11</v>
      </c>
      <c r="C12" s="195">
        <v>11</v>
      </c>
      <c r="D12" s="174">
        <v>12</v>
      </c>
      <c r="E12" s="175">
        <v>0</v>
      </c>
      <c r="F12" s="176" t="s">
        <v>67</v>
      </c>
      <c r="G12" s="177">
        <v>0</v>
      </c>
      <c r="H12" s="178"/>
      <c r="I12" s="179"/>
      <c r="J12" s="180"/>
      <c r="K12" s="181"/>
      <c r="L12" s="182"/>
      <c r="M12" s="183"/>
      <c r="N12" s="184"/>
      <c r="O12" s="185"/>
      <c r="P12" s="186"/>
      <c r="Q12" s="187" t="s">
        <v>84</v>
      </c>
      <c r="R12" s="188"/>
      <c r="S12" s="189"/>
      <c r="T12" s="190"/>
      <c r="U12" s="165"/>
      <c r="V12" s="166">
        <f t="shared" si="5"/>
        <v>0</v>
      </c>
      <c r="W12" s="191"/>
      <c r="X12" s="192"/>
      <c r="Y12" s="193"/>
      <c r="Z12" s="170">
        <v>19</v>
      </c>
      <c r="AA12" s="66">
        <f t="shared" si="6"/>
        <v>19</v>
      </c>
      <c r="AB12" s="171">
        <f t="shared" si="7"/>
        <v>19</v>
      </c>
    </row>
    <row r="13" spans="1:30" x14ac:dyDescent="0.3">
      <c r="A13" s="194" t="s">
        <v>151</v>
      </c>
      <c r="B13" s="146">
        <v>11</v>
      </c>
      <c r="C13" s="195">
        <v>11</v>
      </c>
      <c r="D13" s="174">
        <v>12</v>
      </c>
      <c r="E13" s="175">
        <v>0</v>
      </c>
      <c r="F13" s="176" t="s">
        <v>67</v>
      </c>
      <c r="G13" s="177">
        <v>0</v>
      </c>
      <c r="H13" s="178"/>
      <c r="I13" s="179"/>
      <c r="J13" s="180"/>
      <c r="K13" s="181"/>
      <c r="L13" s="182"/>
      <c r="M13" s="183"/>
      <c r="N13" s="184"/>
      <c r="O13" s="185"/>
      <c r="P13" s="196" t="s">
        <v>84</v>
      </c>
      <c r="Q13" s="187"/>
      <c r="R13" s="188"/>
      <c r="S13" s="189"/>
      <c r="T13" s="190"/>
      <c r="U13" s="165"/>
      <c r="V13" s="166">
        <f t="shared" si="5"/>
        <v>0</v>
      </c>
      <c r="W13" s="191"/>
      <c r="X13" s="192"/>
      <c r="Y13" s="193"/>
      <c r="Z13" s="170">
        <v>15</v>
      </c>
      <c r="AA13" s="66">
        <f t="shared" si="6"/>
        <v>15</v>
      </c>
      <c r="AB13" s="171">
        <f t="shared" si="7"/>
        <v>15</v>
      </c>
    </row>
    <row r="14" spans="1:30" x14ac:dyDescent="0.3">
      <c r="A14" s="194" t="s">
        <v>152</v>
      </c>
      <c r="B14" s="146">
        <v>11</v>
      </c>
      <c r="C14" s="195">
        <v>11</v>
      </c>
      <c r="D14" s="174">
        <v>12</v>
      </c>
      <c r="E14" s="175">
        <v>0</v>
      </c>
      <c r="F14" s="176" t="s">
        <v>67</v>
      </c>
      <c r="G14" s="177">
        <v>0</v>
      </c>
      <c r="H14" s="178"/>
      <c r="I14" s="179"/>
      <c r="J14" s="180"/>
      <c r="K14" s="181"/>
      <c r="L14" s="182"/>
      <c r="M14" s="183"/>
      <c r="N14" s="184"/>
      <c r="O14" s="185"/>
      <c r="P14" s="186"/>
      <c r="Q14" s="187" t="s">
        <v>84</v>
      </c>
      <c r="R14" s="188"/>
      <c r="S14" s="189"/>
      <c r="T14" s="190"/>
      <c r="U14" s="165"/>
      <c r="V14" s="166">
        <f t="shared" si="5"/>
        <v>0</v>
      </c>
      <c r="W14" s="191"/>
      <c r="X14" s="192"/>
      <c r="Y14" s="193"/>
      <c r="Z14" s="170">
        <v>11</v>
      </c>
      <c r="AA14" s="66">
        <f t="shared" si="6"/>
        <v>11</v>
      </c>
      <c r="AB14" s="171">
        <f t="shared" si="7"/>
        <v>11</v>
      </c>
    </row>
    <row r="15" spans="1:30" x14ac:dyDescent="0.3">
      <c r="A15" s="194" t="s">
        <v>153</v>
      </c>
      <c r="B15" s="146">
        <v>11</v>
      </c>
      <c r="C15" s="195">
        <v>11</v>
      </c>
      <c r="D15" s="174">
        <v>12</v>
      </c>
      <c r="E15" s="175">
        <v>0</v>
      </c>
      <c r="F15" s="176" t="s">
        <v>67</v>
      </c>
      <c r="G15" s="177">
        <v>0</v>
      </c>
      <c r="H15" s="178"/>
      <c r="I15" s="179"/>
      <c r="J15" s="180"/>
      <c r="K15" s="181"/>
      <c r="L15" s="182"/>
      <c r="M15" s="183"/>
      <c r="N15" s="184"/>
      <c r="O15" s="185"/>
      <c r="P15" s="196" t="s">
        <v>84</v>
      </c>
      <c r="Q15" s="187" t="s">
        <v>84</v>
      </c>
      <c r="R15" s="188"/>
      <c r="S15" s="189"/>
      <c r="T15" s="190"/>
      <c r="U15" s="165"/>
      <c r="V15" s="166">
        <f t="shared" si="5"/>
        <v>0</v>
      </c>
      <c r="W15" s="191"/>
      <c r="X15" s="192"/>
      <c r="Y15" s="193"/>
      <c r="Z15" s="170">
        <v>8</v>
      </c>
      <c r="AA15" s="66">
        <f t="shared" si="6"/>
        <v>8</v>
      </c>
      <c r="AB15" s="171">
        <f t="shared" si="7"/>
        <v>8</v>
      </c>
    </row>
    <row r="16" spans="1:30" x14ac:dyDescent="0.3">
      <c r="A16" s="194" t="s">
        <v>154</v>
      </c>
      <c r="B16" s="146">
        <v>11</v>
      </c>
      <c r="C16" s="195">
        <v>11</v>
      </c>
      <c r="D16" s="174">
        <v>12</v>
      </c>
      <c r="E16" s="175">
        <v>0</v>
      </c>
      <c r="F16" s="176" t="s">
        <v>67</v>
      </c>
      <c r="G16" s="177">
        <v>0</v>
      </c>
      <c r="H16" s="178"/>
      <c r="I16" s="179"/>
      <c r="J16" s="180"/>
      <c r="K16" s="181"/>
      <c r="L16" s="182"/>
      <c r="M16" s="183"/>
      <c r="N16" s="184"/>
      <c r="O16" s="185"/>
      <c r="P16" s="186"/>
      <c r="Q16" s="187"/>
      <c r="R16" s="188"/>
      <c r="S16" s="189"/>
      <c r="T16" s="190"/>
      <c r="U16" s="165"/>
      <c r="V16" s="166">
        <f t="shared" si="5"/>
        <v>0</v>
      </c>
      <c r="W16" s="191"/>
      <c r="X16" s="192"/>
      <c r="Y16" s="193"/>
      <c r="Z16" s="170">
        <v>3</v>
      </c>
      <c r="AA16" s="66">
        <f t="shared" si="6"/>
        <v>3</v>
      </c>
      <c r="AB16" s="171">
        <f t="shared" si="7"/>
        <v>3</v>
      </c>
    </row>
  </sheetData>
  <sortState ref="A2:AB10">
    <sortCondition ref="A2:A10"/>
  </sortState>
  <conditionalFormatting sqref="AB2:AB6">
    <cfRule type="cellIs" dxfId="3" priority="61" stopIfTrue="1" operator="lessThan">
      <formula>0.5</formula>
    </cfRule>
    <cfRule type="cellIs" dxfId="2" priority="62" operator="lessThan">
      <formula>0.5*Z2</formula>
    </cfRule>
  </conditionalFormatting>
  <conditionalFormatting sqref="AB7:AB16">
    <cfRule type="cellIs" dxfId="1" priority="1" stopIfTrue="1" operator="lessThan">
      <formula>0.5</formula>
    </cfRule>
    <cfRule type="cellIs" dxfId="0" priority="2" operator="lessThan">
      <formula>0.5*Z7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8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6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8</v>
      </c>
      <c r="E3" s="10">
        <f ca="1">RANDBETWEEN(1,4)+RANDBETWEEN(1,4)+RANDBETWEEN(1,4)</f>
        <v>4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14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6</v>
      </c>
      <c r="E4" s="10">
        <f ca="1">RANDBETWEEN(1,6)+RANDBETWEEN(1,6)+RANDBETWEEN(1,6)</f>
        <v>17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24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13</v>
      </c>
      <c r="E5" s="10">
        <f ca="1">RANDBETWEEN(1,8)+RANDBETWEEN(1,8)+RANDBETWEEN(1,8)</f>
        <v>13</v>
      </c>
      <c r="F5" s="10">
        <f ca="1">RANDBETWEEN(1,8)+RANDBETWEEN(1,8)+RANDBETWEEN(1,8)+RANDBETWEEN(1,8)</f>
        <v>9</v>
      </c>
      <c r="G5" s="10">
        <f ca="1">RANDBETWEEN(1,8)+RANDBETWEEN(1,8)+RANDBETWEEN(1,8)+RANDBETWEEN(1,8)+RANDBETWEEN(1,8)</f>
        <v>18</v>
      </c>
      <c r="H5" s="11">
        <f ca="1">RANDBETWEEN(1,8)+RANDBETWEEN(1,8)+RANDBETWEEN(1,8)+RANDBETWEEN(1,8)+RANDBETWEEN(1,8)+RANDBETWEEN(1,8)</f>
        <v>36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3</v>
      </c>
      <c r="E6" s="10">
        <f ca="1">RANDBETWEEN(1,10)+RANDBETWEEN(1,10)+RANDBETWEEN(1,10)</f>
        <v>18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34</v>
      </c>
      <c r="H6" s="11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13</v>
      </c>
      <c r="E7" s="10">
        <f ca="1">RANDBETWEEN(1,12)+RANDBETWEEN(1,12)+RANDBETWEEN(1,12)</f>
        <v>21</v>
      </c>
      <c r="F7" s="10">
        <f ca="1">RANDBETWEEN(1,12)+RANDBETWEEN(1,12)+RANDBETWEEN(1,12)+RANDBETWEEN(1,12)</f>
        <v>25</v>
      </c>
      <c r="G7" s="10">
        <f ca="1">RANDBETWEEN(1,12)+RANDBETWEEN(1,12)+RANDBETWEEN(1,12)+RANDBETWEEN(1,12)+RANDBETWEEN(1,12)</f>
        <v>36</v>
      </c>
      <c r="H7" s="11">
        <f ca="1">RANDBETWEEN(1,12)+RANDBETWEEN(1,12)+RANDBETWEEN(1,12)+RANDBETWEEN(1,12)+RANDBETWEEN(1,12)+RANDBETWEEN(1,12)</f>
        <v>41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7</v>
      </c>
      <c r="D8" s="10">
        <f ca="1">RANDBETWEEN(1,20)+RANDBETWEEN(1,20)</f>
        <v>15</v>
      </c>
      <c r="E8" s="10">
        <f ca="1">RANDBETWEEN(1,20)+RANDBETWEEN(1,20)+RANDBETWEEN(1,20)</f>
        <v>32</v>
      </c>
      <c r="F8" s="10">
        <f ca="1">RANDBETWEEN(1,20)+RANDBETWEEN(1,20)+RANDBETWEEN(1,20)+RANDBETWEEN(1,20)</f>
        <v>32</v>
      </c>
      <c r="G8" s="10">
        <f ca="1">RANDBETWEEN(1,20)+RANDBETWEEN(1,20)+RANDBETWEEN(1,20)+RANDBETWEEN(1,20)+RANDBETWEEN(1,20)</f>
        <v>27</v>
      </c>
      <c r="H8" s="11">
        <f ca="1">RANDBETWEEN(1,20)+RANDBETWEEN(1,20)+RANDBETWEEN(1,20)+RANDBETWEEN(1,20)+RANDBETWEEN(1,20)+RANDBETWEEN(1,20)</f>
        <v>90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9</v>
      </c>
      <c r="D9" s="13">
        <f ca="1">RANDBETWEEN(1,100)+RANDBETWEEN(1,100)</f>
        <v>79</v>
      </c>
      <c r="E9" s="13">
        <f ca="1">RANDBETWEEN(1,100)+RANDBETWEEN(1,100)+RANDBETWEEN(1,100)</f>
        <v>102</v>
      </c>
      <c r="F9" s="13">
        <f ca="1">RANDBETWEEN(1,100)+RANDBETWEEN(1,100)+RANDBETWEEN(1,100)+RANDBETWEEN(1,100)</f>
        <v>103</v>
      </c>
      <c r="G9" s="13">
        <f ca="1">RANDBETWEEN(1,100)+RANDBETWEEN(1,100)+RANDBETWEEN(1,100)+RANDBETWEEN(1,100)+RANDBETWEEN(1,100)</f>
        <v>259</v>
      </c>
      <c r="H9" s="14">
        <f ca="1">RANDBETWEEN(1,100)+RANDBETWEEN(1,100)+RANDBETWEEN(1,100)+RANDBETWEEN(1,100)+RANDBETWEEN(1,100)+RANDBETWEEN(1,100)</f>
        <v>316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62"/>
      <c r="U27" s="62"/>
      <c r="V27" s="62"/>
    </row>
    <row r="28" spans="1:22" x14ac:dyDescent="0.3">
      <c r="A28" s="1"/>
      <c r="C28" s="1"/>
      <c r="D28" s="1"/>
      <c r="E28" s="1"/>
      <c r="F28" s="1"/>
      <c r="T28" s="62"/>
      <c r="U28" s="62"/>
      <c r="V28" s="62"/>
    </row>
    <row r="29" spans="1:22" x14ac:dyDescent="0.3">
      <c r="A29" s="1"/>
      <c r="C29" s="1"/>
      <c r="D29" s="1"/>
      <c r="E29" s="1"/>
      <c r="F29" s="1"/>
      <c r="Q29" s="62"/>
      <c r="R29" s="62"/>
      <c r="S29" s="62"/>
      <c r="T29" s="62"/>
      <c r="U29" s="62"/>
      <c r="V29" s="62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2018-09-03T10:39:53Z</cp:lastPrinted>
  <dcterms:created xsi:type="dcterms:W3CDTF">2014-01-30T16:13:23Z</dcterms:created>
  <dcterms:modified xsi:type="dcterms:W3CDTF">2019-06-11T21:48:10Z</dcterms:modified>
</cp:coreProperties>
</file>