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-12" yWindow="-12" windowWidth="11616" windowHeight="10224" activeTab="2"/>
  </bookViews>
  <sheets>
    <sheet name="Initiative" sheetId="1" r:id="rId1"/>
    <sheet name="Spells" sheetId="8" r:id="rId2"/>
    <sheet name="Attacks" sheetId="6" r:id="rId3"/>
    <sheet name="hps" sheetId="5" r:id="rId4"/>
    <sheet name="Rolls" sheetId="4" r:id="rId5"/>
  </sheets>
  <externalReferences>
    <externalReference r:id="rId6"/>
  </externalReferences>
  <definedNames>
    <definedName name="NoShade">'[1]Spell Sheet'!$FH$1</definedName>
  </definedNames>
  <calcPr calcId="145621"/>
</workbook>
</file>

<file path=xl/calcChain.xml><?xml version="1.0" encoding="utf-8"?>
<calcChain xmlns="http://schemas.openxmlformats.org/spreadsheetml/2006/main">
  <c r="K19" i="6" l="1"/>
  <c r="N19" i="6" s="1"/>
  <c r="J19" i="6"/>
  <c r="L19" i="6" s="1"/>
  <c r="K18" i="6"/>
  <c r="N18" i="6" s="1"/>
  <c r="J18" i="6"/>
  <c r="L18" i="6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K38" i="6" l="1"/>
  <c r="N38" i="6" s="1"/>
  <c r="K37" i="6"/>
  <c r="N37" i="6" s="1"/>
  <c r="K40" i="6"/>
  <c r="N40" i="6" s="1"/>
  <c r="K29" i="6"/>
  <c r="N29" i="6" s="1"/>
  <c r="K9" i="6"/>
  <c r="N9" i="6" s="1"/>
  <c r="K11" i="6"/>
  <c r="N11" i="6" s="1"/>
  <c r="K49" i="6"/>
  <c r="N49" i="6" s="1"/>
  <c r="K23" i="6"/>
  <c r="N23" i="6" s="1"/>
  <c r="K33" i="6"/>
  <c r="N33" i="6" s="1"/>
  <c r="K64" i="6"/>
  <c r="N64" i="6" s="1"/>
  <c r="K17" i="6"/>
  <c r="N17" i="6" s="1"/>
  <c r="K6" i="6"/>
  <c r="N6" i="6" s="1"/>
  <c r="K8" i="6"/>
  <c r="N8" i="6" s="1"/>
  <c r="K5" i="6"/>
  <c r="N5" i="6" s="1"/>
  <c r="K47" i="6"/>
  <c r="N47" i="6" s="1"/>
  <c r="K45" i="6"/>
  <c r="N45" i="6" s="1"/>
  <c r="K44" i="6"/>
  <c r="N44" i="6" s="1"/>
  <c r="K62" i="6"/>
  <c r="N62" i="6" s="1"/>
  <c r="K58" i="6"/>
  <c r="N58" i="6" s="1"/>
  <c r="K42" i="6"/>
  <c r="N42" i="6" s="1"/>
  <c r="K52" i="6"/>
  <c r="N52" i="6" s="1"/>
  <c r="K54" i="6"/>
  <c r="N54" i="6" s="1"/>
  <c r="K56" i="6"/>
  <c r="N56" i="6" s="1"/>
  <c r="K25" i="6"/>
  <c r="N25" i="6" s="1"/>
  <c r="K35" i="6"/>
  <c r="N35" i="6" s="1"/>
  <c r="K34" i="6"/>
  <c r="N34" i="6" s="1"/>
  <c r="K51" i="6"/>
  <c r="N51" i="6" s="1"/>
  <c r="K31" i="6"/>
  <c r="N31" i="6" s="1"/>
  <c r="K15" i="6"/>
  <c r="N15" i="6" s="1"/>
  <c r="K3" i="6"/>
  <c r="N3" i="6" s="1"/>
  <c r="K60" i="6"/>
  <c r="N60" i="6" s="1"/>
  <c r="K65" i="6"/>
  <c r="N65" i="6" s="1"/>
  <c r="K26" i="6"/>
  <c r="N26" i="6" s="1"/>
  <c r="K12" i="6"/>
  <c r="N12" i="6" s="1"/>
  <c r="K20" i="6"/>
  <c r="N20" i="6" s="1"/>
  <c r="K39" i="6"/>
  <c r="N39" i="6" s="1"/>
  <c r="K28" i="6"/>
  <c r="N28" i="6" s="1"/>
  <c r="K10" i="6"/>
  <c r="N10" i="6" s="1"/>
  <c r="K48" i="6"/>
  <c r="N48" i="6" s="1"/>
  <c r="K22" i="6"/>
  <c r="N22" i="6" s="1"/>
  <c r="K32" i="6"/>
  <c r="N32" i="6" s="1"/>
  <c r="K63" i="6"/>
  <c r="N63" i="6" s="1"/>
  <c r="K16" i="6"/>
  <c r="N16" i="6" s="1"/>
  <c r="K7" i="6"/>
  <c r="N7" i="6" s="1"/>
  <c r="K4" i="6"/>
  <c r="N4" i="6" s="1"/>
  <c r="K46" i="6"/>
  <c r="N46" i="6" s="1"/>
  <c r="K43" i="6"/>
  <c r="N43" i="6" s="1"/>
  <c r="K61" i="6"/>
  <c r="N61" i="6" s="1"/>
  <c r="K57" i="6"/>
  <c r="N57" i="6" s="1"/>
  <c r="K41" i="6"/>
  <c r="N41" i="6" s="1"/>
  <c r="K53" i="6"/>
  <c r="N53" i="6" s="1"/>
  <c r="K55" i="6"/>
  <c r="N55" i="6" s="1"/>
  <c r="K24" i="6"/>
  <c r="N24" i="6" s="1"/>
  <c r="K36" i="6"/>
  <c r="N36" i="6" s="1"/>
  <c r="K50" i="6"/>
  <c r="N50" i="6" s="1"/>
  <c r="K30" i="6"/>
  <c r="N30" i="6" s="1"/>
  <c r="K14" i="6"/>
  <c r="N14" i="6" s="1"/>
  <c r="K2" i="6"/>
  <c r="N2" i="6" s="1"/>
  <c r="K59" i="6"/>
  <c r="N59" i="6" s="1"/>
  <c r="K66" i="6"/>
  <c r="N66" i="6" s="1"/>
  <c r="K27" i="6"/>
  <c r="N27" i="6" s="1"/>
  <c r="K13" i="6"/>
  <c r="N13" i="6" s="1"/>
  <c r="K21" i="6"/>
  <c r="N21" i="6" s="1"/>
  <c r="J13" i="8"/>
  <c r="J12" i="8"/>
  <c r="J11" i="8"/>
  <c r="J10" i="8"/>
  <c r="J9" i="8"/>
  <c r="J8" i="8"/>
  <c r="J5" i="8"/>
  <c r="J4" i="8"/>
  <c r="J2" i="8"/>
  <c r="J3" i="8"/>
  <c r="V31" i="5"/>
  <c r="AA31" i="5" s="1"/>
  <c r="AB31" i="5" s="1"/>
  <c r="V30" i="5"/>
  <c r="AA30" i="5" s="1"/>
  <c r="AB30" i="5" s="1"/>
  <c r="V29" i="5"/>
  <c r="AA29" i="5" s="1"/>
  <c r="AB29" i="5" s="1"/>
  <c r="V28" i="5"/>
  <c r="AA28" i="5" s="1"/>
  <c r="AB28" i="5" s="1"/>
  <c r="V27" i="5"/>
  <c r="AA27" i="5" s="1"/>
  <c r="AB27" i="5" s="1"/>
  <c r="V26" i="5"/>
  <c r="AA26" i="5" s="1"/>
  <c r="AB26" i="5" s="1"/>
  <c r="V25" i="5"/>
  <c r="AA25" i="5" s="1"/>
  <c r="AB25" i="5" s="1"/>
  <c r="V24" i="5"/>
  <c r="AA24" i="5" s="1"/>
  <c r="AB24" i="5" s="1"/>
  <c r="V23" i="5"/>
  <c r="AA23" i="5" s="1"/>
  <c r="AB23" i="5" s="1"/>
  <c r="V22" i="5"/>
  <c r="AA22" i="5" s="1"/>
  <c r="AB22" i="5" s="1"/>
  <c r="V21" i="5"/>
  <c r="AA21" i="5" s="1"/>
  <c r="AB21" i="5" s="1"/>
  <c r="V20" i="5"/>
  <c r="AA20" i="5" s="1"/>
  <c r="AB20" i="5" s="1"/>
  <c r="V19" i="5"/>
  <c r="AA19" i="5" s="1"/>
  <c r="AB19" i="5" s="1"/>
  <c r="V18" i="5"/>
  <c r="AA18" i="5" s="1"/>
  <c r="AB18" i="5" s="1"/>
  <c r="V17" i="5"/>
  <c r="AA17" i="5" s="1"/>
  <c r="AB17" i="5" s="1"/>
  <c r="V16" i="5"/>
  <c r="AA16" i="5" s="1"/>
  <c r="AB16" i="5" s="1"/>
  <c r="V15" i="5"/>
  <c r="AA15" i="5" s="1"/>
  <c r="AB15" i="5" s="1"/>
  <c r="V14" i="5"/>
  <c r="AA14" i="5" s="1"/>
  <c r="AB14" i="5" s="1"/>
  <c r="V13" i="5"/>
  <c r="AA13" i="5" s="1"/>
  <c r="AB13" i="5" s="1"/>
  <c r="V12" i="5"/>
  <c r="AA12" i="5" s="1"/>
  <c r="AB12" i="5" s="1"/>
  <c r="V11" i="5"/>
  <c r="AA11" i="5" s="1"/>
  <c r="AB11" i="5" s="1"/>
  <c r="V10" i="5"/>
  <c r="AA10" i="5" s="1"/>
  <c r="AB10" i="5" s="1"/>
  <c r="V9" i="5"/>
  <c r="AA9" i="5" s="1"/>
  <c r="AB9" i="5" s="1"/>
  <c r="V8" i="5"/>
  <c r="AA8" i="5" s="1"/>
  <c r="AB8" i="5" s="1"/>
  <c r="V7" i="5"/>
  <c r="AA7" i="5" s="1"/>
  <c r="AB7" i="5" s="1"/>
  <c r="V6" i="5"/>
  <c r="AA6" i="5" s="1"/>
  <c r="AB6" i="5" s="1"/>
  <c r="V5" i="5"/>
  <c r="AA5" i="5" s="1"/>
  <c r="AB5" i="5" s="1"/>
  <c r="L37" i="6" l="1"/>
  <c r="L38" i="6"/>
  <c r="L42" i="6"/>
  <c r="L62" i="6"/>
  <c r="L45" i="6"/>
  <c r="L5" i="6"/>
  <c r="L6" i="6"/>
  <c r="L64" i="6"/>
  <c r="L23" i="6"/>
  <c r="L11" i="6"/>
  <c r="L29" i="6"/>
  <c r="L2" i="6"/>
  <c r="L30" i="6"/>
  <c r="L36" i="6"/>
  <c r="L55" i="6"/>
  <c r="L41" i="6"/>
  <c r="L61" i="6"/>
  <c r="L46" i="6"/>
  <c r="L7" i="6"/>
  <c r="L63" i="6"/>
  <c r="L22" i="6"/>
  <c r="L10" i="6"/>
  <c r="L39" i="6"/>
  <c r="L12" i="6"/>
  <c r="L65" i="6"/>
  <c r="L60" i="6"/>
  <c r="L15" i="6"/>
  <c r="L51" i="6"/>
  <c r="L35" i="6"/>
  <c r="L56" i="6"/>
  <c r="L52" i="6"/>
  <c r="L58" i="6"/>
  <c r="L44" i="6"/>
  <c r="L47" i="6"/>
  <c r="L8" i="6"/>
  <c r="L17" i="6"/>
  <c r="L33" i="6"/>
  <c r="L49" i="6"/>
  <c r="L9" i="6"/>
  <c r="L40" i="6"/>
  <c r="L59" i="6"/>
  <c r="L14" i="6"/>
  <c r="L50" i="6"/>
  <c r="L24" i="6"/>
  <c r="L53" i="6"/>
  <c r="L57" i="6"/>
  <c r="L43" i="6"/>
  <c r="L4" i="6"/>
  <c r="L16" i="6"/>
  <c r="L32" i="6"/>
  <c r="L48" i="6"/>
  <c r="L28" i="6"/>
  <c r="L20" i="6"/>
  <c r="L26" i="6"/>
  <c r="L3" i="6"/>
  <c r="L31" i="6"/>
  <c r="L34" i="6"/>
  <c r="L25" i="6"/>
  <c r="L54" i="6"/>
  <c r="L21" i="6"/>
  <c r="L27" i="6"/>
  <c r="L13" i="6"/>
  <c r="L66" i="6"/>
  <c r="V3" i="5" l="1"/>
  <c r="AA3" i="5" s="1"/>
  <c r="AB3" i="5" s="1"/>
  <c r="V2" i="5"/>
  <c r="AA2" i="5" s="1"/>
  <c r="AB2" i="5" s="1"/>
  <c r="K12" i="8" l="1"/>
  <c r="M12" i="8" s="1"/>
  <c r="K11" i="8"/>
  <c r="M11" i="8" s="1"/>
  <c r="K10" i="8"/>
  <c r="M10" i="8" s="1"/>
  <c r="V36" i="5" l="1"/>
  <c r="AA36" i="5" s="1"/>
  <c r="AB36" i="5" s="1"/>
  <c r="D6" i="1" l="1"/>
  <c r="D5" i="1"/>
  <c r="D4" i="1"/>
  <c r="D3" i="1"/>
  <c r="D2" i="1"/>
  <c r="K67" i="6" l="1"/>
  <c r="L67" i="6" s="1"/>
  <c r="K68" i="6"/>
  <c r="L68" i="6" s="1"/>
  <c r="K69" i="6"/>
  <c r="K70" i="6"/>
  <c r="L70" i="6" s="1"/>
  <c r="K71" i="6"/>
  <c r="L71" i="6" s="1"/>
  <c r="K72" i="6"/>
  <c r="L72" i="6" s="1"/>
  <c r="K73" i="6"/>
  <c r="N73" i="6" l="1"/>
  <c r="L73" i="6"/>
  <c r="N69" i="6"/>
  <c r="L69" i="6"/>
  <c r="N71" i="6"/>
  <c r="N72" i="6"/>
  <c r="N68" i="6"/>
  <c r="N70" i="6"/>
  <c r="N67" i="6"/>
  <c r="K9" i="8" l="1"/>
  <c r="M9" i="8" s="1"/>
  <c r="V35" i="5"/>
  <c r="AA35" i="5" s="1"/>
  <c r="AB35" i="5" s="1"/>
  <c r="V34" i="5"/>
  <c r="AA34" i="5" s="1"/>
  <c r="AB34" i="5" s="1"/>
  <c r="V33" i="5"/>
  <c r="AA33" i="5" s="1"/>
  <c r="AB33" i="5" s="1"/>
  <c r="E6" i="1"/>
  <c r="I6" i="1" l="1"/>
  <c r="E5" i="1"/>
  <c r="V32" i="5"/>
  <c r="AA32" i="5" s="1"/>
  <c r="AB32" i="5" s="1"/>
  <c r="I7" i="1" l="1"/>
  <c r="K5" i="8" l="1"/>
  <c r="M5" i="8" s="1"/>
  <c r="E3" i="1"/>
  <c r="K13" i="8" l="1"/>
  <c r="M13" i="8" s="1"/>
  <c r="K4" i="8" l="1"/>
  <c r="M4" i="8" s="1"/>
  <c r="K8" i="8" l="1"/>
  <c r="M8" i="8" s="1"/>
  <c r="D8" i="1" l="1"/>
  <c r="V4" i="5" l="1"/>
  <c r="AA4" i="5" s="1"/>
  <c r="AB4" i="5" s="1"/>
  <c r="K3" i="8" l="1"/>
  <c r="M3" i="8" s="1"/>
  <c r="K2" i="8"/>
  <c r="M2" i="8" s="1"/>
  <c r="H6" i="4" l="1"/>
  <c r="D4" i="4" l="1"/>
  <c r="E4" i="1" l="1"/>
  <c r="E2" i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8" i="1"/>
  <c r="M11" i="1" l="1"/>
  <c r="I9" i="1"/>
  <c r="M12" i="1" s="1"/>
  <c r="M13" i="1"/>
  <c r="M8" i="1" l="1"/>
  <c r="M9" i="1"/>
  <c r="M7" i="1"/>
  <c r="M15" i="1" s="1"/>
</calcChain>
</file>

<file path=xl/sharedStrings.xml><?xml version="1.0" encoding="utf-8"?>
<sst xmlns="http://schemas.openxmlformats.org/spreadsheetml/2006/main" count="545" uniqueCount="164">
  <si>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</si>
  <si>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</si>
  <si>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</si>
  <si>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</si>
  <si>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</si>
  <si>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</si>
  <si>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</si>
  <si>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</si>
  <si>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</si>
  <si>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</si>
  <si>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</si>
  <si>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</si>
  <si>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</si>
  <si>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</si>
  <si>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</si>
  <si>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</si>
  <si>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</si>
  <si>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</si>
  <si>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</si>
  <si>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</si>
  <si>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</si>
  <si>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</si>
  <si>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</si>
  <si>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</si>
  <si>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</si>
  <si>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</si>
  <si>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</si>
  <si>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</si>
  <si>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</si>
  <si>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</si>
  <si>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</si>
  <si>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</si>
  <si>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</si>
  <si>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</si>
  <si>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</si>
  <si>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</si>
  <si>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</si>
  <si>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</si>
  <si>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</si>
  <si>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</si>
  <si>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</si>
  <si>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</si>
  <si>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</si>
  <si>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</si>
  <si>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</si>
  <si>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</si>
  <si>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</si>
  <si>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</si>
  <si>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</si>
  <si>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</si>
  <si>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</si>
  <si>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</si>
  <si>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</si>
  <si>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</si>
  <si>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</si>
  <si>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</si>
  <si>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</si>
  <si>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</si>
  <si>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</si>
  <si>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</si>
  <si>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</si>
  <si>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</si>
  <si>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</si>
  <si>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</si>
  <si>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</si>
  <si>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</si>
  <si>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</si>
  <si>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</si>
  <si>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</si>
  <si>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</si>
  <si>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</si>
  <si>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</si>
  <si>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</si>
  <si>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</si>
  <si>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</si>
  <si>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</si>
  <si>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</si>
  <si>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</si>
  <si>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</si>
  <si>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</si>
  <si>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</si>
  <si>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</si>
  <si>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</si>
  <si>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Bard</t>
  </si>
  <si>
    <t>Chelan Niward</t>
  </si>
  <si>
    <t>Madelgarde Silverstring</t>
  </si>
  <si>
    <t>Pehar Ar-mar</t>
  </si>
  <si>
    <t>1 rnd/lvl</t>
  </si>
  <si>
    <t>1 min/lvl</t>
  </si>
  <si>
    <t>1 hr/lvl</t>
  </si>
  <si>
    <t>Specific</t>
  </si>
  <si>
    <t>10 min/lvl</t>
  </si>
  <si>
    <t>Mage Armor</t>
  </si>
  <si>
    <t>Cat</t>
  </si>
  <si>
    <t>Notes</t>
  </si>
  <si>
    <t>Chelan</t>
  </si>
  <si>
    <t>Madelgarde</t>
  </si>
  <si>
    <t>Pehar</t>
  </si>
  <si>
    <t>MM I</t>
  </si>
  <si>
    <t>Elaith</t>
  </si>
  <si>
    <t>Thywine</t>
  </si>
  <si>
    <t>Ani</t>
  </si>
  <si>
    <t>Cyka</t>
  </si>
  <si>
    <t>Ivevara</t>
  </si>
  <si>
    <t>Rilay</t>
  </si>
  <si>
    <t>Karina</t>
  </si>
  <si>
    <t>Grousgroic</t>
  </si>
  <si>
    <t>Semolina</t>
  </si>
  <si>
    <t>Samark</t>
  </si>
  <si>
    <t>Marsyl</t>
  </si>
  <si>
    <t>Thoret</t>
  </si>
  <si>
    <t>Venthana</t>
  </si>
  <si>
    <t>Osu</t>
  </si>
  <si>
    <t>Car’tom</t>
  </si>
  <si>
    <t>Cassandra</t>
  </si>
  <si>
    <t>Danbras</t>
  </si>
  <si>
    <t>Wynmannkewaru</t>
  </si>
  <si>
    <t>Kaeal</t>
  </si>
  <si>
    <t>Gloryra</t>
  </si>
  <si>
    <t>Ridwulf</t>
  </si>
  <si>
    <t>Habirlun</t>
  </si>
  <si>
    <t>Esclas</t>
  </si>
  <si>
    <t>Clamithy</t>
  </si>
  <si>
    <t>Guth</t>
  </si>
  <si>
    <t>Xyrfaen</t>
  </si>
  <si>
    <t>Imm</t>
  </si>
  <si>
    <t>þ</t>
  </si>
  <si>
    <t>Specific Time</t>
  </si>
  <si>
    <t>Dex Mod+</t>
  </si>
  <si>
    <t>Str Mod+</t>
  </si>
  <si>
    <t>Total Score</t>
  </si>
  <si>
    <t>Ranged?</t>
  </si>
  <si>
    <t>Greatsword +1</t>
  </si>
  <si>
    <t>Dagger</t>
  </si>
  <si>
    <t>Spear</t>
  </si>
  <si>
    <t>Hand Crossbow</t>
  </si>
  <si>
    <t>Longsword</t>
  </si>
  <si>
    <t>Short sword</t>
  </si>
  <si>
    <t>Shortbow</t>
  </si>
  <si>
    <t>Rapier</t>
  </si>
  <si>
    <t>Whip</t>
  </si>
  <si>
    <t>Sap</t>
  </si>
  <si>
    <t>1d4</t>
  </si>
  <si>
    <t>1d3</t>
  </si>
  <si>
    <t>1d6</t>
  </si>
  <si>
    <t>1d3-1</t>
  </si>
  <si>
    <t>1d6-1</t>
  </si>
  <si>
    <t>1d4-1</t>
  </si>
  <si>
    <t>1d8-1</t>
  </si>
  <si>
    <t>1d8+1</t>
  </si>
  <si>
    <t>1d4+4</t>
  </si>
  <si>
    <t>2d6+1+4</t>
  </si>
  <si>
    <t>1d8-2</t>
  </si>
  <si>
    <t>1d3-2</t>
  </si>
  <si>
    <t>1d4-2</t>
  </si>
  <si>
    <t>1d6-2</t>
  </si>
  <si>
    <t>1d8-3</t>
  </si>
  <si>
    <t>1d8</t>
  </si>
  <si>
    <t>Children</t>
  </si>
  <si>
    <t>+1</t>
  </si>
  <si>
    <t>+0</t>
  </si>
  <si>
    <t>Saskajewi</t>
  </si>
  <si>
    <t>Brenuwan</t>
  </si>
  <si>
    <t>Thurstein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</si>
</sst>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sz val="12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</fills>
  <borders count="55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22" fillId="0" borderId="0"/>
  </cellStyleXfs>
  <cellXfs count="17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2" fillId="11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12" borderId="16" xfId="0" applyFont="1" applyFill="1" applyBorder="1" applyAlignment="1">
      <alignment horizontal="center" vertical="center" wrapText="1"/>
    </xf>
    <xf numFmtId="0" fontId="2" fillId="13" borderId="16" xfId="0" applyFont="1" applyFill="1" applyBorder="1" applyAlignment="1">
      <alignment horizontal="center" vertical="center" wrapText="1"/>
    </xf>
    <xf numFmtId="0" fontId="2" fillId="14" borderId="16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5" borderId="17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18" borderId="27" xfId="0" applyFont="1" applyFill="1" applyBorder="1" applyAlignment="1">
      <alignment horizontal="center" vertical="center" wrapText="1"/>
    </xf>
    <xf numFmtId="0" fontId="2" fillId="17" borderId="24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8" xfId="0" applyFont="1" applyFill="1" applyBorder="1" applyAlignment="1">
      <alignment horizontal="centerContinuous" vertical="center" wrapText="1"/>
    </xf>
    <xf numFmtId="0" fontId="2" fillId="13" borderId="21" xfId="0" applyFont="1" applyFill="1" applyBorder="1" applyAlignment="1">
      <alignment horizontal="centerContinuous" vertical="center" wrapText="1"/>
    </xf>
    <xf numFmtId="0" fontId="13" fillId="9" borderId="2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8" xfId="0" applyFont="1" applyFill="1" applyBorder="1" applyAlignment="1">
      <alignment horizontal="center" vertical="center" wrapText="1"/>
    </xf>
    <xf numFmtId="0" fontId="2" fillId="19" borderId="16" xfId="0" applyFont="1" applyFill="1" applyBorder="1" applyAlignment="1">
      <alignment horizontal="center" vertical="center" wrapText="1"/>
    </xf>
    <xf numFmtId="0" fontId="6" fillId="21" borderId="21" xfId="0" applyFont="1" applyFill="1" applyBorder="1" applyAlignment="1">
      <alignment horizontal="center" vertical="center" wrapText="1"/>
    </xf>
    <xf numFmtId="0" fontId="2" fillId="22" borderId="16" xfId="0" applyFont="1" applyFill="1" applyBorder="1" applyAlignment="1">
      <alignment horizontal="center" vertical="center" wrapText="1"/>
    </xf>
    <xf numFmtId="0" fontId="2" fillId="20" borderId="2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20" fillId="24" borderId="26" xfId="11" applyNumberFormat="1" applyFont="1" applyFill="1" applyBorder="1" applyAlignment="1">
      <alignment horizontal="center" vertical="center" shrinkToFit="1"/>
    </xf>
    <xf numFmtId="0" fontId="20" fillId="20" borderId="26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50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14" fillId="23" borderId="52" xfId="0" applyFont="1" applyFill="1" applyBorder="1" applyAlignment="1">
      <alignment horizontal="center" vertical="center"/>
    </xf>
    <xf numFmtId="0" fontId="15" fillId="19" borderId="52" xfId="0" applyFont="1" applyFill="1" applyBorder="1" applyAlignment="1">
      <alignment horizontal="center" vertical="center"/>
    </xf>
    <xf numFmtId="0" fontId="15" fillId="25" borderId="52" xfId="0" applyFont="1" applyFill="1" applyBorder="1" applyAlignment="1">
      <alignment horizontal="center" vertical="center"/>
    </xf>
    <xf numFmtId="0" fontId="14" fillId="9" borderId="52" xfId="0" applyFont="1" applyFill="1" applyBorder="1" applyAlignment="1">
      <alignment horizontal="center" vertical="center"/>
    </xf>
    <xf numFmtId="0" fontId="14" fillId="26" borderId="52" xfId="0" applyFont="1" applyFill="1" applyBorder="1" applyAlignment="1">
      <alignment horizontal="center" vertical="center"/>
    </xf>
    <xf numFmtId="0" fontId="14" fillId="27" borderId="52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5" fillId="7" borderId="52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30" xfId="0" quotePrefix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7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20" borderId="19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17" borderId="26" xfId="0" applyFill="1" applyBorder="1" applyAlignment="1">
      <alignment horizontal="center" vertical="center"/>
    </xf>
    <xf numFmtId="0" fontId="5" fillId="18" borderId="4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6" fillId="21" borderId="22" xfId="0" applyFont="1" applyFill="1" applyBorder="1" applyAlignment="1">
      <alignment horizontal="center" vertical="center"/>
    </xf>
    <xf numFmtId="0" fontId="13" fillId="9" borderId="26" xfId="0" applyFont="1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13" borderId="2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9" xfId="0" applyFont="1" applyFill="1" applyBorder="1" applyAlignment="1">
      <alignment horizontal="center" vertical="center"/>
    </xf>
    <xf numFmtId="0" fontId="0" fillId="20" borderId="26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8" borderId="46" xfId="0" applyFill="1" applyBorder="1" applyAlignment="1">
      <alignment horizontal="center" vertical="center"/>
    </xf>
    <xf numFmtId="0" fontId="0" fillId="15" borderId="1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2" fillId="28" borderId="33" xfId="0" applyFont="1" applyFill="1" applyBorder="1" applyAlignment="1">
      <alignment horizontal="center" vertical="center" wrapText="1"/>
    </xf>
    <xf numFmtId="0" fontId="0" fillId="28" borderId="30" xfId="0" applyFill="1" applyBorder="1" applyAlignment="1">
      <alignment horizontal="center" vertical="center"/>
    </xf>
    <xf numFmtId="0" fontId="0" fillId="28" borderId="31" xfId="0" applyFill="1" applyBorder="1" applyAlignment="1">
      <alignment horizontal="center" vertical="center"/>
    </xf>
    <xf numFmtId="0" fontId="2" fillId="29" borderId="33" xfId="0" applyFont="1" applyFill="1" applyBorder="1" applyAlignment="1">
      <alignment horizontal="center" vertical="center" wrapText="1"/>
    </xf>
    <xf numFmtId="0" fontId="0" fillId="29" borderId="30" xfId="0" applyFill="1" applyBorder="1" applyAlignment="1">
      <alignment horizontal="center" vertical="center"/>
    </xf>
    <xf numFmtId="0" fontId="0" fillId="29" borderId="31" xfId="0" applyFill="1" applyBorder="1" applyAlignment="1">
      <alignment horizontal="center" vertical="center"/>
    </xf>
    <xf numFmtId="0" fontId="21" fillId="29" borderId="30" xfId="0" applyFont="1" applyFill="1" applyBorder="1" applyAlignment="1">
      <alignment horizontal="center" vertical="center"/>
    </xf>
    <xf numFmtId="0" fontId="21" fillId="29" borderId="31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2" fontId="7" fillId="5" borderId="30" xfId="0" applyNumberFormat="1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51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164" fontId="7" fillId="5" borderId="39" xfId="0" applyNumberFormat="1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</cellXfs>
  <cellStyles count="13">
    <cellStyle name="Excel Built-in Normal" xfId="9"/>
    <cellStyle name="Normal" xfId="0" builtinId="0"/>
    <cellStyle name="Normal 2" xfId="1"/>
    <cellStyle name="Normal 2 2" xfId="2"/>
    <cellStyle name="Normal 2 2 2" xfId="5"/>
    <cellStyle name="Normal 2 3" xfId="10"/>
    <cellStyle name="Normal 3" xfId="3"/>
    <cellStyle name="Normal 4" xfId="4"/>
    <cellStyle name="Normal 5" xfId="7"/>
    <cellStyle name="Normal 6" xfId="12"/>
    <cellStyle name="Percent" xfId="11" builtinId="5"/>
    <cellStyle name="Percent 2" xfId="6"/>
    <cellStyle name="Percent 2 2" xfId="8"/>
  </cellStyles>
  <dxfs count="127"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FF6600"/>
      <color rgb="FF33CC33"/>
      <color rgb="FFFFFFCC"/>
      <color rgb="FF99FF99"/>
      <color rgb="FF99FFCC"/>
      <color rgb="FF9966FF"/>
      <color rgb="FF00FF00"/>
      <color rgb="FFFF99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15</c:v>
                </c:pt>
                <c:pt idx="5">
                  <c:v>10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10</c:v>
                </c:pt>
                <c:pt idx="3">
                  <c:v>14</c:v>
                </c:pt>
                <c:pt idx="4">
                  <c:v>21</c:v>
                </c:pt>
                <c:pt idx="5">
                  <c:v>23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11</c:v>
                </c:pt>
                <c:pt idx="2">
                  <c:v>7</c:v>
                </c:pt>
                <c:pt idx="3">
                  <c:v>20</c:v>
                </c:pt>
                <c:pt idx="4">
                  <c:v>27</c:v>
                </c:pt>
                <c:pt idx="5">
                  <c:v>26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13</c:v>
                </c:pt>
                <c:pt idx="2">
                  <c:v>14</c:v>
                </c:pt>
                <c:pt idx="3">
                  <c:v>14</c:v>
                </c:pt>
                <c:pt idx="4">
                  <c:v>29</c:v>
                </c:pt>
                <c:pt idx="5">
                  <c:v>36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15</c:v>
                </c:pt>
                <c:pt idx="2">
                  <c:v>20</c:v>
                </c:pt>
                <c:pt idx="3">
                  <c:v>22</c:v>
                </c:pt>
                <c:pt idx="4">
                  <c:v>28</c:v>
                </c:pt>
                <c:pt idx="5">
                  <c:v>41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6</c:v>
                </c:pt>
                <c:pt idx="1">
                  <c:v>32</c:v>
                </c:pt>
                <c:pt idx="2">
                  <c:v>21</c:v>
                </c:pt>
                <c:pt idx="3">
                  <c:v>40</c:v>
                </c:pt>
                <c:pt idx="4">
                  <c:v>46</c:v>
                </c:pt>
                <c:pt idx="5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631552"/>
        <c:axId val="127390848"/>
        <c:axId val="90207552"/>
      </c:area3DChart>
      <c:catAx>
        <c:axId val="1746315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7390848"/>
        <c:crosses val="autoZero"/>
        <c:auto val="1"/>
        <c:lblAlgn val="ctr"/>
        <c:lblOffset val="100"/>
        <c:noMultiLvlLbl val="0"/>
      </c:catAx>
      <c:valAx>
        <c:axId val="127390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4631552"/>
        <c:crosses val="autoZero"/>
        <c:crossBetween val="midCat"/>
      </c:valAx>
      <c:serAx>
        <c:axId val="902075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739084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7</c:v>
                </c:pt>
                <c:pt idx="5">
                  <c:v>2</c:v>
                </c:pt>
                <c:pt idx="6">
                  <c:v>6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9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32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10</c:v>
                </c:pt>
                <c:pt idx="3">
                  <c:v>7</c:v>
                </c:pt>
                <c:pt idx="4">
                  <c:v>14</c:v>
                </c:pt>
                <c:pt idx="5">
                  <c:v>20</c:v>
                </c:pt>
                <c:pt idx="6">
                  <c:v>21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14</c:v>
                </c:pt>
                <c:pt idx="3">
                  <c:v>20</c:v>
                </c:pt>
                <c:pt idx="4">
                  <c:v>14</c:v>
                </c:pt>
                <c:pt idx="5">
                  <c:v>22</c:v>
                </c:pt>
                <c:pt idx="6">
                  <c:v>40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15</c:v>
                </c:pt>
                <c:pt idx="2">
                  <c:v>21</c:v>
                </c:pt>
                <c:pt idx="3">
                  <c:v>27</c:v>
                </c:pt>
                <c:pt idx="4">
                  <c:v>29</c:v>
                </c:pt>
                <c:pt idx="5">
                  <c:v>28</c:v>
                </c:pt>
                <c:pt idx="6">
                  <c:v>46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10</c:v>
                </c:pt>
                <c:pt idx="2">
                  <c:v>23</c:v>
                </c:pt>
                <c:pt idx="3">
                  <c:v>26</c:v>
                </c:pt>
                <c:pt idx="4">
                  <c:v>36</c:v>
                </c:pt>
                <c:pt idx="5">
                  <c:v>41</c:v>
                </c:pt>
                <c:pt idx="6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37824"/>
        <c:axId val="134639616"/>
        <c:axId val="90479680"/>
      </c:area3DChart>
      <c:catAx>
        <c:axId val="1346378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4639616"/>
        <c:crosses val="autoZero"/>
        <c:auto val="1"/>
        <c:lblAlgn val="ctr"/>
        <c:lblOffset val="100"/>
        <c:noMultiLvlLbl val="0"/>
      </c:catAx>
      <c:valAx>
        <c:axId val="134639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4637824"/>
        <c:crosses val="autoZero"/>
        <c:crossBetween val="midCat"/>
      </c:valAx>
      <c:serAx>
        <c:axId val="904796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463961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15</c:v>
                </c:pt>
                <c:pt idx="5">
                  <c:v>10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10</c:v>
                </c:pt>
                <c:pt idx="3">
                  <c:v>14</c:v>
                </c:pt>
                <c:pt idx="4">
                  <c:v>21</c:v>
                </c:pt>
                <c:pt idx="5">
                  <c:v>23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11</c:v>
                </c:pt>
                <c:pt idx="2">
                  <c:v>7</c:v>
                </c:pt>
                <c:pt idx="3">
                  <c:v>20</c:v>
                </c:pt>
                <c:pt idx="4">
                  <c:v>27</c:v>
                </c:pt>
                <c:pt idx="5">
                  <c:v>26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13</c:v>
                </c:pt>
                <c:pt idx="2">
                  <c:v>14</c:v>
                </c:pt>
                <c:pt idx="3">
                  <c:v>14</c:v>
                </c:pt>
                <c:pt idx="4">
                  <c:v>29</c:v>
                </c:pt>
                <c:pt idx="5">
                  <c:v>36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15</c:v>
                </c:pt>
                <c:pt idx="2">
                  <c:v>20</c:v>
                </c:pt>
                <c:pt idx="3">
                  <c:v>22</c:v>
                </c:pt>
                <c:pt idx="4">
                  <c:v>28</c:v>
                </c:pt>
                <c:pt idx="5">
                  <c:v>41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6</c:v>
                </c:pt>
                <c:pt idx="1">
                  <c:v>32</c:v>
                </c:pt>
                <c:pt idx="2">
                  <c:v>21</c:v>
                </c:pt>
                <c:pt idx="3">
                  <c:v>40</c:v>
                </c:pt>
                <c:pt idx="4">
                  <c:v>46</c:v>
                </c:pt>
                <c:pt idx="5">
                  <c:v>88</c:v>
                </c:pt>
              </c:numCache>
            </c:numRef>
          </c:val>
        </c:ser>
        <c:bandFmts/>
        <c:axId val="134661248"/>
        <c:axId val="134662784"/>
        <c:axId val="161426048"/>
      </c:surface3DChart>
      <c:catAx>
        <c:axId val="1346612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4662784"/>
        <c:crosses val="autoZero"/>
        <c:auto val="1"/>
        <c:lblAlgn val="ctr"/>
        <c:lblOffset val="100"/>
        <c:noMultiLvlLbl val="0"/>
      </c:catAx>
      <c:valAx>
        <c:axId val="134662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4661248"/>
        <c:crosses val="autoZero"/>
        <c:crossBetween val="midCat"/>
      </c:valAx>
      <c:serAx>
        <c:axId val="161426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466278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174057</xdr:colOff>
      <xdr:row>0</xdr:row>
      <xdr:rowOff>144378</xdr:rowOff>
    </xdr:from>
    <xdr:to>
      <xdr:col>16</xdr:col>
      <xdr:colOff>283945</xdr:colOff>
      <xdr:row>0</xdr:row>
      <xdr:rowOff>255871</xdr:rowOff>
    </xdr:to>
    <xdr:sp macro="" textlink="">
      <xdr:nvSpPr>
        <xdr:cNvPr id="8" name="Donut 7"/>
        <xdr:cNvSpPr/>
      </xdr:nvSpPr>
      <xdr:spPr>
        <a:xfrm>
          <a:off x="7634037" y="144378"/>
          <a:ext cx="109888" cy="111493"/>
        </a:xfrm>
        <a:prstGeom prst="donut">
          <a:avLst/>
        </a:prstGeom>
        <a:solidFill>
          <a:srgbClr val="7030A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workbookViewId="0"/>
  </sheetViews>
  <sheetFormatPr defaultRowHeight="15.6" x14ac:dyDescent="0.3"/>
  <cols>
    <col min="1" max="1" width="10.3984375" style="42" bestFit="1" customWidth="1"/>
    <col min="2" max="2" width="6.296875" style="47" bestFit="1" customWidth="1"/>
    <col min="3" max="3" width="8.5" style="47" bestFit="1" customWidth="1"/>
    <col min="4" max="4" width="4.296875" style="47" bestFit="1" customWidth="1"/>
    <col min="5" max="5" width="8.3984375" style="47" bestFit="1" customWidth="1"/>
    <col min="6" max="6" width="9.5" style="47" bestFit="1" customWidth="1"/>
    <col min="7" max="7" width="4.19921875" style="42" customWidth="1"/>
    <col min="8" max="8" width="20.3984375" style="42" bestFit="1" customWidth="1"/>
    <col min="9" max="9" width="4.8984375" style="42" bestFit="1" customWidth="1"/>
    <col min="10" max="10" width="16.69921875" style="42" bestFit="1" customWidth="1"/>
    <col min="11" max="11" width="4.19921875" style="42" customWidth="1"/>
    <col min="12" max="12" width="19.59765625" style="42" bestFit="1" customWidth="1"/>
    <col min="13" max="13" width="4.3984375" style="42" bestFit="1" customWidth="1"/>
    <col min="14" max="14" width="16.5" style="42" customWidth="1"/>
    <col min="15" max="16384" width="8.796875" style="42"/>
  </cols>
  <sheetData>
    <row r="1" spans="1:14" s="37" customFormat="1" ht="31.8" thickBot="1" x14ac:dyDescent="0.35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H1" s="38" t="s">
        <v>21</v>
      </c>
      <c r="I1" s="38"/>
      <c r="J1" s="38"/>
      <c r="K1" s="38"/>
      <c r="L1" s="38" t="s">
        <v>79</v>
      </c>
      <c r="M1" s="38"/>
      <c r="N1" s="38"/>
    </row>
    <row r="2" spans="1:14" ht="16.8" thickTop="1" thickBot="1" x14ac:dyDescent="0.35">
      <c r="A2" s="86" t="s">
        <v>95</v>
      </c>
      <c r="B2" s="86">
        <v>1</v>
      </c>
      <c r="C2" s="43">
        <v>-1</v>
      </c>
      <c r="D2" s="44">
        <f t="shared" ref="D2:D6" ca="1" si="0">RANDBETWEEN(1,20)</f>
        <v>1</v>
      </c>
      <c r="E2" s="43">
        <f t="shared" ref="E2:E6" ca="1" si="1">SUM(C2:D2)</f>
        <v>0</v>
      </c>
      <c r="F2" s="43" t="s">
        <v>6</v>
      </c>
      <c r="H2" s="87" t="s">
        <v>0</v>
      </c>
      <c r="I2" s="88" t="s">
        <v>22</v>
      </c>
      <c r="J2" s="89" t="s">
        <v>23</v>
      </c>
      <c r="L2" s="159" t="s">
        <v>0</v>
      </c>
      <c r="M2" s="160" t="s">
        <v>80</v>
      </c>
      <c r="N2" s="161" t="s">
        <v>62</v>
      </c>
    </row>
    <row r="3" spans="1:14" x14ac:dyDescent="0.3">
      <c r="A3" s="86" t="s">
        <v>96</v>
      </c>
      <c r="B3" s="86">
        <v>1</v>
      </c>
      <c r="C3" s="43" t="s">
        <v>159</v>
      </c>
      <c r="D3" s="44">
        <f t="shared" ca="1" si="0"/>
        <v>6</v>
      </c>
      <c r="E3" s="43">
        <f t="shared" ca="1" si="1"/>
        <v>6</v>
      </c>
      <c r="F3" s="43" t="s">
        <v>6</v>
      </c>
      <c r="H3" s="90" t="s">
        <v>84</v>
      </c>
      <c r="I3" s="91">
        <v>1</v>
      </c>
      <c r="J3" s="92" t="s">
        <v>83</v>
      </c>
      <c r="L3" s="162" t="s">
        <v>93</v>
      </c>
      <c r="M3" s="163">
        <v>0.25</v>
      </c>
      <c r="N3" s="164" t="s">
        <v>98</v>
      </c>
    </row>
    <row r="4" spans="1:14" x14ac:dyDescent="0.3">
      <c r="A4" s="86" t="s">
        <v>97</v>
      </c>
      <c r="B4" s="86">
        <v>1</v>
      </c>
      <c r="C4" s="43" t="s">
        <v>160</v>
      </c>
      <c r="D4" s="44">
        <f t="shared" ca="1" si="0"/>
        <v>14</v>
      </c>
      <c r="E4" s="43">
        <f t="shared" ca="1" si="1"/>
        <v>14</v>
      </c>
      <c r="F4" s="43" t="s">
        <v>6</v>
      </c>
      <c r="H4" s="90" t="s">
        <v>85</v>
      </c>
      <c r="I4" s="86">
        <v>1</v>
      </c>
      <c r="J4" s="92" t="s">
        <v>83</v>
      </c>
      <c r="L4" s="162"/>
      <c r="M4" s="156"/>
      <c r="N4" s="164"/>
    </row>
    <row r="5" spans="1:14" ht="16.2" thickBot="1" x14ac:dyDescent="0.35">
      <c r="A5" s="156" t="s">
        <v>93</v>
      </c>
      <c r="B5" s="156">
        <v>2</v>
      </c>
      <c r="C5" s="43"/>
      <c r="D5" s="44">
        <f t="shared" ca="1" si="0"/>
        <v>16</v>
      </c>
      <c r="E5" s="43">
        <f t="shared" ca="1" si="1"/>
        <v>16</v>
      </c>
      <c r="F5" s="43" t="s">
        <v>6</v>
      </c>
      <c r="H5" s="134" t="s">
        <v>86</v>
      </c>
      <c r="I5" s="135">
        <v>1</v>
      </c>
      <c r="J5" s="136" t="s">
        <v>83</v>
      </c>
      <c r="L5" s="162"/>
      <c r="M5" s="156"/>
      <c r="N5" s="164"/>
    </row>
    <row r="6" spans="1:14" ht="16.2" thickBot="1" x14ac:dyDescent="0.35">
      <c r="A6" s="158" t="s">
        <v>158</v>
      </c>
      <c r="B6" s="74">
        <v>3</v>
      </c>
      <c r="C6" s="43"/>
      <c r="D6" s="44">
        <f t="shared" ca="1" si="0"/>
        <v>15</v>
      </c>
      <c r="E6" s="43">
        <f t="shared" ca="1" si="1"/>
        <v>15</v>
      </c>
      <c r="F6" s="43" t="s">
        <v>6</v>
      </c>
      <c r="H6" s="93" t="s">
        <v>25</v>
      </c>
      <c r="I6" s="94">
        <f>SUM(I3:I5)</f>
        <v>3</v>
      </c>
      <c r="J6" s="92"/>
      <c r="L6" s="165"/>
      <c r="M6" s="166"/>
      <c r="N6" s="167"/>
    </row>
    <row r="7" spans="1:14" x14ac:dyDescent="0.3">
      <c r="H7" s="93" t="s">
        <v>26</v>
      </c>
      <c r="I7" s="94">
        <f>COUNT(I3:I5)</f>
        <v>3</v>
      </c>
      <c r="J7" s="95"/>
      <c r="L7" s="168" t="s">
        <v>25</v>
      </c>
      <c r="M7" s="169">
        <f>SUM(M3:M6)</f>
        <v>0.25</v>
      </c>
      <c r="N7" s="164"/>
    </row>
    <row r="8" spans="1:14" x14ac:dyDescent="0.3">
      <c r="D8" s="44">
        <f ca="1">RANDBETWEEN(1,20)</f>
        <v>1</v>
      </c>
      <c r="H8" s="93" t="s">
        <v>28</v>
      </c>
      <c r="I8" s="96">
        <f>I6/4</f>
        <v>0.75</v>
      </c>
      <c r="J8" s="92" t="s">
        <v>29</v>
      </c>
      <c r="L8" s="168" t="s">
        <v>24</v>
      </c>
      <c r="M8" s="169">
        <f>AVERAGE(M3:M6)</f>
        <v>0.25</v>
      </c>
      <c r="N8" s="164"/>
    </row>
    <row r="9" spans="1:14" ht="16.2" thickBot="1" x14ac:dyDescent="0.35">
      <c r="A9" s="42" t="s">
        <v>161</v>
      </c>
      <c r="H9" s="97" t="s">
        <v>30</v>
      </c>
      <c r="I9" s="98">
        <f>I8*2</f>
        <v>1.5</v>
      </c>
      <c r="J9" s="99" t="s">
        <v>31</v>
      </c>
      <c r="L9" s="170" t="s">
        <v>26</v>
      </c>
      <c r="M9" s="171">
        <f>COUNT(M3:M6)</f>
        <v>1</v>
      </c>
      <c r="N9" s="172"/>
    </row>
    <row r="10" spans="1:14" ht="16.2" thickTop="1" x14ac:dyDescent="0.3">
      <c r="A10" s="42" t="s">
        <v>162</v>
      </c>
      <c r="B10" s="42"/>
      <c r="C10" s="42"/>
      <c r="D10" s="42"/>
      <c r="E10" s="42"/>
      <c r="F10" s="42"/>
      <c r="H10" s="100"/>
      <c r="I10" s="100"/>
      <c r="J10" s="100"/>
    </row>
    <row r="11" spans="1:14" x14ac:dyDescent="0.3">
      <c r="A11" s="42" t="s">
        <v>163</v>
      </c>
      <c r="L11" s="101" t="s">
        <v>32</v>
      </c>
      <c r="M11" s="102">
        <f>I8</f>
        <v>0.75</v>
      </c>
      <c r="N11" s="100"/>
    </row>
    <row r="12" spans="1:14" x14ac:dyDescent="0.3">
      <c r="L12" s="101" t="s">
        <v>33</v>
      </c>
      <c r="M12" s="102">
        <f>I9</f>
        <v>1.5</v>
      </c>
      <c r="N12" s="100"/>
    </row>
    <row r="13" spans="1:14" x14ac:dyDescent="0.3">
      <c r="L13" s="101" t="s">
        <v>34</v>
      </c>
      <c r="M13" s="102">
        <f>I6</f>
        <v>3</v>
      </c>
      <c r="N13" s="100"/>
    </row>
    <row r="14" spans="1:14" x14ac:dyDescent="0.3">
      <c r="N14" s="100"/>
    </row>
    <row r="15" spans="1:14" x14ac:dyDescent="0.3">
      <c r="L15" s="103" t="s">
        <v>35</v>
      </c>
      <c r="M15" s="102">
        <f>M7</f>
        <v>0.25</v>
      </c>
    </row>
  </sheetData>
  <sortState ref="A2:F8">
    <sortCondition descending="1" ref="E2:E8"/>
    <sortCondition descending="1" ref="C2:C8"/>
  </sortState>
  <conditionalFormatting sqref="M15">
    <cfRule type="cellIs" dxfId="126" priority="1434" operator="greaterThan">
      <formula>$M$13</formula>
    </cfRule>
    <cfRule type="cellIs" dxfId="125" priority="1435" operator="between">
      <formula>$M$12</formula>
      <formula>$M$13</formula>
    </cfRule>
    <cfRule type="cellIs" dxfId="124" priority="1436" operator="between">
      <formula>$M$11</formula>
      <formula>$M$12</formula>
    </cfRule>
    <cfRule type="cellIs" dxfId="123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7" bestFit="1" customWidth="1"/>
    <col min="2" max="2" width="11" style="47" bestFit="1" customWidth="1"/>
    <col min="3" max="3" width="7.296875" style="47" bestFit="1" customWidth="1"/>
    <col min="4" max="4" width="3.59765625" style="47" bestFit="1" customWidth="1"/>
    <col min="5" max="5" width="7.796875" style="47" bestFit="1" customWidth="1"/>
    <col min="6" max="6" width="8" style="47" bestFit="1" customWidth="1"/>
    <col min="7" max="7" width="9" style="47" bestFit="1" customWidth="1"/>
    <col min="8" max="8" width="6.796875" style="47" bestFit="1" customWidth="1"/>
    <col min="9" max="9" width="7.5" style="47" bestFit="1" customWidth="1"/>
    <col min="10" max="10" width="8.5" style="47" bestFit="1" customWidth="1"/>
    <col min="11" max="11" width="8.796875" style="47" bestFit="1" customWidth="1"/>
    <col min="12" max="12" width="7.296875" style="59" bestFit="1" customWidth="1"/>
    <col min="13" max="13" width="7.5" style="59" bestFit="1" customWidth="1"/>
    <col min="14" max="14" width="2.296875" style="47" customWidth="1"/>
    <col min="15" max="15" width="7.59765625" style="47" customWidth="1"/>
    <col min="16" max="16" width="3" style="47" bestFit="1" customWidth="1"/>
    <col min="17" max="19" width="8.796875" style="47"/>
    <col min="20" max="20" width="11.09765625" style="47" customWidth="1"/>
    <col min="21" max="16384" width="8.796875" style="47"/>
  </cols>
  <sheetData>
    <row r="1" spans="1:17" s="55" customFormat="1" ht="31.8" thickBot="1" x14ac:dyDescent="0.35">
      <c r="A1" s="54" t="s">
        <v>69</v>
      </c>
      <c r="B1" s="60" t="s">
        <v>70</v>
      </c>
      <c r="C1" s="60" t="s">
        <v>71</v>
      </c>
      <c r="D1" s="54" t="s">
        <v>72</v>
      </c>
      <c r="E1" s="54" t="s">
        <v>87</v>
      </c>
      <c r="F1" s="54" t="s">
        <v>88</v>
      </c>
      <c r="G1" s="54" t="s">
        <v>91</v>
      </c>
      <c r="H1" s="54" t="s">
        <v>89</v>
      </c>
      <c r="I1" s="54" t="s">
        <v>127</v>
      </c>
      <c r="J1" s="54" t="s">
        <v>73</v>
      </c>
      <c r="K1" s="54" t="s">
        <v>74</v>
      </c>
      <c r="L1" s="54" t="s">
        <v>75</v>
      </c>
      <c r="M1" s="54" t="s">
        <v>76</v>
      </c>
      <c r="O1" s="81" t="s">
        <v>77</v>
      </c>
      <c r="P1" s="82">
        <v>0</v>
      </c>
    </row>
    <row r="2" spans="1:17" ht="16.8" x14ac:dyDescent="0.3">
      <c r="A2" s="64" t="s">
        <v>95</v>
      </c>
      <c r="B2" s="61"/>
      <c r="C2" s="62"/>
      <c r="D2" s="56">
        <v>1</v>
      </c>
      <c r="E2" s="57" t="s">
        <v>78</v>
      </c>
      <c r="F2" s="57" t="s">
        <v>78</v>
      </c>
      <c r="G2" s="57" t="s">
        <v>78</v>
      </c>
      <c r="H2" s="57" t="s">
        <v>78</v>
      </c>
      <c r="I2" s="56"/>
      <c r="J2" s="56">
        <f t="shared" ref="J2" si="0">IF($E2="þ",$D2,IF($F2="þ",($D2*10),IF($G2="þ",($D2*100),IF($H2="þ",($D2*600),$I2))))</f>
        <v>0</v>
      </c>
      <c r="K2" s="56">
        <f>J2+C2</f>
        <v>0</v>
      </c>
      <c r="L2" s="57" t="s">
        <v>78</v>
      </c>
      <c r="M2" s="58" t="str">
        <f>IF(K2&lt;=$P$1,"þ","q")</f>
        <v>þ</v>
      </c>
    </row>
    <row r="3" spans="1:17" ht="16.8" x14ac:dyDescent="0.3">
      <c r="A3" s="65" t="s">
        <v>96</v>
      </c>
      <c r="B3" s="61" t="s">
        <v>92</v>
      </c>
      <c r="C3" s="62"/>
      <c r="D3" s="56">
        <v>1</v>
      </c>
      <c r="E3" s="57" t="s">
        <v>78</v>
      </c>
      <c r="F3" s="57" t="s">
        <v>78</v>
      </c>
      <c r="G3" s="57" t="s">
        <v>78</v>
      </c>
      <c r="H3" s="57" t="s">
        <v>126</v>
      </c>
      <c r="I3" s="56"/>
      <c r="J3" s="56">
        <f>IF($E3="þ",$D3,IF($F3="þ",($D3*10),IF($G3="þ",($D3*100),IF($H3="þ",($D3*600),$I3))))</f>
        <v>600</v>
      </c>
      <c r="K3" s="56">
        <f>J3+C3</f>
        <v>600</v>
      </c>
      <c r="L3" s="57" t="s">
        <v>126</v>
      </c>
      <c r="M3" s="58" t="str">
        <f>IF(K3&lt;=$P$1,"þ","q")</f>
        <v>q</v>
      </c>
    </row>
    <row r="4" spans="1:17" ht="16.8" x14ac:dyDescent="0.3">
      <c r="A4" s="66" t="s">
        <v>97</v>
      </c>
      <c r="B4" s="61"/>
      <c r="C4" s="62"/>
      <c r="D4" s="56">
        <v>1</v>
      </c>
      <c r="E4" s="57" t="s">
        <v>78</v>
      </c>
      <c r="F4" s="57" t="s">
        <v>78</v>
      </c>
      <c r="G4" s="57" t="s">
        <v>78</v>
      </c>
      <c r="H4" s="57" t="s">
        <v>78</v>
      </c>
      <c r="I4" s="56"/>
      <c r="J4" s="56">
        <f t="shared" ref="J4:J5" si="1">IF($E4="þ",$D4,IF($F4="þ",($D4*10),IF($G4="þ",($D4*100),IF($H4="þ",($D4*600),$I4))))</f>
        <v>0</v>
      </c>
      <c r="K4" s="56">
        <f t="shared" ref="K4" si="2">J4+C4</f>
        <v>0</v>
      </c>
      <c r="L4" s="57" t="s">
        <v>78</v>
      </c>
      <c r="M4" s="58" t="str">
        <f t="shared" ref="M4" si="3">IF(K4&lt;=$P$1,"þ","q")</f>
        <v>þ</v>
      </c>
    </row>
    <row r="5" spans="1:17" ht="16.8" x14ac:dyDescent="0.3">
      <c r="A5" s="78"/>
      <c r="B5" s="61"/>
      <c r="C5" s="62"/>
      <c r="D5" s="56"/>
      <c r="E5" s="57" t="s">
        <v>78</v>
      </c>
      <c r="F5" s="57" t="s">
        <v>78</v>
      </c>
      <c r="G5" s="57" t="s">
        <v>78</v>
      </c>
      <c r="H5" s="57" t="s">
        <v>78</v>
      </c>
      <c r="I5" s="56"/>
      <c r="J5" s="56">
        <f t="shared" si="1"/>
        <v>0</v>
      </c>
      <c r="K5" s="56">
        <f t="shared" ref="K5" si="4">J5+C5</f>
        <v>0</v>
      </c>
      <c r="L5" s="57" t="s">
        <v>78</v>
      </c>
      <c r="M5" s="58" t="str">
        <f t="shared" ref="M5" si="5">IF(K5&lt;=$P$1,"þ","q")</f>
        <v>þ</v>
      </c>
      <c r="O5" s="85"/>
      <c r="Q5" s="85"/>
    </row>
    <row r="6" spans="1:17" x14ac:dyDescent="0.3">
      <c r="O6" s="42"/>
    </row>
    <row r="7" spans="1:17" ht="31.2" x14ac:dyDescent="0.3">
      <c r="A7" s="70" t="s">
        <v>69</v>
      </c>
      <c r="B7" s="71" t="s">
        <v>70</v>
      </c>
      <c r="C7" s="72" t="s">
        <v>71</v>
      </c>
      <c r="D7" s="73" t="s">
        <v>72</v>
      </c>
      <c r="E7" s="63" t="s">
        <v>87</v>
      </c>
      <c r="F7" s="63" t="s">
        <v>88</v>
      </c>
      <c r="G7" s="63" t="s">
        <v>91</v>
      </c>
      <c r="H7" s="63" t="s">
        <v>89</v>
      </c>
      <c r="I7" s="63" t="s">
        <v>90</v>
      </c>
      <c r="J7" s="54" t="s">
        <v>73</v>
      </c>
      <c r="K7" s="54" t="s">
        <v>74</v>
      </c>
      <c r="L7" s="63" t="s">
        <v>75</v>
      </c>
      <c r="M7" s="63" t="s">
        <v>76</v>
      </c>
      <c r="O7" s="85"/>
    </row>
    <row r="8" spans="1:17" ht="16.8" x14ac:dyDescent="0.3">
      <c r="A8" s="67"/>
      <c r="B8" s="61"/>
      <c r="C8" s="62"/>
      <c r="D8" s="56"/>
      <c r="E8" s="57" t="s">
        <v>78</v>
      </c>
      <c r="F8" s="57" t="s">
        <v>78</v>
      </c>
      <c r="G8" s="57" t="s">
        <v>78</v>
      </c>
      <c r="H8" s="57" t="s">
        <v>78</v>
      </c>
      <c r="I8" s="56"/>
      <c r="J8" s="56">
        <f t="shared" ref="J8:J13" si="6">IF($E8="þ",$D8,IF($F8="þ",($D8*10),IF($G8="þ",($D8*100),IF($H8="þ",($D8*600),$I8))))</f>
        <v>0</v>
      </c>
      <c r="K8" s="56">
        <f>J8+C8</f>
        <v>0</v>
      </c>
      <c r="L8" s="57" t="s">
        <v>78</v>
      </c>
      <c r="M8" s="58" t="str">
        <f>IF(K8&lt;=$P$1,"þ","q")</f>
        <v>þ</v>
      </c>
      <c r="O8" s="42"/>
    </row>
    <row r="9" spans="1:17" ht="16.8" x14ac:dyDescent="0.3">
      <c r="A9" s="67"/>
      <c r="B9" s="61"/>
      <c r="C9" s="62"/>
      <c r="D9" s="56"/>
      <c r="E9" s="57" t="s">
        <v>78</v>
      </c>
      <c r="F9" s="57" t="s">
        <v>78</v>
      </c>
      <c r="G9" s="57" t="s">
        <v>78</v>
      </c>
      <c r="H9" s="57" t="s">
        <v>78</v>
      </c>
      <c r="I9" s="56"/>
      <c r="J9" s="56">
        <f t="shared" si="6"/>
        <v>0</v>
      </c>
      <c r="K9" s="56">
        <f>J9+C9</f>
        <v>0</v>
      </c>
      <c r="L9" s="57" t="s">
        <v>78</v>
      </c>
      <c r="M9" s="58" t="str">
        <f>IF(K9&lt;=$P$1,"þ","q")</f>
        <v>þ</v>
      </c>
      <c r="O9" s="85"/>
    </row>
    <row r="10" spans="1:17" ht="16.8" x14ac:dyDescent="0.3">
      <c r="A10" s="68"/>
      <c r="B10" s="61"/>
      <c r="C10" s="62"/>
      <c r="D10" s="56"/>
      <c r="E10" s="57" t="s">
        <v>78</v>
      </c>
      <c r="F10" s="57" t="s">
        <v>78</v>
      </c>
      <c r="G10" s="57" t="s">
        <v>78</v>
      </c>
      <c r="H10" s="57" t="s">
        <v>78</v>
      </c>
      <c r="I10" s="56"/>
      <c r="J10" s="56">
        <f t="shared" si="6"/>
        <v>0</v>
      </c>
      <c r="K10" s="56">
        <f>J10+C10</f>
        <v>0</v>
      </c>
      <c r="L10" s="57" t="s">
        <v>78</v>
      </c>
      <c r="M10" s="58" t="str">
        <f>IF(K10&lt;=$P$1,"þ","q")</f>
        <v>þ</v>
      </c>
    </row>
    <row r="11" spans="1:17" ht="16.8" x14ac:dyDescent="0.3">
      <c r="A11" s="68"/>
      <c r="B11" s="61"/>
      <c r="C11" s="62"/>
      <c r="D11" s="56"/>
      <c r="E11" s="57" t="s">
        <v>78</v>
      </c>
      <c r="F11" s="57" t="s">
        <v>78</v>
      </c>
      <c r="G11" s="57" t="s">
        <v>78</v>
      </c>
      <c r="H11" s="57" t="s">
        <v>78</v>
      </c>
      <c r="I11" s="56"/>
      <c r="J11" s="56">
        <f t="shared" si="6"/>
        <v>0</v>
      </c>
      <c r="K11" s="56">
        <f>J11+C11</f>
        <v>0</v>
      </c>
      <c r="L11" s="57" t="s">
        <v>78</v>
      </c>
      <c r="M11" s="58" t="str">
        <f>IF(K11&lt;=$P$1,"þ","q")</f>
        <v>þ</v>
      </c>
    </row>
    <row r="12" spans="1:17" ht="16.8" x14ac:dyDescent="0.3">
      <c r="A12" s="69"/>
      <c r="B12" s="61"/>
      <c r="C12" s="62"/>
      <c r="D12" s="56"/>
      <c r="E12" s="57" t="s">
        <v>78</v>
      </c>
      <c r="F12" s="57" t="s">
        <v>78</v>
      </c>
      <c r="G12" s="57" t="s">
        <v>78</v>
      </c>
      <c r="H12" s="57" t="s">
        <v>78</v>
      </c>
      <c r="I12" s="56"/>
      <c r="J12" s="56">
        <f t="shared" si="6"/>
        <v>0</v>
      </c>
      <c r="K12" s="56">
        <f>J12+C12</f>
        <v>0</v>
      </c>
      <c r="L12" s="57" t="s">
        <v>78</v>
      </c>
      <c r="M12" s="58" t="str">
        <f>IF(K12&lt;=$P$1,"þ","q")</f>
        <v>þ</v>
      </c>
    </row>
    <row r="13" spans="1:17" ht="16.8" x14ac:dyDescent="0.3">
      <c r="A13" s="69"/>
      <c r="B13" s="61"/>
      <c r="C13" s="62"/>
      <c r="D13" s="56"/>
      <c r="E13" s="57" t="s">
        <v>78</v>
      </c>
      <c r="F13" s="57" t="s">
        <v>78</v>
      </c>
      <c r="G13" s="57" t="s">
        <v>78</v>
      </c>
      <c r="H13" s="57" t="s">
        <v>78</v>
      </c>
      <c r="I13" s="56"/>
      <c r="J13" s="56">
        <f t="shared" si="6"/>
        <v>0</v>
      </c>
      <c r="K13" s="56">
        <f t="shared" ref="K13" si="7">J13+C13</f>
        <v>0</v>
      </c>
      <c r="L13" s="57" t="s">
        <v>78</v>
      </c>
      <c r="M13" s="58" t="str">
        <f t="shared" ref="M13" si="8">IF(K13&lt;=$P$1,"þ","q")</f>
        <v>þ</v>
      </c>
    </row>
  </sheetData>
  <sortState ref="A20:H39">
    <sortCondition ref="A20:A39"/>
    <sortCondition ref="C20:C39"/>
  </sortState>
  <conditionalFormatting sqref="L2:M2 L4:M4 M3 L10:M12">
    <cfRule type="cellIs" dxfId="122" priority="631" stopIfTrue="1" operator="equal">
      <formula>"þ"</formula>
    </cfRule>
  </conditionalFormatting>
  <conditionalFormatting sqref="K2:K4 I10:I12 K10:K12">
    <cfRule type="cellIs" dxfId="121" priority="629" operator="lessThan">
      <formula>$P$1</formula>
    </cfRule>
  </conditionalFormatting>
  <conditionalFormatting sqref="L6:M6">
    <cfRule type="cellIs" dxfId="120" priority="569" stopIfTrue="1" operator="equal">
      <formula>"þ"</formula>
    </cfRule>
  </conditionalFormatting>
  <conditionalFormatting sqref="M8">
    <cfRule type="cellIs" dxfId="119" priority="529" stopIfTrue="1" operator="equal">
      <formula>"þ"</formula>
    </cfRule>
  </conditionalFormatting>
  <conditionalFormatting sqref="K8">
    <cfRule type="cellIs" dxfId="118" priority="528" operator="lessThan">
      <formula>$P$1</formula>
    </cfRule>
  </conditionalFormatting>
  <conditionalFormatting sqref="M8">
    <cfRule type="cellIs" dxfId="117" priority="438" stopIfTrue="1" operator="equal">
      <formula>"þ"</formula>
    </cfRule>
  </conditionalFormatting>
  <conditionalFormatting sqref="K8">
    <cfRule type="cellIs" dxfId="116" priority="437" operator="lessThan">
      <formula>$P$1</formula>
    </cfRule>
  </conditionalFormatting>
  <conditionalFormatting sqref="L12:M12">
    <cfRule type="cellIs" dxfId="115" priority="353" stopIfTrue="1" operator="equal">
      <formula>"þ"</formula>
    </cfRule>
  </conditionalFormatting>
  <conditionalFormatting sqref="K12">
    <cfRule type="cellIs" dxfId="114" priority="352" operator="lessThan">
      <formula>$P$1</formula>
    </cfRule>
  </conditionalFormatting>
  <conditionalFormatting sqref="L13:M13">
    <cfRule type="cellIs" dxfId="113" priority="241" stopIfTrue="1" operator="equal">
      <formula>"þ"</formula>
    </cfRule>
  </conditionalFormatting>
  <conditionalFormatting sqref="K13">
    <cfRule type="cellIs" dxfId="112" priority="240" operator="lessThan">
      <formula>$P$1</formula>
    </cfRule>
  </conditionalFormatting>
  <conditionalFormatting sqref="L13:M13">
    <cfRule type="cellIs" dxfId="111" priority="239" stopIfTrue="1" operator="equal">
      <formula>"þ"</formula>
    </cfRule>
  </conditionalFormatting>
  <conditionalFormatting sqref="K13">
    <cfRule type="cellIs" dxfId="110" priority="238" operator="lessThan">
      <formula>$P$1</formula>
    </cfRule>
  </conditionalFormatting>
  <conditionalFormatting sqref="L13:M13">
    <cfRule type="cellIs" dxfId="109" priority="237" stopIfTrue="1" operator="equal">
      <formula>"þ"</formula>
    </cfRule>
  </conditionalFormatting>
  <conditionalFormatting sqref="K13">
    <cfRule type="cellIs" dxfId="108" priority="236" operator="lessThan">
      <formula>$P$1</formula>
    </cfRule>
  </conditionalFormatting>
  <conditionalFormatting sqref="L5:M5">
    <cfRule type="cellIs" dxfId="107" priority="211" stopIfTrue="1" operator="equal">
      <formula>"þ"</formula>
    </cfRule>
  </conditionalFormatting>
  <conditionalFormatting sqref="L5:M5">
    <cfRule type="cellIs" dxfId="106" priority="210" stopIfTrue="1" operator="equal">
      <formula>"þ"</formula>
    </cfRule>
  </conditionalFormatting>
  <conditionalFormatting sqref="K5">
    <cfRule type="cellIs" dxfId="105" priority="209" operator="lessThan">
      <formula>$P$1</formula>
    </cfRule>
  </conditionalFormatting>
  <conditionalFormatting sqref="P1">
    <cfRule type="cellIs" dxfId="104" priority="180" operator="equal">
      <formula>0</formula>
    </cfRule>
  </conditionalFormatting>
  <conditionalFormatting sqref="M9">
    <cfRule type="cellIs" dxfId="103" priority="130" stopIfTrue="1" operator="equal">
      <formula>"þ"</formula>
    </cfRule>
  </conditionalFormatting>
  <conditionalFormatting sqref="K9">
    <cfRule type="cellIs" dxfId="102" priority="147" operator="lessThan">
      <formula>$P$1</formula>
    </cfRule>
  </conditionalFormatting>
  <conditionalFormatting sqref="M9">
    <cfRule type="cellIs" dxfId="101" priority="146" stopIfTrue="1" operator="equal">
      <formula>"þ"</formula>
    </cfRule>
  </conditionalFormatting>
  <conditionalFormatting sqref="M9">
    <cfRule type="cellIs" dxfId="100" priority="145" stopIfTrue="1" operator="equal">
      <formula>"þ"</formula>
    </cfRule>
  </conditionalFormatting>
  <conditionalFormatting sqref="K9">
    <cfRule type="cellIs" dxfId="99" priority="144" operator="lessThan">
      <formula>$P$1</formula>
    </cfRule>
  </conditionalFormatting>
  <conditionalFormatting sqref="M9">
    <cfRule type="cellIs" dxfId="98" priority="143" stopIfTrue="1" operator="equal">
      <formula>"þ"</formula>
    </cfRule>
  </conditionalFormatting>
  <conditionalFormatting sqref="M9">
    <cfRule type="cellIs" dxfId="97" priority="142" stopIfTrue="1" operator="equal">
      <formula>"þ"</formula>
    </cfRule>
  </conditionalFormatting>
  <conditionalFormatting sqref="K9">
    <cfRule type="cellIs" dxfId="96" priority="141" operator="lessThan">
      <formula>$P$1</formula>
    </cfRule>
  </conditionalFormatting>
  <conditionalFormatting sqref="M9">
    <cfRule type="cellIs" dxfId="95" priority="140" stopIfTrue="1" operator="equal">
      <formula>"þ"</formula>
    </cfRule>
  </conditionalFormatting>
  <conditionalFormatting sqref="M9">
    <cfRule type="cellIs" dxfId="94" priority="139" stopIfTrue="1" operator="equal">
      <formula>"þ"</formula>
    </cfRule>
  </conditionalFormatting>
  <conditionalFormatting sqref="K9">
    <cfRule type="cellIs" dxfId="93" priority="138" operator="lessThan">
      <formula>$P$1</formula>
    </cfRule>
  </conditionalFormatting>
  <conditionalFormatting sqref="K9">
    <cfRule type="cellIs" dxfId="92" priority="132" operator="lessThan">
      <formula>$P$1</formula>
    </cfRule>
  </conditionalFormatting>
  <conditionalFormatting sqref="M9">
    <cfRule type="cellIs" dxfId="91" priority="131" stopIfTrue="1" operator="equal">
      <formula>"þ"</formula>
    </cfRule>
  </conditionalFormatting>
  <conditionalFormatting sqref="K9">
    <cfRule type="cellIs" dxfId="90" priority="129" operator="lessThan">
      <formula>$P$1</formula>
    </cfRule>
  </conditionalFormatting>
  <conditionalFormatting sqref="M9">
    <cfRule type="cellIs" dxfId="89" priority="128" stopIfTrue="1" operator="equal">
      <formula>"þ"</formula>
    </cfRule>
  </conditionalFormatting>
  <conditionalFormatting sqref="M9">
    <cfRule type="cellIs" dxfId="88" priority="127" stopIfTrue="1" operator="equal">
      <formula>"þ"</formula>
    </cfRule>
  </conditionalFormatting>
  <conditionalFormatting sqref="K9">
    <cfRule type="cellIs" dxfId="87" priority="126" operator="lessThan">
      <formula>$P$1</formula>
    </cfRule>
  </conditionalFormatting>
  <conditionalFormatting sqref="M9">
    <cfRule type="cellIs" dxfId="86" priority="125" stopIfTrue="1" operator="equal">
      <formula>"þ"</formula>
    </cfRule>
  </conditionalFormatting>
  <conditionalFormatting sqref="M9">
    <cfRule type="cellIs" dxfId="85" priority="124" stopIfTrue="1" operator="equal">
      <formula>"þ"</formula>
    </cfRule>
  </conditionalFormatting>
  <conditionalFormatting sqref="K9">
    <cfRule type="cellIs" dxfId="84" priority="123" operator="lessThan">
      <formula>$P$1</formula>
    </cfRule>
  </conditionalFormatting>
  <conditionalFormatting sqref="L8:L9">
    <cfRule type="cellIs" dxfId="83" priority="117" stopIfTrue="1" operator="equal">
      <formula>"þ"</formula>
    </cfRule>
  </conditionalFormatting>
  <conditionalFormatting sqref="L8:L9">
    <cfRule type="cellIs" dxfId="82" priority="116" stopIfTrue="1" operator="equal">
      <formula>"þ"</formula>
    </cfRule>
  </conditionalFormatting>
  <conditionalFormatting sqref="M10:M11">
    <cfRule type="cellIs" dxfId="81" priority="109" stopIfTrue="1" operator="equal">
      <formula>"þ"</formula>
    </cfRule>
  </conditionalFormatting>
  <conditionalFormatting sqref="K11">
    <cfRule type="cellIs" dxfId="80" priority="108" operator="lessThan">
      <formula>$P$1</formula>
    </cfRule>
  </conditionalFormatting>
  <conditionalFormatting sqref="M10:M11">
    <cfRule type="cellIs" dxfId="79" priority="107" stopIfTrue="1" operator="equal">
      <formula>"þ"</formula>
    </cfRule>
  </conditionalFormatting>
  <conditionalFormatting sqref="K11">
    <cfRule type="cellIs" dxfId="78" priority="106" operator="lessThan">
      <formula>$P$1</formula>
    </cfRule>
  </conditionalFormatting>
  <conditionalFormatting sqref="M10:M11">
    <cfRule type="cellIs" dxfId="77" priority="105" stopIfTrue="1" operator="equal">
      <formula>"þ"</formula>
    </cfRule>
  </conditionalFormatting>
  <conditionalFormatting sqref="K11">
    <cfRule type="cellIs" dxfId="76" priority="104" operator="lessThan">
      <formula>$P$1</formula>
    </cfRule>
  </conditionalFormatting>
  <conditionalFormatting sqref="K10">
    <cfRule type="cellIs" dxfId="75" priority="102" operator="lessThan">
      <formula>$P$1</formula>
    </cfRule>
  </conditionalFormatting>
  <conditionalFormatting sqref="K10">
    <cfRule type="cellIs" dxfId="74" priority="101" operator="lessThan">
      <formula>$P$1</formula>
    </cfRule>
  </conditionalFormatting>
  <conditionalFormatting sqref="L10:L11">
    <cfRule type="cellIs" dxfId="73" priority="93" stopIfTrue="1" operator="equal">
      <formula>"þ"</formula>
    </cfRule>
  </conditionalFormatting>
  <conditionalFormatting sqref="L10:L11">
    <cfRule type="cellIs" dxfId="72" priority="92" stopIfTrue="1" operator="equal">
      <formula>"þ"</formula>
    </cfRule>
  </conditionalFormatting>
  <conditionalFormatting sqref="L10:L11">
    <cfRule type="cellIs" dxfId="71" priority="91" stopIfTrue="1" operator="equal">
      <formula>"þ"</formula>
    </cfRule>
  </conditionalFormatting>
  <conditionalFormatting sqref="L3">
    <cfRule type="cellIs" dxfId="70" priority="75" stopIfTrue="1" operator="equal">
      <formula>"þ"</formula>
    </cfRule>
  </conditionalFormatting>
  <conditionalFormatting sqref="L4">
    <cfRule type="cellIs" dxfId="69" priority="73" stopIfTrue="1" operator="equal">
      <formula>"þ"</formula>
    </cfRule>
  </conditionalFormatting>
  <conditionalFormatting sqref="E2:F2 E4:F4 H4 H2">
    <cfRule type="cellIs" dxfId="68" priority="58" stopIfTrue="1" operator="equal">
      <formula>"þ"</formula>
    </cfRule>
  </conditionalFormatting>
  <conditionalFormatting sqref="E5:F5 H5">
    <cfRule type="cellIs" dxfId="67" priority="57" stopIfTrue="1" operator="equal">
      <formula>"þ"</formula>
    </cfRule>
  </conditionalFormatting>
  <conditionalFormatting sqref="E5:F5 H5">
    <cfRule type="cellIs" dxfId="66" priority="56" stopIfTrue="1" operator="equal">
      <formula>"þ"</formula>
    </cfRule>
  </conditionalFormatting>
  <conditionalFormatting sqref="E3:F3 H3">
    <cfRule type="cellIs" dxfId="65" priority="53" stopIfTrue="1" operator="equal">
      <formula>"þ"</formula>
    </cfRule>
  </conditionalFormatting>
  <conditionalFormatting sqref="E4:F4 H4">
    <cfRule type="cellIs" dxfId="64" priority="52" stopIfTrue="1" operator="equal">
      <formula>"þ"</formula>
    </cfRule>
  </conditionalFormatting>
  <conditionalFormatting sqref="E8:F8 E13:F13 E10:F10 H10 H13 H8">
    <cfRule type="cellIs" dxfId="63" priority="51" stopIfTrue="1" operator="equal">
      <formula>"þ"</formula>
    </cfRule>
  </conditionalFormatting>
  <conditionalFormatting sqref="E12:F12 H12">
    <cfRule type="cellIs" dxfId="62" priority="50" stopIfTrue="1" operator="equal">
      <formula>"þ"</formula>
    </cfRule>
  </conditionalFormatting>
  <conditionalFormatting sqref="E12:F12 H12">
    <cfRule type="cellIs" dxfId="61" priority="49" stopIfTrue="1" operator="equal">
      <formula>"þ"</formula>
    </cfRule>
  </conditionalFormatting>
  <conditionalFormatting sqref="E11:F11 H11">
    <cfRule type="cellIs" dxfId="60" priority="48" stopIfTrue="1" operator="equal">
      <formula>"þ"</formula>
    </cfRule>
  </conditionalFormatting>
  <conditionalFormatting sqref="E11:F11 H11">
    <cfRule type="cellIs" dxfId="59" priority="47" stopIfTrue="1" operator="equal">
      <formula>"þ"</formula>
    </cfRule>
  </conditionalFormatting>
  <conditionalFormatting sqref="E9:F9 H9">
    <cfRule type="cellIs" dxfId="58" priority="46" stopIfTrue="1" operator="equal">
      <formula>"þ"</formula>
    </cfRule>
  </conditionalFormatting>
  <conditionalFormatting sqref="E10:F10 H10">
    <cfRule type="cellIs" dxfId="57" priority="45" stopIfTrue="1" operator="equal">
      <formula>"þ"</formula>
    </cfRule>
  </conditionalFormatting>
  <conditionalFormatting sqref="I8">
    <cfRule type="cellIs" dxfId="56" priority="44" operator="lessThan">
      <formula>$P$1</formula>
    </cfRule>
  </conditionalFormatting>
  <conditionalFormatting sqref="I13">
    <cfRule type="cellIs" dxfId="55" priority="32" operator="lessThan">
      <formula>$P$1</formula>
    </cfRule>
  </conditionalFormatting>
  <conditionalFormatting sqref="I13">
    <cfRule type="cellIs" dxfId="54" priority="31" operator="lessThan">
      <formula>$P$1</formula>
    </cfRule>
  </conditionalFormatting>
  <conditionalFormatting sqref="I13">
    <cfRule type="cellIs" dxfId="53" priority="30" operator="lessThan">
      <formula>$P$1</formula>
    </cfRule>
  </conditionalFormatting>
  <conditionalFormatting sqref="I13">
    <cfRule type="cellIs" dxfId="52" priority="29" operator="lessThan">
      <formula>$P$1</formula>
    </cfRule>
  </conditionalFormatting>
  <conditionalFormatting sqref="I13">
    <cfRule type="cellIs" dxfId="51" priority="28" operator="lessThan">
      <formula>$P$1</formula>
    </cfRule>
  </conditionalFormatting>
  <conditionalFormatting sqref="I13">
    <cfRule type="cellIs" dxfId="50" priority="27" operator="lessThan">
      <formula>$P$1</formula>
    </cfRule>
  </conditionalFormatting>
  <conditionalFormatting sqref="I13">
    <cfRule type="cellIs" dxfId="49" priority="26" operator="lessThan">
      <formula>$P$1</formula>
    </cfRule>
  </conditionalFormatting>
  <conditionalFormatting sqref="I9">
    <cfRule type="cellIs" dxfId="48" priority="25" operator="lessThan">
      <formula>$P$1</formula>
    </cfRule>
  </conditionalFormatting>
  <conditionalFormatting sqref="I9">
    <cfRule type="cellIs" dxfId="47" priority="24" operator="lessThan">
      <formula>$P$1</formula>
    </cfRule>
  </conditionalFormatting>
  <conditionalFormatting sqref="I9">
    <cfRule type="cellIs" dxfId="46" priority="23" operator="lessThan">
      <formula>$P$1</formula>
    </cfRule>
  </conditionalFormatting>
  <conditionalFormatting sqref="I9">
    <cfRule type="cellIs" dxfId="45" priority="22" operator="lessThan">
      <formula>$P$1</formula>
    </cfRule>
  </conditionalFormatting>
  <conditionalFormatting sqref="I9">
    <cfRule type="cellIs" dxfId="44" priority="21" operator="lessThan">
      <formula>$P$1</formula>
    </cfRule>
  </conditionalFormatting>
  <conditionalFormatting sqref="I9">
    <cfRule type="cellIs" dxfId="43" priority="20" operator="lessThan">
      <formula>$P$1</formula>
    </cfRule>
  </conditionalFormatting>
  <conditionalFormatting sqref="I9">
    <cfRule type="cellIs" dxfId="42" priority="19" operator="lessThan">
      <formula>$P$1</formula>
    </cfRule>
  </conditionalFormatting>
  <conditionalFormatting sqref="I9">
    <cfRule type="cellIs" dxfId="41" priority="18" operator="lessThan">
      <formula>$P$1</formula>
    </cfRule>
  </conditionalFormatting>
  <conditionalFormatting sqref="I9">
    <cfRule type="cellIs" dxfId="40" priority="17" operator="lessThan">
      <formula>$P$1</formula>
    </cfRule>
  </conditionalFormatting>
  <conditionalFormatting sqref="I11">
    <cfRule type="cellIs" dxfId="39" priority="16" operator="lessThan">
      <formula>$P$1</formula>
    </cfRule>
  </conditionalFormatting>
  <conditionalFormatting sqref="I10">
    <cfRule type="cellIs" dxfId="38" priority="15" operator="lessThan">
      <formula>$P$1</formula>
    </cfRule>
  </conditionalFormatting>
  <conditionalFormatting sqref="G2 G4">
    <cfRule type="cellIs" dxfId="37" priority="14" stopIfTrue="1" operator="equal">
      <formula>"þ"</formula>
    </cfRule>
  </conditionalFormatting>
  <conditionalFormatting sqref="G5">
    <cfRule type="cellIs" dxfId="36" priority="13" stopIfTrue="1" operator="equal">
      <formula>"þ"</formula>
    </cfRule>
  </conditionalFormatting>
  <conditionalFormatting sqref="G5">
    <cfRule type="cellIs" dxfId="35" priority="12" stopIfTrue="1" operator="equal">
      <formula>"þ"</formula>
    </cfRule>
  </conditionalFormatting>
  <conditionalFormatting sqref="G3">
    <cfRule type="cellIs" dxfId="34" priority="9" stopIfTrue="1" operator="equal">
      <formula>"þ"</formula>
    </cfRule>
  </conditionalFormatting>
  <conditionalFormatting sqref="G4">
    <cfRule type="cellIs" dxfId="33" priority="8" stopIfTrue="1" operator="equal">
      <formula>"þ"</formula>
    </cfRule>
  </conditionalFormatting>
  <conditionalFormatting sqref="G8 G13 G10">
    <cfRule type="cellIs" dxfId="32" priority="7" stopIfTrue="1" operator="equal">
      <formula>"þ"</formula>
    </cfRule>
  </conditionalFormatting>
  <conditionalFormatting sqref="G12">
    <cfRule type="cellIs" dxfId="31" priority="6" stopIfTrue="1" operator="equal">
      <formula>"þ"</formula>
    </cfRule>
  </conditionalFormatting>
  <conditionalFormatting sqref="G12">
    <cfRule type="cellIs" dxfId="30" priority="5" stopIfTrue="1" operator="equal">
      <formula>"þ"</formula>
    </cfRule>
  </conditionalFormatting>
  <conditionalFormatting sqref="G11">
    <cfRule type="cellIs" dxfId="29" priority="4" stopIfTrue="1" operator="equal">
      <formula>"þ"</formula>
    </cfRule>
  </conditionalFormatting>
  <conditionalFormatting sqref="G11">
    <cfRule type="cellIs" dxfId="28" priority="3" stopIfTrue="1" operator="equal">
      <formula>"þ"</formula>
    </cfRule>
  </conditionalFormatting>
  <conditionalFormatting sqref="G9">
    <cfRule type="cellIs" dxfId="27" priority="2" stopIfTrue="1" operator="equal">
      <formula>"þ"</formula>
    </cfRule>
  </conditionalFormatting>
  <conditionalFormatting sqref="G10">
    <cfRule type="cellIs" dxfId="26" priority="1" stopIfTrue="1" operator="equal">
      <formula>"þ"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4.5" style="47" bestFit="1" customWidth="1"/>
    <col min="2" max="2" width="13.796875" style="47" bestFit="1" customWidth="1"/>
    <col min="3" max="3" width="8.296875" style="47" bestFit="1" customWidth="1"/>
    <col min="4" max="4" width="8.09765625" style="47" bestFit="1" customWidth="1"/>
    <col min="5" max="5" width="4.8984375" style="47" bestFit="1" customWidth="1"/>
    <col min="6" max="6" width="5.796875" style="47" bestFit="1" customWidth="1"/>
    <col min="7" max="7" width="5.796875" style="47" customWidth="1"/>
    <col min="8" max="8" width="3.8984375" style="47" bestFit="1" customWidth="1"/>
    <col min="9" max="9" width="7.09765625" style="47" bestFit="1" customWidth="1"/>
    <col min="10" max="10" width="5.69921875" style="47" bestFit="1" customWidth="1"/>
    <col min="11" max="11" width="4.296875" style="47" bestFit="1" customWidth="1"/>
    <col min="12" max="12" width="5.3984375" style="47" bestFit="1" customWidth="1"/>
    <col min="13" max="13" width="4.296875" style="47" bestFit="1" customWidth="1"/>
    <col min="14" max="14" width="6.69921875" style="47" bestFit="1" customWidth="1"/>
    <col min="15" max="15" width="5.796875" style="42" bestFit="1" customWidth="1"/>
    <col min="16" max="16384" width="8.796875" style="42"/>
  </cols>
  <sheetData>
    <row r="1" spans="1:15" ht="31.8" thickBot="1" x14ac:dyDescent="0.35">
      <c r="A1" s="141" t="s">
        <v>0</v>
      </c>
      <c r="B1" s="140" t="s">
        <v>36</v>
      </c>
      <c r="C1" s="147" t="s">
        <v>131</v>
      </c>
      <c r="D1" s="140" t="s">
        <v>37</v>
      </c>
      <c r="E1" s="155" t="s">
        <v>38</v>
      </c>
      <c r="F1" s="150" t="s">
        <v>129</v>
      </c>
      <c r="G1" s="147" t="s">
        <v>128</v>
      </c>
      <c r="H1" s="140" t="s">
        <v>39</v>
      </c>
      <c r="I1" s="140" t="s">
        <v>40</v>
      </c>
      <c r="J1" s="142" t="s">
        <v>130</v>
      </c>
      <c r="K1" s="143" t="s">
        <v>3</v>
      </c>
      <c r="L1" s="142" t="s">
        <v>27</v>
      </c>
      <c r="M1" s="144" t="s">
        <v>82</v>
      </c>
      <c r="N1" s="142" t="s">
        <v>81</v>
      </c>
      <c r="O1" s="142" t="s">
        <v>94</v>
      </c>
    </row>
    <row r="2" spans="1:15" x14ac:dyDescent="0.3">
      <c r="A2" s="86" t="s">
        <v>101</v>
      </c>
      <c r="B2" s="43" t="s">
        <v>136</v>
      </c>
      <c r="C2" s="153" t="s">
        <v>78</v>
      </c>
      <c r="D2" s="43" t="s">
        <v>157</v>
      </c>
      <c r="E2" s="156">
        <v>1</v>
      </c>
      <c r="F2" s="151">
        <v>0</v>
      </c>
      <c r="G2" s="148">
        <v>1</v>
      </c>
      <c r="H2" s="79">
        <v>0</v>
      </c>
      <c r="I2" s="79">
        <v>0</v>
      </c>
      <c r="J2" s="79">
        <f t="shared" ref="J2:J33" si="0">IF(C2="þ",SUM(E2,G2:I2),SUM(E2,F2,H2,I2))</f>
        <v>1</v>
      </c>
      <c r="K2" s="44">
        <f t="shared" ref="K2:K33" ca="1" si="1">RANDBETWEEN(1,20)</f>
        <v>16</v>
      </c>
      <c r="L2" s="43">
        <f t="shared" ref="L2:L33" ca="1" si="2">SUM(J2:K2)</f>
        <v>17</v>
      </c>
      <c r="M2" s="74">
        <v>19</v>
      </c>
      <c r="N2" s="77" t="str">
        <f t="shared" ref="N2:N33" ca="1" si="3">IF(K2&gt;(M2-1),"þ","ý")</f>
        <v>ý</v>
      </c>
      <c r="O2" s="83"/>
    </row>
    <row r="3" spans="1:15" x14ac:dyDescent="0.3">
      <c r="A3" s="86" t="s">
        <v>101</v>
      </c>
      <c r="B3" s="43" t="s">
        <v>135</v>
      </c>
      <c r="C3" s="153" t="s">
        <v>126</v>
      </c>
      <c r="D3" s="43" t="s">
        <v>142</v>
      </c>
      <c r="E3" s="156">
        <v>1</v>
      </c>
      <c r="F3" s="151">
        <v>0</v>
      </c>
      <c r="G3" s="148">
        <v>1</v>
      </c>
      <c r="H3" s="79">
        <v>0</v>
      </c>
      <c r="I3" s="79">
        <v>0</v>
      </c>
      <c r="J3" s="79">
        <f t="shared" si="0"/>
        <v>2</v>
      </c>
      <c r="K3" s="44">
        <f t="shared" ca="1" si="1"/>
        <v>17</v>
      </c>
      <c r="L3" s="43">
        <f t="shared" ca="1" si="2"/>
        <v>19</v>
      </c>
      <c r="M3" s="74">
        <v>19</v>
      </c>
      <c r="N3" s="77" t="str">
        <f t="shared" ca="1" si="3"/>
        <v>ý</v>
      </c>
      <c r="O3" s="83"/>
    </row>
    <row r="4" spans="1:15" x14ac:dyDescent="0.3">
      <c r="A4" s="86" t="s">
        <v>113</v>
      </c>
      <c r="B4" s="43" t="s">
        <v>136</v>
      </c>
      <c r="C4" s="153" t="s">
        <v>78</v>
      </c>
      <c r="D4" s="43" t="s">
        <v>157</v>
      </c>
      <c r="E4" s="156">
        <v>0</v>
      </c>
      <c r="F4" s="151">
        <v>0</v>
      </c>
      <c r="G4" s="148">
        <v>-1</v>
      </c>
      <c r="H4" s="79">
        <v>0</v>
      </c>
      <c r="I4" s="79">
        <v>0</v>
      </c>
      <c r="J4" s="79">
        <f t="shared" si="0"/>
        <v>0</v>
      </c>
      <c r="K4" s="44">
        <f t="shared" ca="1" si="1"/>
        <v>15</v>
      </c>
      <c r="L4" s="43">
        <f t="shared" ca="1" si="2"/>
        <v>15</v>
      </c>
      <c r="M4" s="74">
        <v>19</v>
      </c>
      <c r="N4" s="77" t="str">
        <f t="shared" ca="1" si="3"/>
        <v>ý</v>
      </c>
      <c r="O4" s="83"/>
    </row>
    <row r="5" spans="1:15" x14ac:dyDescent="0.3">
      <c r="A5" s="86" t="s">
        <v>113</v>
      </c>
      <c r="B5" s="43" t="s">
        <v>135</v>
      </c>
      <c r="C5" s="153" t="s">
        <v>126</v>
      </c>
      <c r="D5" s="43" t="s">
        <v>142</v>
      </c>
      <c r="E5" s="156">
        <v>0</v>
      </c>
      <c r="F5" s="151">
        <v>0</v>
      </c>
      <c r="G5" s="148">
        <v>-1</v>
      </c>
      <c r="H5" s="79">
        <v>0</v>
      </c>
      <c r="I5" s="79">
        <v>0</v>
      </c>
      <c r="J5" s="79">
        <f t="shared" si="0"/>
        <v>-1</v>
      </c>
      <c r="K5" s="44">
        <f t="shared" ca="1" si="1"/>
        <v>8</v>
      </c>
      <c r="L5" s="43">
        <f t="shared" ca="1" si="2"/>
        <v>7</v>
      </c>
      <c r="M5" s="74">
        <v>19</v>
      </c>
      <c r="N5" s="77" t="str">
        <f t="shared" ca="1" si="3"/>
        <v>ý</v>
      </c>
      <c r="O5" s="83"/>
    </row>
    <row r="6" spans="1:15" x14ac:dyDescent="0.3">
      <c r="A6" s="86" t="s">
        <v>114</v>
      </c>
      <c r="B6" s="43" t="s">
        <v>133</v>
      </c>
      <c r="C6" s="153" t="s">
        <v>78</v>
      </c>
      <c r="D6" s="43" t="s">
        <v>145</v>
      </c>
      <c r="E6" s="156">
        <v>0</v>
      </c>
      <c r="F6" s="151">
        <v>-1</v>
      </c>
      <c r="G6" s="148">
        <v>0</v>
      </c>
      <c r="H6" s="79">
        <v>0</v>
      </c>
      <c r="I6" s="79">
        <v>0</v>
      </c>
      <c r="J6" s="79">
        <f t="shared" si="0"/>
        <v>-1</v>
      </c>
      <c r="K6" s="44">
        <f t="shared" ca="1" si="1"/>
        <v>15</v>
      </c>
      <c r="L6" s="43">
        <f t="shared" ca="1" si="2"/>
        <v>14</v>
      </c>
      <c r="M6" s="74">
        <v>19</v>
      </c>
      <c r="N6" s="77" t="str">
        <f t="shared" ca="1" si="3"/>
        <v>ý</v>
      </c>
      <c r="O6" s="83"/>
    </row>
    <row r="7" spans="1:15" x14ac:dyDescent="0.3">
      <c r="A7" s="86" t="s">
        <v>114</v>
      </c>
      <c r="B7" s="43" t="s">
        <v>134</v>
      </c>
      <c r="C7" s="153" t="s">
        <v>78</v>
      </c>
      <c r="D7" s="43" t="s">
        <v>146</v>
      </c>
      <c r="E7" s="156">
        <v>0</v>
      </c>
      <c r="F7" s="151">
        <v>-1</v>
      </c>
      <c r="G7" s="148">
        <v>0</v>
      </c>
      <c r="H7" s="79">
        <v>0</v>
      </c>
      <c r="I7" s="79">
        <v>0</v>
      </c>
      <c r="J7" s="79">
        <f t="shared" si="0"/>
        <v>-1</v>
      </c>
      <c r="K7" s="44">
        <f t="shared" ca="1" si="1"/>
        <v>13</v>
      </c>
      <c r="L7" s="43">
        <f t="shared" ca="1" si="2"/>
        <v>12</v>
      </c>
      <c r="M7" s="74">
        <v>20</v>
      </c>
      <c r="N7" s="77" t="str">
        <f t="shared" ca="1" si="3"/>
        <v>ý</v>
      </c>
      <c r="O7" s="83"/>
    </row>
    <row r="8" spans="1:15" x14ac:dyDescent="0.3">
      <c r="A8" s="86" t="s">
        <v>114</v>
      </c>
      <c r="B8" s="43" t="s">
        <v>134</v>
      </c>
      <c r="C8" s="153" t="s">
        <v>78</v>
      </c>
      <c r="D8" s="43" t="s">
        <v>146</v>
      </c>
      <c r="E8" s="156">
        <v>0</v>
      </c>
      <c r="F8" s="151">
        <v>-1</v>
      </c>
      <c r="G8" s="148">
        <v>0</v>
      </c>
      <c r="H8" s="79">
        <v>0</v>
      </c>
      <c r="I8" s="79">
        <v>0</v>
      </c>
      <c r="J8" s="79">
        <f t="shared" si="0"/>
        <v>-1</v>
      </c>
      <c r="K8" s="44">
        <f t="shared" ca="1" si="1"/>
        <v>7</v>
      </c>
      <c r="L8" s="43">
        <f t="shared" ca="1" si="2"/>
        <v>6</v>
      </c>
      <c r="M8" s="74">
        <v>20</v>
      </c>
      <c r="N8" s="77" t="str">
        <f t="shared" ca="1" si="3"/>
        <v>ý</v>
      </c>
      <c r="O8" s="83"/>
    </row>
    <row r="9" spans="1:15" x14ac:dyDescent="0.3">
      <c r="A9" s="86" t="s">
        <v>95</v>
      </c>
      <c r="B9" s="43" t="s">
        <v>133</v>
      </c>
      <c r="C9" s="153" t="s">
        <v>78</v>
      </c>
      <c r="D9" s="43" t="s">
        <v>147</v>
      </c>
      <c r="E9" s="156">
        <v>0</v>
      </c>
      <c r="F9" s="151">
        <v>-1</v>
      </c>
      <c r="G9" s="148">
        <v>-1</v>
      </c>
      <c r="H9" s="79">
        <v>0</v>
      </c>
      <c r="I9" s="79">
        <v>0</v>
      </c>
      <c r="J9" s="79">
        <f t="shared" si="0"/>
        <v>-1</v>
      </c>
      <c r="K9" s="44">
        <f t="shared" ca="1" si="1"/>
        <v>11</v>
      </c>
      <c r="L9" s="43">
        <f t="shared" ca="1" si="2"/>
        <v>10</v>
      </c>
      <c r="M9" s="74">
        <v>19</v>
      </c>
      <c r="N9" s="77" t="str">
        <f t="shared" ca="1" si="3"/>
        <v>ý</v>
      </c>
      <c r="O9" s="83"/>
    </row>
    <row r="10" spans="1:15" x14ac:dyDescent="0.3">
      <c r="A10" s="86" t="s">
        <v>95</v>
      </c>
      <c r="B10" s="43" t="s">
        <v>136</v>
      </c>
      <c r="C10" s="153" t="s">
        <v>78</v>
      </c>
      <c r="D10" s="43" t="s">
        <v>148</v>
      </c>
      <c r="E10" s="156">
        <v>0</v>
      </c>
      <c r="F10" s="151">
        <v>-1</v>
      </c>
      <c r="G10" s="148">
        <v>-1</v>
      </c>
      <c r="H10" s="79">
        <v>0</v>
      </c>
      <c r="I10" s="79">
        <v>0</v>
      </c>
      <c r="J10" s="79">
        <f t="shared" si="0"/>
        <v>-1</v>
      </c>
      <c r="K10" s="44">
        <f t="shared" ca="1" si="1"/>
        <v>4</v>
      </c>
      <c r="L10" s="43">
        <f t="shared" ca="1" si="2"/>
        <v>3</v>
      </c>
      <c r="M10" s="74">
        <v>19</v>
      </c>
      <c r="N10" s="77" t="str">
        <f t="shared" ca="1" si="3"/>
        <v>ý</v>
      </c>
      <c r="O10" s="83"/>
    </row>
    <row r="11" spans="1:15" x14ac:dyDescent="0.3">
      <c r="A11" s="86" t="s">
        <v>95</v>
      </c>
      <c r="B11" s="43" t="s">
        <v>140</v>
      </c>
      <c r="C11" s="153" t="s">
        <v>78</v>
      </c>
      <c r="D11" s="43" t="s">
        <v>145</v>
      </c>
      <c r="E11" s="156">
        <v>0</v>
      </c>
      <c r="F11" s="151">
        <v>-1</v>
      </c>
      <c r="G11" s="148">
        <v>-1</v>
      </c>
      <c r="H11" s="79">
        <v>0</v>
      </c>
      <c r="I11" s="79">
        <v>0</v>
      </c>
      <c r="J11" s="79">
        <f t="shared" si="0"/>
        <v>-1</v>
      </c>
      <c r="K11" s="44">
        <f t="shared" ca="1" si="1"/>
        <v>12</v>
      </c>
      <c r="L11" s="43">
        <f t="shared" ca="1" si="2"/>
        <v>11</v>
      </c>
      <c r="M11" s="74">
        <v>20</v>
      </c>
      <c r="N11" s="77" t="str">
        <f t="shared" ca="1" si="3"/>
        <v>ý</v>
      </c>
      <c r="O11" s="83"/>
    </row>
    <row r="12" spans="1:15" x14ac:dyDescent="0.3">
      <c r="A12" s="86" t="s">
        <v>122</v>
      </c>
      <c r="B12" s="43" t="s">
        <v>136</v>
      </c>
      <c r="C12" s="153" t="s">
        <v>78</v>
      </c>
      <c r="D12" s="43" t="s">
        <v>148</v>
      </c>
      <c r="E12" s="156">
        <v>0</v>
      </c>
      <c r="F12" s="151">
        <v>-1</v>
      </c>
      <c r="G12" s="148">
        <v>-1</v>
      </c>
      <c r="H12" s="79">
        <v>0</v>
      </c>
      <c r="I12" s="79">
        <v>0</v>
      </c>
      <c r="J12" s="79">
        <f t="shared" si="0"/>
        <v>-1</v>
      </c>
      <c r="K12" s="44">
        <f t="shared" ca="1" si="1"/>
        <v>1</v>
      </c>
      <c r="L12" s="43">
        <f t="shared" ca="1" si="2"/>
        <v>0</v>
      </c>
      <c r="M12" s="74">
        <v>19</v>
      </c>
      <c r="N12" s="77" t="str">
        <f t="shared" ca="1" si="3"/>
        <v>ý</v>
      </c>
      <c r="O12" s="83"/>
    </row>
    <row r="13" spans="1:15" x14ac:dyDescent="0.3">
      <c r="A13" s="86" t="s">
        <v>122</v>
      </c>
      <c r="B13" s="43" t="s">
        <v>135</v>
      </c>
      <c r="C13" s="153" t="s">
        <v>126</v>
      </c>
      <c r="D13" s="43" t="s">
        <v>142</v>
      </c>
      <c r="E13" s="156">
        <v>0</v>
      </c>
      <c r="F13" s="151">
        <v>-1</v>
      </c>
      <c r="G13" s="148">
        <v>-1</v>
      </c>
      <c r="H13" s="79">
        <v>0</v>
      </c>
      <c r="I13" s="79">
        <v>0</v>
      </c>
      <c r="J13" s="79">
        <f t="shared" si="0"/>
        <v>-1</v>
      </c>
      <c r="K13" s="44">
        <f t="shared" ca="1" si="1"/>
        <v>7</v>
      </c>
      <c r="L13" s="43">
        <f t="shared" ca="1" si="2"/>
        <v>6</v>
      </c>
      <c r="M13" s="74">
        <v>19</v>
      </c>
      <c r="N13" s="77" t="str">
        <f t="shared" ca="1" si="3"/>
        <v>ý</v>
      </c>
      <c r="O13" s="83"/>
    </row>
    <row r="14" spans="1:15" x14ac:dyDescent="0.3">
      <c r="A14" s="86" t="s">
        <v>102</v>
      </c>
      <c r="B14" s="43" t="s">
        <v>136</v>
      </c>
      <c r="C14" s="153" t="s">
        <v>78</v>
      </c>
      <c r="D14" s="43" t="s">
        <v>149</v>
      </c>
      <c r="E14" s="156">
        <v>0</v>
      </c>
      <c r="F14" s="151">
        <v>1</v>
      </c>
      <c r="G14" s="148">
        <v>0</v>
      </c>
      <c r="H14" s="79">
        <v>0</v>
      </c>
      <c r="I14" s="79">
        <v>0</v>
      </c>
      <c r="J14" s="79">
        <f t="shared" si="0"/>
        <v>1</v>
      </c>
      <c r="K14" s="44">
        <f t="shared" ca="1" si="1"/>
        <v>18</v>
      </c>
      <c r="L14" s="43">
        <f t="shared" ca="1" si="2"/>
        <v>19</v>
      </c>
      <c r="M14" s="74">
        <v>19</v>
      </c>
      <c r="N14" s="77" t="str">
        <f t="shared" ca="1" si="3"/>
        <v>ý</v>
      </c>
      <c r="O14" s="83"/>
    </row>
    <row r="15" spans="1:15" x14ac:dyDescent="0.3">
      <c r="A15" s="86" t="s">
        <v>102</v>
      </c>
      <c r="B15" s="43" t="s">
        <v>135</v>
      </c>
      <c r="C15" s="153" t="s">
        <v>126</v>
      </c>
      <c r="D15" s="43" t="s">
        <v>142</v>
      </c>
      <c r="E15" s="156">
        <v>0</v>
      </c>
      <c r="F15" s="151">
        <v>1</v>
      </c>
      <c r="G15" s="148">
        <v>0</v>
      </c>
      <c r="H15" s="79">
        <v>0</v>
      </c>
      <c r="I15" s="79">
        <v>0</v>
      </c>
      <c r="J15" s="79">
        <f t="shared" si="0"/>
        <v>0</v>
      </c>
      <c r="K15" s="44">
        <f t="shared" ca="1" si="1"/>
        <v>13</v>
      </c>
      <c r="L15" s="43">
        <f t="shared" ca="1" si="2"/>
        <v>13</v>
      </c>
      <c r="M15" s="74">
        <v>19</v>
      </c>
      <c r="N15" s="77" t="str">
        <f t="shared" ca="1" si="3"/>
        <v>ý</v>
      </c>
      <c r="O15" s="83"/>
    </row>
    <row r="16" spans="1:15" x14ac:dyDescent="0.3">
      <c r="A16" s="86" t="s">
        <v>115</v>
      </c>
      <c r="B16" s="43" t="s">
        <v>136</v>
      </c>
      <c r="C16" s="153" t="s">
        <v>78</v>
      </c>
      <c r="D16" s="43" t="s">
        <v>148</v>
      </c>
      <c r="E16" s="156">
        <v>0</v>
      </c>
      <c r="F16" s="151">
        <v>-1</v>
      </c>
      <c r="G16" s="148">
        <v>-1</v>
      </c>
      <c r="H16" s="79">
        <v>0</v>
      </c>
      <c r="I16" s="79">
        <v>0</v>
      </c>
      <c r="J16" s="79">
        <f t="shared" si="0"/>
        <v>-1</v>
      </c>
      <c r="K16" s="44">
        <f t="shared" ca="1" si="1"/>
        <v>4</v>
      </c>
      <c r="L16" s="43">
        <f t="shared" ca="1" si="2"/>
        <v>3</v>
      </c>
      <c r="M16" s="74">
        <v>19</v>
      </c>
      <c r="N16" s="77" t="str">
        <f t="shared" ca="1" si="3"/>
        <v>ý</v>
      </c>
      <c r="O16" s="83"/>
    </row>
    <row r="17" spans="1:15" x14ac:dyDescent="0.3">
      <c r="A17" s="86" t="s">
        <v>115</v>
      </c>
      <c r="B17" s="43" t="s">
        <v>135</v>
      </c>
      <c r="C17" s="153" t="s">
        <v>126</v>
      </c>
      <c r="D17" s="43" t="s">
        <v>142</v>
      </c>
      <c r="E17" s="156">
        <v>0</v>
      </c>
      <c r="F17" s="151">
        <v>-1</v>
      </c>
      <c r="G17" s="148">
        <v>-1</v>
      </c>
      <c r="H17" s="79">
        <v>0</v>
      </c>
      <c r="I17" s="79">
        <v>0</v>
      </c>
      <c r="J17" s="79">
        <f t="shared" si="0"/>
        <v>-1</v>
      </c>
      <c r="K17" s="44">
        <f t="shared" ca="1" si="1"/>
        <v>8</v>
      </c>
      <c r="L17" s="43">
        <f t="shared" ca="1" si="2"/>
        <v>7</v>
      </c>
      <c r="M17" s="74">
        <v>19</v>
      </c>
      <c r="N17" s="77" t="str">
        <f t="shared" ca="1" si="3"/>
        <v>ý</v>
      </c>
      <c r="O17" s="83"/>
    </row>
    <row r="18" spans="1:15" x14ac:dyDescent="0.3">
      <c r="A18" s="86" t="s">
        <v>99</v>
      </c>
      <c r="B18" s="43" t="s">
        <v>132</v>
      </c>
      <c r="C18" s="153" t="s">
        <v>78</v>
      </c>
      <c r="D18" s="43" t="s">
        <v>151</v>
      </c>
      <c r="E18" s="156">
        <v>8</v>
      </c>
      <c r="F18" s="151">
        <v>4</v>
      </c>
      <c r="G18" s="148">
        <v>0</v>
      </c>
      <c r="H18" s="79">
        <v>1</v>
      </c>
      <c r="I18" s="79">
        <v>0</v>
      </c>
      <c r="J18" s="79">
        <f>IF(C18="þ",SUM(E18,G18:I18),SUM(E18,F18,H18,I18))</f>
        <v>13</v>
      </c>
      <c r="K18" s="44">
        <f t="shared" ca="1" si="1"/>
        <v>1</v>
      </c>
      <c r="L18" s="43">
        <f t="shared" ca="1" si="2"/>
        <v>14</v>
      </c>
      <c r="M18" s="74">
        <v>19</v>
      </c>
      <c r="N18" s="77" t="str">
        <f t="shared" ca="1" si="3"/>
        <v>ý</v>
      </c>
      <c r="O18" s="83"/>
    </row>
    <row r="19" spans="1:15" x14ac:dyDescent="0.3">
      <c r="A19" s="86" t="s">
        <v>99</v>
      </c>
      <c r="B19" s="43" t="s">
        <v>133</v>
      </c>
      <c r="C19" s="153" t="s">
        <v>78</v>
      </c>
      <c r="D19" s="43" t="s">
        <v>150</v>
      </c>
      <c r="E19" s="156">
        <v>8</v>
      </c>
      <c r="F19" s="151">
        <v>4</v>
      </c>
      <c r="G19" s="148">
        <v>0</v>
      </c>
      <c r="H19" s="79">
        <v>0</v>
      </c>
      <c r="I19" s="79">
        <v>0</v>
      </c>
      <c r="J19" s="79">
        <f t="shared" ref="J19" si="4">IF(C19="þ",SUM(G19:I19),SUM(F19,H19,I19))</f>
        <v>4</v>
      </c>
      <c r="K19" s="44">
        <f t="shared" ca="1" si="1"/>
        <v>11</v>
      </c>
      <c r="L19" s="43">
        <f t="shared" ca="1" si="2"/>
        <v>15</v>
      </c>
      <c r="M19" s="74">
        <v>19</v>
      </c>
      <c r="N19" s="77" t="str">
        <f t="shared" ca="1" si="3"/>
        <v>ý</v>
      </c>
      <c r="O19" s="83"/>
    </row>
    <row r="20" spans="1:15" x14ac:dyDescent="0.3">
      <c r="A20" s="86" t="s">
        <v>121</v>
      </c>
      <c r="B20" s="43" t="s">
        <v>136</v>
      </c>
      <c r="C20" s="153" t="s">
        <v>78</v>
      </c>
      <c r="D20" s="43" t="s">
        <v>148</v>
      </c>
      <c r="E20" s="156">
        <v>0</v>
      </c>
      <c r="F20" s="151">
        <v>-1</v>
      </c>
      <c r="G20" s="148">
        <v>-1</v>
      </c>
      <c r="H20" s="79">
        <v>0</v>
      </c>
      <c r="I20" s="79">
        <v>0</v>
      </c>
      <c r="J20" s="79">
        <f t="shared" si="0"/>
        <v>-1</v>
      </c>
      <c r="K20" s="44">
        <f t="shared" ca="1" si="1"/>
        <v>10</v>
      </c>
      <c r="L20" s="43">
        <f t="shared" ca="1" si="2"/>
        <v>9</v>
      </c>
      <c r="M20" s="74">
        <v>19</v>
      </c>
      <c r="N20" s="77" t="str">
        <f t="shared" ca="1" si="3"/>
        <v>ý</v>
      </c>
      <c r="O20" s="83"/>
    </row>
    <row r="21" spans="1:15" x14ac:dyDescent="0.3">
      <c r="A21" s="86" t="s">
        <v>121</v>
      </c>
      <c r="B21" s="43" t="s">
        <v>135</v>
      </c>
      <c r="C21" s="153" t="s">
        <v>126</v>
      </c>
      <c r="D21" s="43" t="s">
        <v>142</v>
      </c>
      <c r="E21" s="156">
        <v>0</v>
      </c>
      <c r="F21" s="151">
        <v>-1</v>
      </c>
      <c r="G21" s="148">
        <v>-1</v>
      </c>
      <c r="H21" s="79">
        <v>0</v>
      </c>
      <c r="I21" s="79">
        <v>0</v>
      </c>
      <c r="J21" s="79">
        <f t="shared" si="0"/>
        <v>-1</v>
      </c>
      <c r="K21" s="44">
        <f t="shared" ca="1" si="1"/>
        <v>14</v>
      </c>
      <c r="L21" s="43">
        <f t="shared" ca="1" si="2"/>
        <v>13</v>
      </c>
      <c r="M21" s="74">
        <v>19</v>
      </c>
      <c r="N21" s="77" t="str">
        <f t="shared" ca="1" si="3"/>
        <v>ý</v>
      </c>
      <c r="O21" s="83"/>
    </row>
    <row r="22" spans="1:15" x14ac:dyDescent="0.3">
      <c r="A22" s="86" t="s">
        <v>118</v>
      </c>
      <c r="B22" s="43" t="s">
        <v>136</v>
      </c>
      <c r="C22" s="153" t="s">
        <v>78</v>
      </c>
      <c r="D22" s="43" t="s">
        <v>148</v>
      </c>
      <c r="E22" s="156">
        <v>0</v>
      </c>
      <c r="F22" s="151">
        <v>-1</v>
      </c>
      <c r="G22" s="148">
        <v>-1</v>
      </c>
      <c r="H22" s="79">
        <v>0</v>
      </c>
      <c r="I22" s="79">
        <v>0</v>
      </c>
      <c r="J22" s="79">
        <f t="shared" si="0"/>
        <v>-1</v>
      </c>
      <c r="K22" s="44">
        <f t="shared" ca="1" si="1"/>
        <v>6</v>
      </c>
      <c r="L22" s="43">
        <f t="shared" ca="1" si="2"/>
        <v>5</v>
      </c>
      <c r="M22" s="74">
        <v>19</v>
      </c>
      <c r="N22" s="77" t="str">
        <f t="shared" ca="1" si="3"/>
        <v>ý</v>
      </c>
      <c r="O22" s="83"/>
    </row>
    <row r="23" spans="1:15" x14ac:dyDescent="0.3">
      <c r="A23" s="86" t="s">
        <v>118</v>
      </c>
      <c r="B23" s="43" t="s">
        <v>135</v>
      </c>
      <c r="C23" s="153" t="s">
        <v>126</v>
      </c>
      <c r="D23" s="43" t="s">
        <v>142</v>
      </c>
      <c r="E23" s="156">
        <v>0</v>
      </c>
      <c r="F23" s="151">
        <v>-1</v>
      </c>
      <c r="G23" s="148">
        <v>-1</v>
      </c>
      <c r="H23" s="79">
        <v>0</v>
      </c>
      <c r="I23" s="79">
        <v>0</v>
      </c>
      <c r="J23" s="79">
        <f t="shared" si="0"/>
        <v>-1</v>
      </c>
      <c r="K23" s="44">
        <f t="shared" ca="1" si="1"/>
        <v>7</v>
      </c>
      <c r="L23" s="43">
        <f t="shared" ca="1" si="2"/>
        <v>6</v>
      </c>
      <c r="M23" s="74">
        <v>19</v>
      </c>
      <c r="N23" s="77" t="str">
        <f t="shared" ca="1" si="3"/>
        <v>ý</v>
      </c>
      <c r="O23" s="83"/>
    </row>
    <row r="24" spans="1:15" x14ac:dyDescent="0.3">
      <c r="A24" s="86" t="s">
        <v>106</v>
      </c>
      <c r="B24" s="43" t="s">
        <v>136</v>
      </c>
      <c r="C24" s="153" t="s">
        <v>78</v>
      </c>
      <c r="D24" s="43" t="s">
        <v>149</v>
      </c>
      <c r="E24" s="156">
        <v>0</v>
      </c>
      <c r="F24" s="151">
        <v>1</v>
      </c>
      <c r="G24" s="148">
        <v>0</v>
      </c>
      <c r="H24" s="79">
        <v>0</v>
      </c>
      <c r="I24" s="79">
        <v>0</v>
      </c>
      <c r="J24" s="79">
        <f t="shared" si="0"/>
        <v>1</v>
      </c>
      <c r="K24" s="44">
        <f t="shared" ca="1" si="1"/>
        <v>11</v>
      </c>
      <c r="L24" s="43">
        <f t="shared" ca="1" si="2"/>
        <v>12</v>
      </c>
      <c r="M24" s="74">
        <v>19</v>
      </c>
      <c r="N24" s="77" t="str">
        <f t="shared" ca="1" si="3"/>
        <v>ý</v>
      </c>
      <c r="O24" s="83"/>
    </row>
    <row r="25" spans="1:15" x14ac:dyDescent="0.3">
      <c r="A25" s="86" t="s">
        <v>106</v>
      </c>
      <c r="B25" s="43" t="s">
        <v>135</v>
      </c>
      <c r="C25" s="153" t="s">
        <v>126</v>
      </c>
      <c r="D25" s="43" t="s">
        <v>142</v>
      </c>
      <c r="E25" s="156">
        <v>0</v>
      </c>
      <c r="F25" s="151">
        <v>1</v>
      </c>
      <c r="G25" s="148">
        <v>0</v>
      </c>
      <c r="H25" s="79">
        <v>0</v>
      </c>
      <c r="I25" s="79">
        <v>0</v>
      </c>
      <c r="J25" s="79">
        <f t="shared" si="0"/>
        <v>0</v>
      </c>
      <c r="K25" s="44">
        <f t="shared" ca="1" si="1"/>
        <v>7</v>
      </c>
      <c r="L25" s="43">
        <f t="shared" ca="1" si="2"/>
        <v>7</v>
      </c>
      <c r="M25" s="74">
        <v>19</v>
      </c>
      <c r="N25" s="77" t="str">
        <f t="shared" ca="1" si="3"/>
        <v>ý</v>
      </c>
      <c r="O25" s="83"/>
    </row>
    <row r="26" spans="1:15" x14ac:dyDescent="0.3">
      <c r="A26" s="86" t="s">
        <v>123</v>
      </c>
      <c r="B26" s="43" t="s">
        <v>136</v>
      </c>
      <c r="C26" s="153" t="s">
        <v>78</v>
      </c>
      <c r="D26" s="43" t="s">
        <v>152</v>
      </c>
      <c r="E26" s="156">
        <v>0</v>
      </c>
      <c r="F26" s="151">
        <v>-2</v>
      </c>
      <c r="G26" s="148">
        <v>-2</v>
      </c>
      <c r="H26" s="79">
        <v>0</v>
      </c>
      <c r="I26" s="79">
        <v>0</v>
      </c>
      <c r="J26" s="79">
        <f t="shared" si="0"/>
        <v>-2</v>
      </c>
      <c r="K26" s="44">
        <f t="shared" ca="1" si="1"/>
        <v>6</v>
      </c>
      <c r="L26" s="43">
        <f t="shared" ca="1" si="2"/>
        <v>4</v>
      </c>
      <c r="M26" s="74">
        <v>19</v>
      </c>
      <c r="N26" s="77" t="str">
        <f t="shared" ca="1" si="3"/>
        <v>ý</v>
      </c>
      <c r="O26" s="83"/>
    </row>
    <row r="27" spans="1:15" x14ac:dyDescent="0.3">
      <c r="A27" s="86" t="s">
        <v>123</v>
      </c>
      <c r="B27" s="43" t="s">
        <v>135</v>
      </c>
      <c r="C27" s="153" t="s">
        <v>126</v>
      </c>
      <c r="D27" s="43" t="s">
        <v>142</v>
      </c>
      <c r="E27" s="156">
        <v>0</v>
      </c>
      <c r="F27" s="151">
        <v>-2</v>
      </c>
      <c r="G27" s="148">
        <v>-2</v>
      </c>
      <c r="H27" s="79">
        <v>0</v>
      </c>
      <c r="I27" s="79">
        <v>0</v>
      </c>
      <c r="J27" s="79">
        <f t="shared" si="0"/>
        <v>-2</v>
      </c>
      <c r="K27" s="44">
        <f t="shared" ca="1" si="1"/>
        <v>7</v>
      </c>
      <c r="L27" s="43">
        <f t="shared" ca="1" si="2"/>
        <v>5</v>
      </c>
      <c r="M27" s="74">
        <v>19</v>
      </c>
      <c r="N27" s="77" t="str">
        <f t="shared" ca="1" si="3"/>
        <v>ý</v>
      </c>
      <c r="O27" s="83"/>
    </row>
    <row r="28" spans="1:15" x14ac:dyDescent="0.3">
      <c r="A28" s="86" t="s">
        <v>120</v>
      </c>
      <c r="B28" s="43" t="s">
        <v>136</v>
      </c>
      <c r="C28" s="153" t="s">
        <v>78</v>
      </c>
      <c r="D28" s="43" t="s">
        <v>148</v>
      </c>
      <c r="E28" s="156">
        <v>0</v>
      </c>
      <c r="F28" s="151">
        <v>-1</v>
      </c>
      <c r="G28" s="148">
        <v>-1</v>
      </c>
      <c r="H28" s="79">
        <v>0</v>
      </c>
      <c r="I28" s="79">
        <v>0</v>
      </c>
      <c r="J28" s="79">
        <f t="shared" si="0"/>
        <v>-1</v>
      </c>
      <c r="K28" s="44">
        <f t="shared" ca="1" si="1"/>
        <v>19</v>
      </c>
      <c r="L28" s="43">
        <f t="shared" ca="1" si="2"/>
        <v>18</v>
      </c>
      <c r="M28" s="74">
        <v>19</v>
      </c>
      <c r="N28" s="77" t="str">
        <f t="shared" ca="1" si="3"/>
        <v>þ</v>
      </c>
      <c r="O28" s="83"/>
    </row>
    <row r="29" spans="1:15" x14ac:dyDescent="0.3">
      <c r="A29" s="86" t="s">
        <v>120</v>
      </c>
      <c r="B29" s="43" t="s">
        <v>135</v>
      </c>
      <c r="C29" s="153" t="s">
        <v>126</v>
      </c>
      <c r="D29" s="43" t="s">
        <v>142</v>
      </c>
      <c r="E29" s="156">
        <v>0</v>
      </c>
      <c r="F29" s="151">
        <v>-1</v>
      </c>
      <c r="G29" s="148">
        <v>-1</v>
      </c>
      <c r="H29" s="79">
        <v>0</v>
      </c>
      <c r="I29" s="79">
        <v>0</v>
      </c>
      <c r="J29" s="79">
        <f t="shared" si="0"/>
        <v>-1</v>
      </c>
      <c r="K29" s="44">
        <f t="shared" ca="1" si="1"/>
        <v>4</v>
      </c>
      <c r="L29" s="43">
        <f t="shared" ca="1" si="2"/>
        <v>3</v>
      </c>
      <c r="M29" s="74">
        <v>19</v>
      </c>
      <c r="N29" s="77" t="str">
        <f t="shared" ca="1" si="3"/>
        <v>ý</v>
      </c>
      <c r="O29" s="83"/>
    </row>
    <row r="30" spans="1:15" x14ac:dyDescent="0.3">
      <c r="A30" s="86" t="s">
        <v>103</v>
      </c>
      <c r="B30" s="43" t="s">
        <v>136</v>
      </c>
      <c r="C30" s="153" t="s">
        <v>78</v>
      </c>
      <c r="D30" s="43" t="s">
        <v>148</v>
      </c>
      <c r="E30" s="156">
        <v>0</v>
      </c>
      <c r="F30" s="151">
        <v>-1</v>
      </c>
      <c r="G30" s="148">
        <v>2</v>
      </c>
      <c r="H30" s="79">
        <v>0</v>
      </c>
      <c r="I30" s="79">
        <v>0</v>
      </c>
      <c r="J30" s="79">
        <f t="shared" si="0"/>
        <v>-1</v>
      </c>
      <c r="K30" s="44">
        <f t="shared" ca="1" si="1"/>
        <v>5</v>
      </c>
      <c r="L30" s="43">
        <f t="shared" ca="1" si="2"/>
        <v>4</v>
      </c>
      <c r="M30" s="74">
        <v>19</v>
      </c>
      <c r="N30" s="77" t="str">
        <f t="shared" ca="1" si="3"/>
        <v>ý</v>
      </c>
      <c r="O30" s="83"/>
    </row>
    <row r="31" spans="1:15" x14ac:dyDescent="0.3">
      <c r="A31" s="86" t="s">
        <v>103</v>
      </c>
      <c r="B31" s="43" t="s">
        <v>135</v>
      </c>
      <c r="C31" s="153" t="s">
        <v>126</v>
      </c>
      <c r="D31" s="43" t="s">
        <v>142</v>
      </c>
      <c r="E31" s="156">
        <v>0</v>
      </c>
      <c r="F31" s="151">
        <v>-1</v>
      </c>
      <c r="G31" s="148">
        <v>2</v>
      </c>
      <c r="H31" s="79">
        <v>0</v>
      </c>
      <c r="I31" s="79">
        <v>0</v>
      </c>
      <c r="J31" s="79">
        <f t="shared" si="0"/>
        <v>2</v>
      </c>
      <c r="K31" s="44">
        <f t="shared" ca="1" si="1"/>
        <v>2</v>
      </c>
      <c r="L31" s="43">
        <f t="shared" ca="1" si="2"/>
        <v>4</v>
      </c>
      <c r="M31" s="74">
        <v>19</v>
      </c>
      <c r="N31" s="77" t="str">
        <f t="shared" ca="1" si="3"/>
        <v>ý</v>
      </c>
      <c r="O31" s="83"/>
    </row>
    <row r="32" spans="1:15" x14ac:dyDescent="0.3">
      <c r="A32" s="86" t="s">
        <v>117</v>
      </c>
      <c r="B32" s="43" t="s">
        <v>136</v>
      </c>
      <c r="C32" s="153" t="s">
        <v>78</v>
      </c>
      <c r="D32" s="43" t="s">
        <v>148</v>
      </c>
      <c r="E32" s="156">
        <v>0</v>
      </c>
      <c r="F32" s="151">
        <v>-1</v>
      </c>
      <c r="G32" s="148">
        <v>-1</v>
      </c>
      <c r="H32" s="79">
        <v>0</v>
      </c>
      <c r="I32" s="79">
        <v>0</v>
      </c>
      <c r="J32" s="79">
        <f t="shared" si="0"/>
        <v>-1</v>
      </c>
      <c r="K32" s="44">
        <f t="shared" ca="1" si="1"/>
        <v>17</v>
      </c>
      <c r="L32" s="43">
        <f t="shared" ca="1" si="2"/>
        <v>16</v>
      </c>
      <c r="M32" s="74">
        <v>19</v>
      </c>
      <c r="N32" s="77" t="str">
        <f t="shared" ca="1" si="3"/>
        <v>ý</v>
      </c>
      <c r="O32" s="83"/>
    </row>
    <row r="33" spans="1:15" x14ac:dyDescent="0.3">
      <c r="A33" s="86" t="s">
        <v>117</v>
      </c>
      <c r="B33" s="43" t="s">
        <v>135</v>
      </c>
      <c r="C33" s="153" t="s">
        <v>126</v>
      </c>
      <c r="D33" s="43" t="s">
        <v>142</v>
      </c>
      <c r="E33" s="156">
        <v>0</v>
      </c>
      <c r="F33" s="151">
        <v>-1</v>
      </c>
      <c r="G33" s="148">
        <v>-1</v>
      </c>
      <c r="H33" s="79">
        <v>0</v>
      </c>
      <c r="I33" s="79">
        <v>0</v>
      </c>
      <c r="J33" s="79">
        <f t="shared" si="0"/>
        <v>-1</v>
      </c>
      <c r="K33" s="44">
        <f t="shared" ca="1" si="1"/>
        <v>7</v>
      </c>
      <c r="L33" s="43">
        <f t="shared" ca="1" si="2"/>
        <v>6</v>
      </c>
      <c r="M33" s="74">
        <v>19</v>
      </c>
      <c r="N33" s="77" t="str">
        <f t="shared" ca="1" si="3"/>
        <v>ý</v>
      </c>
      <c r="O33" s="83"/>
    </row>
    <row r="34" spans="1:15" x14ac:dyDescent="0.3">
      <c r="A34" s="86" t="s">
        <v>105</v>
      </c>
      <c r="B34" s="43" t="s">
        <v>133</v>
      </c>
      <c r="C34" s="153" t="s">
        <v>78</v>
      </c>
      <c r="D34" s="43" t="s">
        <v>147</v>
      </c>
      <c r="E34" s="156">
        <v>0</v>
      </c>
      <c r="F34" s="151">
        <v>-1</v>
      </c>
      <c r="G34" s="148">
        <v>2</v>
      </c>
      <c r="H34" s="79">
        <v>0</v>
      </c>
      <c r="I34" s="79">
        <v>0</v>
      </c>
      <c r="J34" s="79">
        <f t="shared" ref="J34:J65" si="5">IF(C34="þ",SUM(E34,G34:I34),SUM(E34,F34,H34,I34))</f>
        <v>-1</v>
      </c>
      <c r="K34" s="44">
        <f t="shared" ref="K34:K65" ca="1" si="6">RANDBETWEEN(1,20)</f>
        <v>8</v>
      </c>
      <c r="L34" s="43">
        <f t="shared" ref="L34:L65" ca="1" si="7">SUM(J34:K34)</f>
        <v>7</v>
      </c>
      <c r="M34" s="74">
        <v>19</v>
      </c>
      <c r="N34" s="77" t="str">
        <f t="shared" ref="N34:N65" ca="1" si="8">IF(K34&gt;(M34-1),"þ","ý")</f>
        <v>ý</v>
      </c>
      <c r="O34" s="83"/>
    </row>
    <row r="35" spans="1:15" x14ac:dyDescent="0.3">
      <c r="A35" s="86" t="s">
        <v>105</v>
      </c>
      <c r="B35" s="43" t="s">
        <v>133</v>
      </c>
      <c r="C35" s="153" t="s">
        <v>78</v>
      </c>
      <c r="D35" s="43" t="s">
        <v>147</v>
      </c>
      <c r="E35" s="156">
        <v>0</v>
      </c>
      <c r="F35" s="151">
        <v>-1</v>
      </c>
      <c r="G35" s="148">
        <v>2</v>
      </c>
      <c r="H35" s="79">
        <v>0</v>
      </c>
      <c r="I35" s="79">
        <v>0</v>
      </c>
      <c r="J35" s="79">
        <f t="shared" si="5"/>
        <v>-1</v>
      </c>
      <c r="K35" s="44">
        <f t="shared" ca="1" si="6"/>
        <v>20</v>
      </c>
      <c r="L35" s="43">
        <f t="shared" ca="1" si="7"/>
        <v>19</v>
      </c>
      <c r="M35" s="74">
        <v>19</v>
      </c>
      <c r="N35" s="77" t="str">
        <f t="shared" ca="1" si="8"/>
        <v>þ</v>
      </c>
      <c r="O35" s="83"/>
    </row>
    <row r="36" spans="1:15" x14ac:dyDescent="0.3">
      <c r="A36" s="86" t="s">
        <v>105</v>
      </c>
      <c r="B36" s="145" t="s">
        <v>137</v>
      </c>
      <c r="C36" s="153" t="s">
        <v>78</v>
      </c>
      <c r="D36" s="43" t="s">
        <v>146</v>
      </c>
      <c r="E36" s="156">
        <v>0</v>
      </c>
      <c r="F36" s="151">
        <v>-1</v>
      </c>
      <c r="G36" s="148">
        <v>2</v>
      </c>
      <c r="H36" s="79">
        <v>0</v>
      </c>
      <c r="I36" s="79">
        <v>0</v>
      </c>
      <c r="J36" s="79">
        <f t="shared" si="5"/>
        <v>-1</v>
      </c>
      <c r="K36" s="44">
        <f t="shared" ca="1" si="6"/>
        <v>20</v>
      </c>
      <c r="L36" s="43">
        <f t="shared" ca="1" si="7"/>
        <v>19</v>
      </c>
      <c r="M36" s="74">
        <v>19</v>
      </c>
      <c r="N36" s="77" t="str">
        <f t="shared" ca="1" si="8"/>
        <v>þ</v>
      </c>
      <c r="O36" s="83"/>
    </row>
    <row r="37" spans="1:15" x14ac:dyDescent="0.3">
      <c r="A37" s="86" t="s">
        <v>96</v>
      </c>
      <c r="B37" s="43" t="s">
        <v>133</v>
      </c>
      <c r="C37" s="153" t="s">
        <v>78</v>
      </c>
      <c r="D37" s="43" t="s">
        <v>153</v>
      </c>
      <c r="E37" s="156">
        <v>0</v>
      </c>
      <c r="F37" s="151">
        <v>-2</v>
      </c>
      <c r="G37" s="148">
        <v>1</v>
      </c>
      <c r="H37" s="79">
        <v>0</v>
      </c>
      <c r="I37" s="79">
        <v>0</v>
      </c>
      <c r="J37" s="79">
        <f t="shared" si="5"/>
        <v>-2</v>
      </c>
      <c r="K37" s="44">
        <f t="shared" ca="1" si="6"/>
        <v>16</v>
      </c>
      <c r="L37" s="43">
        <f t="shared" ca="1" si="7"/>
        <v>14</v>
      </c>
      <c r="M37" s="74">
        <v>19</v>
      </c>
      <c r="N37" s="77" t="str">
        <f t="shared" ca="1" si="8"/>
        <v>ý</v>
      </c>
      <c r="O37" s="83"/>
    </row>
    <row r="38" spans="1:15" x14ac:dyDescent="0.3">
      <c r="A38" s="86" t="s">
        <v>96</v>
      </c>
      <c r="B38" s="43" t="s">
        <v>141</v>
      </c>
      <c r="C38" s="153" t="s">
        <v>78</v>
      </c>
      <c r="D38" s="43" t="s">
        <v>154</v>
      </c>
      <c r="E38" s="156">
        <v>0</v>
      </c>
      <c r="F38" s="151">
        <v>-2</v>
      </c>
      <c r="G38" s="148">
        <v>1</v>
      </c>
      <c r="H38" s="79">
        <v>0</v>
      </c>
      <c r="I38" s="79">
        <v>0</v>
      </c>
      <c r="J38" s="79">
        <f t="shared" si="5"/>
        <v>-2</v>
      </c>
      <c r="K38" s="44">
        <f t="shared" ca="1" si="6"/>
        <v>14</v>
      </c>
      <c r="L38" s="43">
        <f t="shared" ca="1" si="7"/>
        <v>12</v>
      </c>
      <c r="M38" s="74">
        <v>20</v>
      </c>
      <c r="N38" s="77" t="str">
        <f t="shared" ca="1" si="8"/>
        <v>ý</v>
      </c>
      <c r="O38" s="83"/>
    </row>
    <row r="39" spans="1:15" x14ac:dyDescent="0.3">
      <c r="A39" s="86" t="s">
        <v>96</v>
      </c>
      <c r="B39" s="145" t="s">
        <v>137</v>
      </c>
      <c r="C39" s="153" t="s">
        <v>78</v>
      </c>
      <c r="D39" s="43" t="s">
        <v>154</v>
      </c>
      <c r="E39" s="156">
        <v>0</v>
      </c>
      <c r="F39" s="151">
        <v>-2</v>
      </c>
      <c r="G39" s="148">
        <v>1</v>
      </c>
      <c r="H39" s="79">
        <v>0</v>
      </c>
      <c r="I39" s="79">
        <v>0</v>
      </c>
      <c r="J39" s="79">
        <f t="shared" si="5"/>
        <v>-2</v>
      </c>
      <c r="K39" s="44">
        <f t="shared" ca="1" si="6"/>
        <v>10</v>
      </c>
      <c r="L39" s="43">
        <f t="shared" ca="1" si="7"/>
        <v>8</v>
      </c>
      <c r="M39" s="74">
        <v>19</v>
      </c>
      <c r="N39" s="77" t="str">
        <f t="shared" ca="1" si="8"/>
        <v>ý</v>
      </c>
      <c r="O39" s="83"/>
    </row>
    <row r="40" spans="1:15" x14ac:dyDescent="0.3">
      <c r="A40" s="86" t="s">
        <v>96</v>
      </c>
      <c r="B40" s="145" t="s">
        <v>137</v>
      </c>
      <c r="C40" s="153" t="s">
        <v>78</v>
      </c>
      <c r="D40" s="43" t="s">
        <v>154</v>
      </c>
      <c r="E40" s="156">
        <v>0</v>
      </c>
      <c r="F40" s="151">
        <v>-2</v>
      </c>
      <c r="G40" s="148">
        <v>1</v>
      </c>
      <c r="H40" s="79">
        <v>0</v>
      </c>
      <c r="I40" s="79">
        <v>0</v>
      </c>
      <c r="J40" s="79">
        <f t="shared" si="5"/>
        <v>-2</v>
      </c>
      <c r="K40" s="44">
        <f t="shared" ca="1" si="6"/>
        <v>8</v>
      </c>
      <c r="L40" s="43">
        <f t="shared" ca="1" si="7"/>
        <v>6</v>
      </c>
      <c r="M40" s="74">
        <v>19</v>
      </c>
      <c r="N40" s="77" t="str">
        <f t="shared" ca="1" si="8"/>
        <v>ý</v>
      </c>
      <c r="O40" s="83"/>
    </row>
    <row r="41" spans="1:15" x14ac:dyDescent="0.3">
      <c r="A41" s="86" t="s">
        <v>109</v>
      </c>
      <c r="B41" s="43" t="s">
        <v>136</v>
      </c>
      <c r="C41" s="153" t="s">
        <v>78</v>
      </c>
      <c r="D41" s="43" t="s">
        <v>148</v>
      </c>
      <c r="E41" s="156">
        <v>0</v>
      </c>
      <c r="F41" s="151">
        <v>-1</v>
      </c>
      <c r="G41" s="148">
        <v>0</v>
      </c>
      <c r="H41" s="79">
        <v>0</v>
      </c>
      <c r="I41" s="79">
        <v>0</v>
      </c>
      <c r="J41" s="79">
        <f t="shared" si="5"/>
        <v>-1</v>
      </c>
      <c r="K41" s="44">
        <f t="shared" ca="1" si="6"/>
        <v>3</v>
      </c>
      <c r="L41" s="43">
        <f t="shared" ca="1" si="7"/>
        <v>2</v>
      </c>
      <c r="M41" s="74">
        <v>19</v>
      </c>
      <c r="N41" s="77" t="str">
        <f t="shared" ca="1" si="8"/>
        <v>ý</v>
      </c>
      <c r="O41" s="83"/>
    </row>
    <row r="42" spans="1:15" x14ac:dyDescent="0.3">
      <c r="A42" s="86" t="s">
        <v>109</v>
      </c>
      <c r="B42" s="43" t="s">
        <v>135</v>
      </c>
      <c r="C42" s="153" t="s">
        <v>126</v>
      </c>
      <c r="D42" s="43" t="s">
        <v>142</v>
      </c>
      <c r="E42" s="156">
        <v>0</v>
      </c>
      <c r="F42" s="151">
        <v>-1</v>
      </c>
      <c r="G42" s="148">
        <v>0</v>
      </c>
      <c r="H42" s="79">
        <v>0</v>
      </c>
      <c r="I42" s="79">
        <v>0</v>
      </c>
      <c r="J42" s="79">
        <f t="shared" si="5"/>
        <v>0</v>
      </c>
      <c r="K42" s="44">
        <f t="shared" ca="1" si="6"/>
        <v>18</v>
      </c>
      <c r="L42" s="43">
        <f t="shared" ca="1" si="7"/>
        <v>18</v>
      </c>
      <c r="M42" s="74">
        <v>19</v>
      </c>
      <c r="N42" s="77" t="str">
        <f t="shared" ca="1" si="8"/>
        <v>ý</v>
      </c>
      <c r="O42" s="83"/>
    </row>
    <row r="43" spans="1:15" x14ac:dyDescent="0.3">
      <c r="A43" s="86" t="s">
        <v>112</v>
      </c>
      <c r="B43" s="43" t="s">
        <v>136</v>
      </c>
      <c r="C43" s="153" t="s">
        <v>78</v>
      </c>
      <c r="D43" s="43" t="s">
        <v>157</v>
      </c>
      <c r="E43" s="156">
        <v>0</v>
      </c>
      <c r="F43" s="151">
        <v>0</v>
      </c>
      <c r="G43" s="148">
        <v>-1</v>
      </c>
      <c r="H43" s="79">
        <v>0</v>
      </c>
      <c r="I43" s="79">
        <v>0</v>
      </c>
      <c r="J43" s="79">
        <f t="shared" si="5"/>
        <v>0</v>
      </c>
      <c r="K43" s="44">
        <f t="shared" ca="1" si="6"/>
        <v>17</v>
      </c>
      <c r="L43" s="43">
        <f t="shared" ca="1" si="7"/>
        <v>17</v>
      </c>
      <c r="M43" s="74">
        <v>19</v>
      </c>
      <c r="N43" s="77" t="str">
        <f t="shared" ca="1" si="8"/>
        <v>ý</v>
      </c>
      <c r="O43" s="83"/>
    </row>
    <row r="44" spans="1:15" x14ac:dyDescent="0.3">
      <c r="A44" s="86" t="s">
        <v>112</v>
      </c>
      <c r="B44" s="43" t="s">
        <v>135</v>
      </c>
      <c r="C44" s="153" t="s">
        <v>126</v>
      </c>
      <c r="D44" s="43" t="s">
        <v>142</v>
      </c>
      <c r="E44" s="156">
        <v>0</v>
      </c>
      <c r="F44" s="151">
        <v>0</v>
      </c>
      <c r="G44" s="148">
        <v>-1</v>
      </c>
      <c r="H44" s="79">
        <v>0</v>
      </c>
      <c r="I44" s="79">
        <v>0</v>
      </c>
      <c r="J44" s="79">
        <f t="shared" si="5"/>
        <v>-1</v>
      </c>
      <c r="K44" s="44">
        <f t="shared" ca="1" si="6"/>
        <v>3</v>
      </c>
      <c r="L44" s="43">
        <f t="shared" ca="1" si="7"/>
        <v>2</v>
      </c>
      <c r="M44" s="74">
        <v>19</v>
      </c>
      <c r="N44" s="77" t="str">
        <f t="shared" ca="1" si="8"/>
        <v>ý</v>
      </c>
      <c r="O44" s="83"/>
    </row>
    <row r="45" spans="1:15" x14ac:dyDescent="0.3">
      <c r="A45" s="86" t="s">
        <v>97</v>
      </c>
      <c r="B45" s="43" t="s">
        <v>133</v>
      </c>
      <c r="C45" s="153" t="s">
        <v>78</v>
      </c>
      <c r="D45" s="43" t="s">
        <v>147</v>
      </c>
      <c r="E45" s="156">
        <v>0</v>
      </c>
      <c r="F45" s="151">
        <v>-1</v>
      </c>
      <c r="G45" s="148">
        <v>0</v>
      </c>
      <c r="H45" s="79">
        <v>0</v>
      </c>
      <c r="I45" s="79">
        <v>0</v>
      </c>
      <c r="J45" s="79">
        <f t="shared" si="5"/>
        <v>-1</v>
      </c>
      <c r="K45" s="44">
        <f t="shared" ca="1" si="6"/>
        <v>11</v>
      </c>
      <c r="L45" s="43">
        <f t="shared" ca="1" si="7"/>
        <v>10</v>
      </c>
      <c r="M45" s="74">
        <v>19</v>
      </c>
      <c r="N45" s="77" t="str">
        <f t="shared" ca="1" si="8"/>
        <v>ý</v>
      </c>
      <c r="O45" s="83"/>
    </row>
    <row r="46" spans="1:15" x14ac:dyDescent="0.3">
      <c r="A46" s="86" t="s">
        <v>97</v>
      </c>
      <c r="B46" s="43" t="s">
        <v>139</v>
      </c>
      <c r="C46" s="153" t="s">
        <v>78</v>
      </c>
      <c r="D46" s="43" t="s">
        <v>146</v>
      </c>
      <c r="E46" s="156">
        <v>0</v>
      </c>
      <c r="F46" s="151">
        <v>-1</v>
      </c>
      <c r="G46" s="148">
        <v>0</v>
      </c>
      <c r="H46" s="79">
        <v>0</v>
      </c>
      <c r="I46" s="79">
        <v>0</v>
      </c>
      <c r="J46" s="79">
        <f t="shared" si="5"/>
        <v>-1</v>
      </c>
      <c r="K46" s="44">
        <f t="shared" ca="1" si="6"/>
        <v>5</v>
      </c>
      <c r="L46" s="43">
        <f t="shared" ca="1" si="7"/>
        <v>4</v>
      </c>
      <c r="M46" s="74">
        <v>18</v>
      </c>
      <c r="N46" s="77" t="str">
        <f t="shared" ca="1" si="8"/>
        <v>ý</v>
      </c>
      <c r="O46" s="83"/>
    </row>
    <row r="47" spans="1:15" x14ac:dyDescent="0.3">
      <c r="A47" s="86" t="s">
        <v>97</v>
      </c>
      <c r="B47" s="43" t="s">
        <v>138</v>
      </c>
      <c r="C47" s="153" t="s">
        <v>126</v>
      </c>
      <c r="D47" s="43" t="s">
        <v>144</v>
      </c>
      <c r="E47" s="156">
        <v>0</v>
      </c>
      <c r="F47" s="151">
        <v>-1</v>
      </c>
      <c r="G47" s="148">
        <v>0</v>
      </c>
      <c r="H47" s="79">
        <v>0</v>
      </c>
      <c r="I47" s="79">
        <v>0</v>
      </c>
      <c r="J47" s="79">
        <f t="shared" si="5"/>
        <v>0</v>
      </c>
      <c r="K47" s="44">
        <f t="shared" ca="1" si="6"/>
        <v>8</v>
      </c>
      <c r="L47" s="43">
        <f t="shared" ca="1" si="7"/>
        <v>8</v>
      </c>
      <c r="M47" s="74">
        <v>20</v>
      </c>
      <c r="N47" s="77" t="str">
        <f t="shared" ca="1" si="8"/>
        <v>ý</v>
      </c>
      <c r="O47" s="83"/>
    </row>
    <row r="48" spans="1:15" x14ac:dyDescent="0.3">
      <c r="A48" s="86" t="s">
        <v>119</v>
      </c>
      <c r="B48" s="43" t="s">
        <v>136</v>
      </c>
      <c r="C48" s="153" t="s">
        <v>78</v>
      </c>
      <c r="D48" s="43" t="s">
        <v>148</v>
      </c>
      <c r="E48" s="156">
        <v>0</v>
      </c>
      <c r="F48" s="151">
        <v>-1</v>
      </c>
      <c r="G48" s="148">
        <v>-1</v>
      </c>
      <c r="H48" s="79">
        <v>0</v>
      </c>
      <c r="I48" s="79">
        <v>0</v>
      </c>
      <c r="J48" s="79">
        <f t="shared" si="5"/>
        <v>-1</v>
      </c>
      <c r="K48" s="44">
        <f t="shared" ca="1" si="6"/>
        <v>13</v>
      </c>
      <c r="L48" s="43">
        <f t="shared" ca="1" si="7"/>
        <v>12</v>
      </c>
      <c r="M48" s="74">
        <v>19</v>
      </c>
      <c r="N48" s="77" t="str">
        <f t="shared" ca="1" si="8"/>
        <v>ý</v>
      </c>
      <c r="O48" s="83"/>
    </row>
    <row r="49" spans="1:15" x14ac:dyDescent="0.3">
      <c r="A49" s="86" t="s">
        <v>119</v>
      </c>
      <c r="B49" s="43" t="s">
        <v>135</v>
      </c>
      <c r="C49" s="153" t="s">
        <v>126</v>
      </c>
      <c r="D49" s="43" t="s">
        <v>142</v>
      </c>
      <c r="E49" s="156">
        <v>0</v>
      </c>
      <c r="F49" s="151">
        <v>-1</v>
      </c>
      <c r="G49" s="148">
        <v>-1</v>
      </c>
      <c r="H49" s="79">
        <v>0</v>
      </c>
      <c r="I49" s="79">
        <v>0</v>
      </c>
      <c r="J49" s="79">
        <f t="shared" si="5"/>
        <v>-1</v>
      </c>
      <c r="K49" s="44">
        <f t="shared" ca="1" si="6"/>
        <v>15</v>
      </c>
      <c r="L49" s="43">
        <f t="shared" ca="1" si="7"/>
        <v>14</v>
      </c>
      <c r="M49" s="74">
        <v>19</v>
      </c>
      <c r="N49" s="77" t="str">
        <f t="shared" ca="1" si="8"/>
        <v>ý</v>
      </c>
      <c r="O49" s="83"/>
    </row>
    <row r="50" spans="1:15" x14ac:dyDescent="0.3">
      <c r="A50" s="86" t="s">
        <v>104</v>
      </c>
      <c r="B50" s="43" t="s">
        <v>136</v>
      </c>
      <c r="C50" s="153" t="s">
        <v>78</v>
      </c>
      <c r="D50" s="43" t="s">
        <v>157</v>
      </c>
      <c r="E50" s="156">
        <v>0</v>
      </c>
      <c r="F50" s="151">
        <v>0</v>
      </c>
      <c r="G50" s="148">
        <v>1</v>
      </c>
      <c r="H50" s="79">
        <v>0</v>
      </c>
      <c r="I50" s="79">
        <v>0</v>
      </c>
      <c r="J50" s="79">
        <f t="shared" si="5"/>
        <v>0</v>
      </c>
      <c r="K50" s="44">
        <f t="shared" ca="1" si="6"/>
        <v>3</v>
      </c>
      <c r="L50" s="43">
        <f t="shared" ca="1" si="7"/>
        <v>3</v>
      </c>
      <c r="M50" s="74">
        <v>19</v>
      </c>
      <c r="N50" s="77" t="str">
        <f t="shared" ca="1" si="8"/>
        <v>ý</v>
      </c>
      <c r="O50" s="83"/>
    </row>
    <row r="51" spans="1:15" x14ac:dyDescent="0.3">
      <c r="A51" s="86" t="s">
        <v>104</v>
      </c>
      <c r="B51" s="43" t="s">
        <v>135</v>
      </c>
      <c r="C51" s="153" t="s">
        <v>126</v>
      </c>
      <c r="D51" s="43" t="s">
        <v>142</v>
      </c>
      <c r="E51" s="156">
        <v>0</v>
      </c>
      <c r="F51" s="151">
        <v>0</v>
      </c>
      <c r="G51" s="148">
        <v>1</v>
      </c>
      <c r="H51" s="79">
        <v>0</v>
      </c>
      <c r="I51" s="79">
        <v>0</v>
      </c>
      <c r="J51" s="79">
        <f t="shared" si="5"/>
        <v>1</v>
      </c>
      <c r="K51" s="44">
        <f t="shared" ca="1" si="6"/>
        <v>16</v>
      </c>
      <c r="L51" s="43">
        <f t="shared" ca="1" si="7"/>
        <v>17</v>
      </c>
      <c r="M51" s="74">
        <v>19</v>
      </c>
      <c r="N51" s="77" t="str">
        <f t="shared" ca="1" si="8"/>
        <v>ý</v>
      </c>
      <c r="O51" s="83"/>
    </row>
    <row r="52" spans="1:15" x14ac:dyDescent="0.3">
      <c r="A52" s="86" t="s">
        <v>108</v>
      </c>
      <c r="B52" s="43" t="s">
        <v>133</v>
      </c>
      <c r="C52" s="153" t="s">
        <v>78</v>
      </c>
      <c r="D52" s="43" t="s">
        <v>147</v>
      </c>
      <c r="E52" s="156">
        <v>0</v>
      </c>
      <c r="F52" s="151">
        <v>-1</v>
      </c>
      <c r="G52" s="148">
        <v>0</v>
      </c>
      <c r="H52" s="79">
        <v>0</v>
      </c>
      <c r="I52" s="79">
        <v>0</v>
      </c>
      <c r="J52" s="79">
        <f t="shared" si="5"/>
        <v>-1</v>
      </c>
      <c r="K52" s="44">
        <f t="shared" ca="1" si="6"/>
        <v>3</v>
      </c>
      <c r="L52" s="43">
        <f t="shared" ca="1" si="7"/>
        <v>2</v>
      </c>
      <c r="M52" s="74">
        <v>19</v>
      </c>
      <c r="N52" s="77" t="str">
        <f t="shared" ca="1" si="8"/>
        <v>ý</v>
      </c>
      <c r="O52" s="83"/>
    </row>
    <row r="53" spans="1:15" x14ac:dyDescent="0.3">
      <c r="A53" s="86" t="s">
        <v>108</v>
      </c>
      <c r="B53" s="43" t="s">
        <v>134</v>
      </c>
      <c r="C53" s="153" t="s">
        <v>78</v>
      </c>
      <c r="D53" s="43" t="s">
        <v>148</v>
      </c>
      <c r="E53" s="156">
        <v>0</v>
      </c>
      <c r="F53" s="151">
        <v>-1</v>
      </c>
      <c r="G53" s="148">
        <v>0</v>
      </c>
      <c r="H53" s="79">
        <v>0</v>
      </c>
      <c r="I53" s="79">
        <v>0</v>
      </c>
      <c r="J53" s="79">
        <f t="shared" si="5"/>
        <v>-1</v>
      </c>
      <c r="K53" s="44">
        <f t="shared" ca="1" si="6"/>
        <v>8</v>
      </c>
      <c r="L53" s="43">
        <f t="shared" ca="1" si="7"/>
        <v>7</v>
      </c>
      <c r="M53" s="74">
        <v>20</v>
      </c>
      <c r="N53" s="77" t="str">
        <f t="shared" ca="1" si="8"/>
        <v>ý</v>
      </c>
      <c r="O53" s="83"/>
    </row>
    <row r="54" spans="1:15" x14ac:dyDescent="0.3">
      <c r="A54" s="86" t="s">
        <v>108</v>
      </c>
      <c r="B54" s="43" t="s">
        <v>134</v>
      </c>
      <c r="C54" s="153" t="s">
        <v>78</v>
      </c>
      <c r="D54" s="43" t="s">
        <v>148</v>
      </c>
      <c r="E54" s="156">
        <v>0</v>
      </c>
      <c r="F54" s="151">
        <v>-1</v>
      </c>
      <c r="G54" s="148">
        <v>0</v>
      </c>
      <c r="H54" s="79">
        <v>0</v>
      </c>
      <c r="I54" s="79">
        <v>0</v>
      </c>
      <c r="J54" s="79">
        <f t="shared" si="5"/>
        <v>-1</v>
      </c>
      <c r="K54" s="44">
        <f t="shared" ca="1" si="6"/>
        <v>4</v>
      </c>
      <c r="L54" s="43">
        <f t="shared" ca="1" si="7"/>
        <v>3</v>
      </c>
      <c r="M54" s="74">
        <v>20</v>
      </c>
      <c r="N54" s="77" t="str">
        <f t="shared" ca="1" si="8"/>
        <v>ý</v>
      </c>
      <c r="O54" s="83"/>
    </row>
    <row r="55" spans="1:15" x14ac:dyDescent="0.3">
      <c r="A55" s="86" t="s">
        <v>107</v>
      </c>
      <c r="B55" s="43" t="s">
        <v>136</v>
      </c>
      <c r="C55" s="153" t="s">
        <v>78</v>
      </c>
      <c r="D55" s="43" t="s">
        <v>155</v>
      </c>
      <c r="E55" s="156">
        <v>0</v>
      </c>
      <c r="F55" s="151">
        <v>-2</v>
      </c>
      <c r="G55" s="148">
        <v>3</v>
      </c>
      <c r="H55" s="79">
        <v>0</v>
      </c>
      <c r="I55" s="79">
        <v>0</v>
      </c>
      <c r="J55" s="79">
        <f t="shared" si="5"/>
        <v>-2</v>
      </c>
      <c r="K55" s="44">
        <f t="shared" ca="1" si="6"/>
        <v>19</v>
      </c>
      <c r="L55" s="43">
        <f t="shared" ca="1" si="7"/>
        <v>17</v>
      </c>
      <c r="M55" s="74">
        <v>19</v>
      </c>
      <c r="N55" s="77" t="str">
        <f t="shared" ca="1" si="8"/>
        <v>þ</v>
      </c>
      <c r="O55" s="83"/>
    </row>
    <row r="56" spans="1:15" x14ac:dyDescent="0.3">
      <c r="A56" s="86" t="s">
        <v>107</v>
      </c>
      <c r="B56" s="43" t="s">
        <v>135</v>
      </c>
      <c r="C56" s="153" t="s">
        <v>126</v>
      </c>
      <c r="D56" s="43" t="s">
        <v>143</v>
      </c>
      <c r="E56" s="156">
        <v>0</v>
      </c>
      <c r="F56" s="151">
        <v>-2</v>
      </c>
      <c r="G56" s="148">
        <v>3</v>
      </c>
      <c r="H56" s="79">
        <v>0</v>
      </c>
      <c r="I56" s="79">
        <v>0</v>
      </c>
      <c r="J56" s="79">
        <f t="shared" si="5"/>
        <v>3</v>
      </c>
      <c r="K56" s="44">
        <f t="shared" ca="1" si="6"/>
        <v>13</v>
      </c>
      <c r="L56" s="43">
        <f t="shared" ca="1" si="7"/>
        <v>16</v>
      </c>
      <c r="M56" s="74">
        <v>19</v>
      </c>
      <c r="N56" s="77" t="str">
        <f t="shared" ca="1" si="8"/>
        <v>ý</v>
      </c>
      <c r="O56" s="83"/>
    </row>
    <row r="57" spans="1:15" x14ac:dyDescent="0.3">
      <c r="A57" s="86" t="s">
        <v>110</v>
      </c>
      <c r="B57" s="43" t="s">
        <v>136</v>
      </c>
      <c r="C57" s="153" t="s">
        <v>78</v>
      </c>
      <c r="D57" s="43" t="s">
        <v>157</v>
      </c>
      <c r="E57" s="156">
        <v>0</v>
      </c>
      <c r="F57" s="151">
        <v>0</v>
      </c>
      <c r="G57" s="148">
        <v>-1</v>
      </c>
      <c r="H57" s="79">
        <v>0</v>
      </c>
      <c r="I57" s="79">
        <v>0</v>
      </c>
      <c r="J57" s="79">
        <f t="shared" si="5"/>
        <v>0</v>
      </c>
      <c r="K57" s="44">
        <f t="shared" ca="1" si="6"/>
        <v>12</v>
      </c>
      <c r="L57" s="43">
        <f t="shared" ca="1" si="7"/>
        <v>12</v>
      </c>
      <c r="M57" s="74">
        <v>19</v>
      </c>
      <c r="N57" s="77" t="str">
        <f t="shared" ca="1" si="8"/>
        <v>ý</v>
      </c>
      <c r="O57" s="83"/>
    </row>
    <row r="58" spans="1:15" x14ac:dyDescent="0.3">
      <c r="A58" s="86" t="s">
        <v>110</v>
      </c>
      <c r="B58" s="43" t="s">
        <v>135</v>
      </c>
      <c r="C58" s="153" t="s">
        <v>126</v>
      </c>
      <c r="D58" s="43" t="s">
        <v>142</v>
      </c>
      <c r="E58" s="156">
        <v>0</v>
      </c>
      <c r="F58" s="151">
        <v>0</v>
      </c>
      <c r="G58" s="148">
        <v>-1</v>
      </c>
      <c r="H58" s="79">
        <v>0</v>
      </c>
      <c r="I58" s="79">
        <v>0</v>
      </c>
      <c r="J58" s="79">
        <f t="shared" si="5"/>
        <v>-1</v>
      </c>
      <c r="K58" s="44">
        <f t="shared" ca="1" si="6"/>
        <v>7</v>
      </c>
      <c r="L58" s="43">
        <f t="shared" ca="1" si="7"/>
        <v>6</v>
      </c>
      <c r="M58" s="74">
        <v>19</v>
      </c>
      <c r="N58" s="77" t="str">
        <f t="shared" ca="1" si="8"/>
        <v>ý</v>
      </c>
      <c r="O58" s="83"/>
    </row>
    <row r="59" spans="1:15" x14ac:dyDescent="0.3">
      <c r="A59" s="86" t="s">
        <v>100</v>
      </c>
      <c r="B59" s="43" t="s">
        <v>136</v>
      </c>
      <c r="C59" s="153" t="s">
        <v>78</v>
      </c>
      <c r="D59" s="43" t="s">
        <v>149</v>
      </c>
      <c r="E59" s="156">
        <v>2</v>
      </c>
      <c r="F59" s="151">
        <v>1</v>
      </c>
      <c r="G59" s="148">
        <v>0</v>
      </c>
      <c r="H59" s="79">
        <v>0</v>
      </c>
      <c r="I59" s="79">
        <v>0</v>
      </c>
      <c r="J59" s="79">
        <f t="shared" si="5"/>
        <v>3</v>
      </c>
      <c r="K59" s="44">
        <f t="shared" ca="1" si="6"/>
        <v>18</v>
      </c>
      <c r="L59" s="43">
        <f t="shared" ca="1" si="7"/>
        <v>21</v>
      </c>
      <c r="M59" s="74">
        <v>19</v>
      </c>
      <c r="N59" s="77" t="str">
        <f t="shared" ca="1" si="8"/>
        <v>ý</v>
      </c>
      <c r="O59" s="83"/>
    </row>
    <row r="60" spans="1:15" x14ac:dyDescent="0.3">
      <c r="A60" s="86" t="s">
        <v>100</v>
      </c>
      <c r="B60" s="43" t="s">
        <v>135</v>
      </c>
      <c r="C60" s="153" t="s">
        <v>126</v>
      </c>
      <c r="D60" s="43" t="s">
        <v>142</v>
      </c>
      <c r="E60" s="156">
        <v>2</v>
      </c>
      <c r="F60" s="151">
        <v>1</v>
      </c>
      <c r="G60" s="148">
        <v>0</v>
      </c>
      <c r="H60" s="79">
        <v>0</v>
      </c>
      <c r="I60" s="79">
        <v>0</v>
      </c>
      <c r="J60" s="79">
        <f t="shared" si="5"/>
        <v>2</v>
      </c>
      <c r="K60" s="44">
        <f t="shared" ca="1" si="6"/>
        <v>13</v>
      </c>
      <c r="L60" s="43">
        <f t="shared" ca="1" si="7"/>
        <v>15</v>
      </c>
      <c r="M60" s="74">
        <v>19</v>
      </c>
      <c r="N60" s="77" t="str">
        <f t="shared" ca="1" si="8"/>
        <v>ý</v>
      </c>
      <c r="O60" s="83"/>
    </row>
    <row r="61" spans="1:15" x14ac:dyDescent="0.3">
      <c r="A61" s="86" t="s">
        <v>111</v>
      </c>
      <c r="B61" s="43" t="s">
        <v>136</v>
      </c>
      <c r="C61" s="153" t="s">
        <v>78</v>
      </c>
      <c r="D61" s="43" t="s">
        <v>148</v>
      </c>
      <c r="E61" s="156">
        <v>0</v>
      </c>
      <c r="F61" s="151">
        <v>-1</v>
      </c>
      <c r="G61" s="148">
        <v>0</v>
      </c>
      <c r="H61" s="79">
        <v>0</v>
      </c>
      <c r="I61" s="79">
        <v>0</v>
      </c>
      <c r="J61" s="79">
        <f t="shared" si="5"/>
        <v>-1</v>
      </c>
      <c r="K61" s="44">
        <f t="shared" ca="1" si="6"/>
        <v>4</v>
      </c>
      <c r="L61" s="43">
        <f t="shared" ca="1" si="7"/>
        <v>3</v>
      </c>
      <c r="M61" s="74">
        <v>19</v>
      </c>
      <c r="N61" s="77" t="str">
        <f t="shared" ca="1" si="8"/>
        <v>ý</v>
      </c>
      <c r="O61" s="83"/>
    </row>
    <row r="62" spans="1:15" x14ac:dyDescent="0.3">
      <c r="A62" s="86" t="s">
        <v>111</v>
      </c>
      <c r="B62" s="43" t="s">
        <v>135</v>
      </c>
      <c r="C62" s="153" t="s">
        <v>126</v>
      </c>
      <c r="D62" s="43" t="s">
        <v>142</v>
      </c>
      <c r="E62" s="156">
        <v>0</v>
      </c>
      <c r="F62" s="151">
        <v>-1</v>
      </c>
      <c r="G62" s="148">
        <v>0</v>
      </c>
      <c r="H62" s="79">
        <v>0</v>
      </c>
      <c r="I62" s="79">
        <v>0</v>
      </c>
      <c r="J62" s="79">
        <f t="shared" si="5"/>
        <v>0</v>
      </c>
      <c r="K62" s="44">
        <f t="shared" ca="1" si="6"/>
        <v>20</v>
      </c>
      <c r="L62" s="43">
        <f t="shared" ca="1" si="7"/>
        <v>20</v>
      </c>
      <c r="M62" s="74">
        <v>19</v>
      </c>
      <c r="N62" s="77" t="str">
        <f t="shared" ca="1" si="8"/>
        <v>þ</v>
      </c>
      <c r="O62" s="83"/>
    </row>
    <row r="63" spans="1:15" x14ac:dyDescent="0.3">
      <c r="A63" s="86" t="s">
        <v>116</v>
      </c>
      <c r="B63" s="43" t="s">
        <v>136</v>
      </c>
      <c r="C63" s="153" t="s">
        <v>78</v>
      </c>
      <c r="D63" s="43" t="s">
        <v>148</v>
      </c>
      <c r="E63" s="156">
        <v>0</v>
      </c>
      <c r="F63" s="151">
        <v>-1</v>
      </c>
      <c r="G63" s="148">
        <v>-1</v>
      </c>
      <c r="H63" s="79">
        <v>0</v>
      </c>
      <c r="I63" s="79">
        <v>0</v>
      </c>
      <c r="J63" s="79">
        <f t="shared" si="5"/>
        <v>-1</v>
      </c>
      <c r="K63" s="44">
        <f t="shared" ca="1" si="6"/>
        <v>15</v>
      </c>
      <c r="L63" s="43">
        <f t="shared" ca="1" si="7"/>
        <v>14</v>
      </c>
      <c r="M63" s="74">
        <v>19</v>
      </c>
      <c r="N63" s="77" t="str">
        <f t="shared" ca="1" si="8"/>
        <v>ý</v>
      </c>
      <c r="O63" s="83"/>
    </row>
    <row r="64" spans="1:15" x14ac:dyDescent="0.3">
      <c r="A64" s="86" t="s">
        <v>116</v>
      </c>
      <c r="B64" s="43" t="s">
        <v>135</v>
      </c>
      <c r="C64" s="153" t="s">
        <v>126</v>
      </c>
      <c r="D64" s="43" t="s">
        <v>142</v>
      </c>
      <c r="E64" s="156">
        <v>0</v>
      </c>
      <c r="F64" s="151">
        <v>-1</v>
      </c>
      <c r="G64" s="148">
        <v>-1</v>
      </c>
      <c r="H64" s="79">
        <v>0</v>
      </c>
      <c r="I64" s="79">
        <v>0</v>
      </c>
      <c r="J64" s="79">
        <f t="shared" si="5"/>
        <v>-1</v>
      </c>
      <c r="K64" s="44">
        <f t="shared" ca="1" si="6"/>
        <v>14</v>
      </c>
      <c r="L64" s="43">
        <f t="shared" ca="1" si="7"/>
        <v>13</v>
      </c>
      <c r="M64" s="74">
        <v>19</v>
      </c>
      <c r="N64" s="77" t="str">
        <f t="shared" ca="1" si="8"/>
        <v>ý</v>
      </c>
      <c r="O64" s="83"/>
    </row>
    <row r="65" spans="1:15" x14ac:dyDescent="0.3">
      <c r="A65" s="86" t="s">
        <v>124</v>
      </c>
      <c r="B65" s="43" t="s">
        <v>136</v>
      </c>
      <c r="C65" s="153" t="s">
        <v>78</v>
      </c>
      <c r="D65" s="43" t="s">
        <v>156</v>
      </c>
      <c r="E65" s="156">
        <v>0</v>
      </c>
      <c r="F65" s="151">
        <v>-3</v>
      </c>
      <c r="G65" s="148">
        <v>-1</v>
      </c>
      <c r="H65" s="79">
        <v>0</v>
      </c>
      <c r="I65" s="79">
        <v>0</v>
      </c>
      <c r="J65" s="79">
        <f t="shared" si="5"/>
        <v>-3</v>
      </c>
      <c r="K65" s="44">
        <f t="shared" ca="1" si="6"/>
        <v>9</v>
      </c>
      <c r="L65" s="43">
        <f t="shared" ca="1" si="7"/>
        <v>6</v>
      </c>
      <c r="M65" s="74">
        <v>19</v>
      </c>
      <c r="N65" s="77" t="str">
        <f t="shared" ca="1" si="8"/>
        <v>ý</v>
      </c>
      <c r="O65" s="83"/>
    </row>
    <row r="66" spans="1:15" x14ac:dyDescent="0.3">
      <c r="A66" s="139" t="s">
        <v>124</v>
      </c>
      <c r="B66" s="45" t="s">
        <v>135</v>
      </c>
      <c r="C66" s="154" t="s">
        <v>126</v>
      </c>
      <c r="D66" s="45" t="s">
        <v>142</v>
      </c>
      <c r="E66" s="157">
        <v>0</v>
      </c>
      <c r="F66" s="152">
        <v>-3</v>
      </c>
      <c r="G66" s="149">
        <v>-1</v>
      </c>
      <c r="H66" s="80">
        <v>0</v>
      </c>
      <c r="I66" s="80">
        <v>0</v>
      </c>
      <c r="J66" s="80">
        <f t="shared" ref="J66:J97" si="9">IF(C66="þ",SUM(E66,G66:I66),SUM(E66,F66,H66,I66))</f>
        <v>-1</v>
      </c>
      <c r="K66" s="46">
        <f t="shared" ref="K66:K73" ca="1" si="10">RANDBETWEEN(1,20)</f>
        <v>11</v>
      </c>
      <c r="L66" s="45">
        <f t="shared" ref="L66:L73" ca="1" si="11">SUM(J66:K66)</f>
        <v>10</v>
      </c>
      <c r="M66" s="75">
        <v>19</v>
      </c>
      <c r="N66" s="76" t="str">
        <f t="shared" ref="N66:N73" ca="1" si="12">IF(K66&gt;(M66-1),"þ","ý")</f>
        <v>ý</v>
      </c>
      <c r="O66" s="146"/>
    </row>
    <row r="67" spans="1:15" x14ac:dyDescent="0.3">
      <c r="A67" s="174"/>
      <c r="B67" s="83"/>
      <c r="C67" s="153" t="s">
        <v>126</v>
      </c>
      <c r="D67" s="43"/>
      <c r="E67" s="156"/>
      <c r="F67" s="151"/>
      <c r="G67" s="148"/>
      <c r="H67" s="79">
        <v>0</v>
      </c>
      <c r="I67" s="79">
        <v>0</v>
      </c>
      <c r="J67" s="79">
        <f t="shared" si="9"/>
        <v>0</v>
      </c>
      <c r="K67" s="44">
        <f t="shared" ca="1" si="10"/>
        <v>5</v>
      </c>
      <c r="L67" s="43">
        <f t="shared" ca="1" si="11"/>
        <v>5</v>
      </c>
      <c r="M67" s="74">
        <v>20</v>
      </c>
      <c r="N67" s="77" t="str">
        <f t="shared" ca="1" si="12"/>
        <v>ý</v>
      </c>
      <c r="O67" s="83"/>
    </row>
    <row r="68" spans="1:15" x14ac:dyDescent="0.3">
      <c r="A68" s="174"/>
      <c r="B68" s="83"/>
      <c r="C68" s="153" t="s">
        <v>126</v>
      </c>
      <c r="D68" s="43"/>
      <c r="E68" s="156"/>
      <c r="F68" s="151"/>
      <c r="G68" s="148"/>
      <c r="H68" s="79">
        <v>0</v>
      </c>
      <c r="I68" s="79">
        <v>0</v>
      </c>
      <c r="J68" s="79">
        <f t="shared" si="9"/>
        <v>0</v>
      </c>
      <c r="K68" s="44">
        <f t="shared" ca="1" si="10"/>
        <v>17</v>
      </c>
      <c r="L68" s="43">
        <f t="shared" ca="1" si="11"/>
        <v>17</v>
      </c>
      <c r="M68" s="74">
        <v>20</v>
      </c>
      <c r="N68" s="77" t="str">
        <f t="shared" ca="1" si="12"/>
        <v>ý</v>
      </c>
      <c r="O68" s="83"/>
    </row>
    <row r="69" spans="1:15" x14ac:dyDescent="0.3">
      <c r="A69" s="174"/>
      <c r="B69" s="43"/>
      <c r="C69" s="153" t="s">
        <v>126</v>
      </c>
      <c r="D69" s="43"/>
      <c r="E69" s="156"/>
      <c r="F69" s="151"/>
      <c r="G69" s="148"/>
      <c r="H69" s="79">
        <v>0</v>
      </c>
      <c r="I69" s="79">
        <v>0</v>
      </c>
      <c r="J69" s="79">
        <f t="shared" si="9"/>
        <v>0</v>
      </c>
      <c r="K69" s="44">
        <f t="shared" ca="1" si="10"/>
        <v>17</v>
      </c>
      <c r="L69" s="43">
        <f t="shared" ca="1" si="11"/>
        <v>17</v>
      </c>
      <c r="M69" s="74">
        <v>20</v>
      </c>
      <c r="N69" s="77" t="str">
        <f t="shared" ca="1" si="12"/>
        <v>ý</v>
      </c>
      <c r="O69" s="83"/>
    </row>
    <row r="70" spans="1:15" x14ac:dyDescent="0.3">
      <c r="A70" s="174"/>
      <c r="B70" s="43"/>
      <c r="C70" s="153" t="s">
        <v>126</v>
      </c>
      <c r="D70" s="43"/>
      <c r="E70" s="156"/>
      <c r="F70" s="151"/>
      <c r="G70" s="148"/>
      <c r="H70" s="79">
        <v>0</v>
      </c>
      <c r="I70" s="79">
        <v>0</v>
      </c>
      <c r="J70" s="79">
        <f t="shared" si="9"/>
        <v>0</v>
      </c>
      <c r="K70" s="44">
        <f t="shared" ca="1" si="10"/>
        <v>14</v>
      </c>
      <c r="L70" s="43">
        <f t="shared" ca="1" si="11"/>
        <v>14</v>
      </c>
      <c r="M70" s="74">
        <v>20</v>
      </c>
      <c r="N70" s="77" t="str">
        <f t="shared" ca="1" si="12"/>
        <v>ý</v>
      </c>
      <c r="O70" s="83"/>
    </row>
    <row r="71" spans="1:15" x14ac:dyDescent="0.3">
      <c r="A71" s="174"/>
      <c r="B71" s="43"/>
      <c r="C71" s="153" t="s">
        <v>126</v>
      </c>
      <c r="D71" s="84"/>
      <c r="E71" s="156"/>
      <c r="F71" s="151"/>
      <c r="G71" s="148"/>
      <c r="H71" s="79">
        <v>0</v>
      </c>
      <c r="I71" s="79">
        <v>0</v>
      </c>
      <c r="J71" s="79">
        <f t="shared" si="9"/>
        <v>0</v>
      </c>
      <c r="K71" s="44">
        <f t="shared" ca="1" si="10"/>
        <v>11</v>
      </c>
      <c r="L71" s="43">
        <f t="shared" ca="1" si="11"/>
        <v>11</v>
      </c>
      <c r="M71" s="74">
        <v>20</v>
      </c>
      <c r="N71" s="77" t="str">
        <f t="shared" ca="1" si="12"/>
        <v>ý</v>
      </c>
      <c r="O71" s="83"/>
    </row>
    <row r="72" spans="1:15" x14ac:dyDescent="0.3">
      <c r="A72" s="174"/>
      <c r="B72" s="43"/>
      <c r="C72" s="153" t="s">
        <v>126</v>
      </c>
      <c r="D72" s="84"/>
      <c r="E72" s="156"/>
      <c r="F72" s="151"/>
      <c r="G72" s="148"/>
      <c r="H72" s="79">
        <v>0</v>
      </c>
      <c r="I72" s="79">
        <v>0</v>
      </c>
      <c r="J72" s="79">
        <f t="shared" si="9"/>
        <v>0</v>
      </c>
      <c r="K72" s="44">
        <f t="shared" ca="1" si="10"/>
        <v>1</v>
      </c>
      <c r="L72" s="43">
        <f t="shared" ca="1" si="11"/>
        <v>1</v>
      </c>
      <c r="M72" s="74">
        <v>20</v>
      </c>
      <c r="N72" s="77" t="str">
        <f t="shared" ca="1" si="12"/>
        <v>ý</v>
      </c>
      <c r="O72" s="83"/>
    </row>
    <row r="73" spans="1:15" x14ac:dyDescent="0.3">
      <c r="A73" s="175"/>
      <c r="B73" s="45"/>
      <c r="C73" s="154" t="s">
        <v>126</v>
      </c>
      <c r="D73" s="45"/>
      <c r="E73" s="157"/>
      <c r="F73" s="152"/>
      <c r="G73" s="149"/>
      <c r="H73" s="80">
        <v>0</v>
      </c>
      <c r="I73" s="80">
        <v>0</v>
      </c>
      <c r="J73" s="80">
        <f t="shared" si="9"/>
        <v>0</v>
      </c>
      <c r="K73" s="46">
        <f t="shared" ca="1" si="10"/>
        <v>17</v>
      </c>
      <c r="L73" s="45">
        <f t="shared" ca="1" si="11"/>
        <v>17</v>
      </c>
      <c r="M73" s="75">
        <v>20</v>
      </c>
      <c r="N73" s="76" t="str">
        <f t="shared" ca="1" si="12"/>
        <v>ý</v>
      </c>
      <c r="O73" s="146"/>
    </row>
  </sheetData>
  <sortState ref="A2:O73">
    <sortCondition ref="A2:A73"/>
    <sortCondition ref="C2:C73"/>
    <sortCondition ref="B2:B73"/>
  </sortState>
  <conditionalFormatting sqref="N73 N3:N17 N20:N68">
    <cfRule type="cellIs" dxfId="25" priority="26" operator="equal">
      <formula>"þ"</formula>
    </cfRule>
  </conditionalFormatting>
  <conditionalFormatting sqref="N69:N71">
    <cfRule type="cellIs" dxfId="24" priority="23" operator="equal">
      <formula>"þ"</formula>
    </cfRule>
  </conditionalFormatting>
  <conditionalFormatting sqref="N69">
    <cfRule type="cellIs" dxfId="23" priority="22" operator="equal">
      <formula>"þ"</formula>
    </cfRule>
  </conditionalFormatting>
  <conditionalFormatting sqref="N72">
    <cfRule type="cellIs" dxfId="22" priority="15" operator="equal">
      <formula>"þ"</formula>
    </cfRule>
  </conditionalFormatting>
  <conditionalFormatting sqref="N2:N17 N20:N66">
    <cfRule type="cellIs" dxfId="21" priority="14" operator="equal">
      <formula>"þ"</formula>
    </cfRule>
  </conditionalFormatting>
  <conditionalFormatting sqref="N2:N17 N20:N32">
    <cfRule type="cellIs" dxfId="20" priority="13" operator="equal">
      <formula>"þ"</formula>
    </cfRule>
  </conditionalFormatting>
  <conditionalFormatting sqref="N38">
    <cfRule type="cellIs" dxfId="19" priority="10" operator="equal">
      <formula>"þ"</formula>
    </cfRule>
  </conditionalFormatting>
  <conditionalFormatting sqref="N38">
    <cfRule type="cellIs" dxfId="18" priority="9" operator="equal">
      <formula>"þ"</formula>
    </cfRule>
  </conditionalFormatting>
  <conditionalFormatting sqref="N51">
    <cfRule type="cellIs" dxfId="17" priority="8" operator="equal">
      <formula>"þ"</formula>
    </cfRule>
  </conditionalFormatting>
  <conditionalFormatting sqref="N51">
    <cfRule type="cellIs" dxfId="16" priority="7" operator="equal">
      <formula>"þ"</formula>
    </cfRule>
  </conditionalFormatting>
  <conditionalFormatting sqref="C66:C73">
    <cfRule type="cellIs" dxfId="15" priority="6" operator="equal">
      <formula>"þ"</formula>
    </cfRule>
  </conditionalFormatting>
  <conditionalFormatting sqref="C2:C17 C20:C65">
    <cfRule type="cellIs" dxfId="14" priority="5" operator="equal">
      <formula>"þ"</formula>
    </cfRule>
  </conditionalFormatting>
  <conditionalFormatting sqref="N19">
    <cfRule type="cellIs" dxfId="7" priority="4" operator="equal">
      <formula>"þ"</formula>
    </cfRule>
  </conditionalFormatting>
  <conditionalFormatting sqref="N18:N19">
    <cfRule type="cellIs" dxfId="5" priority="3" operator="equal">
      <formula>"þ"</formula>
    </cfRule>
  </conditionalFormatting>
  <conditionalFormatting sqref="N18:N19">
    <cfRule type="cellIs" dxfId="3" priority="2" operator="equal">
      <formula>"þ"</formula>
    </cfRule>
  </conditionalFormatting>
  <conditionalFormatting sqref="C18:C19">
    <cfRule type="cellIs" dxfId="1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5.69921875" style="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8.09765625" style="47" bestFit="1" customWidth="1"/>
    <col min="7" max="7" width="1.8984375" style="47" bestFit="1" customWidth="1"/>
    <col min="8" max="8" width="6.19921875" style="47" bestFit="1" customWidth="1"/>
    <col min="9" max="9" width="7.296875" style="47" bestFit="1" customWidth="1"/>
    <col min="10" max="10" width="4.296875" style="47" bestFit="1" customWidth="1"/>
    <col min="11" max="11" width="4.796875" style="47" bestFit="1" customWidth="1"/>
    <col min="12" max="12" width="4.69921875" style="47" bestFit="1" customWidth="1"/>
    <col min="13" max="13" width="7.5" style="47" bestFit="1" customWidth="1"/>
    <col min="14" max="14" width="5.3984375" style="47" bestFit="1" customWidth="1"/>
    <col min="15" max="15" width="5" style="47" bestFit="1" customWidth="1"/>
    <col min="16" max="17" width="6.09765625" style="47" bestFit="1" customWidth="1"/>
    <col min="18" max="18" width="5" style="47" bestFit="1" customWidth="1"/>
    <col min="19" max="19" width="5.796875" style="47" bestFit="1" customWidth="1"/>
    <col min="20" max="20" width="6.69921875" style="47" bestFit="1" customWidth="1"/>
    <col min="21" max="21" width="9" style="47" bestFit="1" customWidth="1"/>
    <col min="22" max="22" width="7.796875" style="47" bestFit="1" customWidth="1"/>
    <col min="23" max="23" width="8.796875" style="47" bestFit="1" customWidth="1"/>
    <col min="24" max="24" width="5.69921875" style="47" bestFit="1" customWidth="1"/>
    <col min="25" max="25" width="7.3984375" style="47" bestFit="1" customWidth="1"/>
    <col min="26" max="26" width="4.3984375" style="47" bestFit="1" customWidth="1"/>
    <col min="27" max="27" width="6.69921875" style="47" hidden="1" customWidth="1"/>
    <col min="28" max="28" width="7.59765625" style="47" bestFit="1" customWidth="1"/>
    <col min="29" max="16384" width="9.69921875" style="47"/>
  </cols>
  <sheetData>
    <row r="1" spans="1:28" s="16" customFormat="1" ht="32.4" thickTop="1" thickBot="1" x14ac:dyDescent="0.35">
      <c r="A1" s="28" t="s">
        <v>0</v>
      </c>
      <c r="B1" s="48" t="s">
        <v>42</v>
      </c>
      <c r="C1" s="49" t="s">
        <v>41</v>
      </c>
      <c r="D1" s="50" t="s">
        <v>43</v>
      </c>
      <c r="E1" s="41" t="s">
        <v>63</v>
      </c>
      <c r="F1" s="39" t="s">
        <v>44</v>
      </c>
      <c r="G1" s="40"/>
      <c r="H1" s="27" t="s">
        <v>45</v>
      </c>
      <c r="I1" s="15" t="s">
        <v>46</v>
      </c>
      <c r="J1" s="17" t="s">
        <v>47</v>
      </c>
      <c r="K1" s="18" t="s">
        <v>48</v>
      </c>
      <c r="L1" s="19" t="s">
        <v>49</v>
      </c>
      <c r="M1" s="20" t="s">
        <v>50</v>
      </c>
      <c r="N1" s="22" t="s">
        <v>51</v>
      </c>
      <c r="O1" s="23" t="s">
        <v>67</v>
      </c>
      <c r="P1" s="51" t="s">
        <v>64</v>
      </c>
      <c r="Q1" s="24" t="s">
        <v>52</v>
      </c>
      <c r="R1" s="25" t="s">
        <v>53</v>
      </c>
      <c r="S1" s="26" t="s">
        <v>65</v>
      </c>
      <c r="T1" s="21" t="s">
        <v>68</v>
      </c>
      <c r="U1" s="29" t="s">
        <v>54</v>
      </c>
      <c r="V1" s="30" t="s">
        <v>55</v>
      </c>
      <c r="W1" s="33" t="s">
        <v>56</v>
      </c>
      <c r="X1" s="52" t="s">
        <v>66</v>
      </c>
      <c r="Y1" s="34" t="s">
        <v>57</v>
      </c>
      <c r="Z1" s="32" t="s">
        <v>58</v>
      </c>
      <c r="AA1" s="30" t="s">
        <v>59</v>
      </c>
      <c r="AB1" s="31" t="s">
        <v>60</v>
      </c>
    </row>
    <row r="2" spans="1:28" ht="16.2" thickTop="1" x14ac:dyDescent="0.3">
      <c r="A2" s="109" t="s">
        <v>99</v>
      </c>
      <c r="B2" s="104"/>
      <c r="C2" s="129"/>
      <c r="D2" s="110"/>
      <c r="E2" s="111">
        <v>0</v>
      </c>
      <c r="F2" s="112" t="s">
        <v>61</v>
      </c>
      <c r="G2" s="113">
        <v>0</v>
      </c>
      <c r="H2" s="114"/>
      <c r="I2" s="115"/>
      <c r="J2" s="116"/>
      <c r="K2" s="117"/>
      <c r="L2" s="118"/>
      <c r="M2" s="119"/>
      <c r="N2" s="120"/>
      <c r="O2" s="121"/>
      <c r="P2" s="122"/>
      <c r="Q2" s="130"/>
      <c r="R2" s="137" t="s">
        <v>125</v>
      </c>
      <c r="S2" s="124"/>
      <c r="T2" s="125"/>
      <c r="U2" s="105"/>
      <c r="V2" s="106">
        <f t="shared" ref="V2:V3" si="0">SUM(H2:U2)</f>
        <v>0</v>
      </c>
      <c r="W2" s="126"/>
      <c r="X2" s="127"/>
      <c r="Y2" s="128"/>
      <c r="Z2" s="107">
        <v>76</v>
      </c>
      <c r="AA2" s="56">
        <f t="shared" ref="AA2:AA3" si="1">SUM(Y2:Z2)-(V2+W2)</f>
        <v>76</v>
      </c>
      <c r="AB2" s="108">
        <f t="shared" ref="AB2:AB3" si="2">SMALL(Z2:AA2,1)+X2</f>
        <v>76</v>
      </c>
    </row>
    <row r="3" spans="1:28" x14ac:dyDescent="0.3">
      <c r="A3" s="109" t="s">
        <v>100</v>
      </c>
      <c r="B3" s="104"/>
      <c r="C3" s="129"/>
      <c r="D3" s="110"/>
      <c r="E3" s="111">
        <v>0</v>
      </c>
      <c r="F3" s="112" t="s">
        <v>61</v>
      </c>
      <c r="G3" s="113">
        <v>0</v>
      </c>
      <c r="H3" s="114"/>
      <c r="I3" s="115"/>
      <c r="J3" s="116"/>
      <c r="K3" s="117"/>
      <c r="L3" s="118"/>
      <c r="M3" s="119"/>
      <c r="N3" s="120"/>
      <c r="O3" s="121"/>
      <c r="P3" s="138" t="s">
        <v>125</v>
      </c>
      <c r="Q3" s="130"/>
      <c r="R3" s="123"/>
      <c r="S3" s="124"/>
      <c r="T3" s="125"/>
      <c r="U3" s="105"/>
      <c r="V3" s="106">
        <f t="shared" si="0"/>
        <v>0</v>
      </c>
      <c r="W3" s="126"/>
      <c r="X3" s="127"/>
      <c r="Y3" s="128"/>
      <c r="Z3" s="107">
        <v>18</v>
      </c>
      <c r="AA3" s="56">
        <f t="shared" si="1"/>
        <v>18</v>
      </c>
      <c r="AB3" s="108">
        <f t="shared" si="2"/>
        <v>18</v>
      </c>
    </row>
    <row r="4" spans="1:28" x14ac:dyDescent="0.3">
      <c r="A4" s="109" t="s">
        <v>101</v>
      </c>
      <c r="B4" s="104"/>
      <c r="C4" s="129"/>
      <c r="D4" s="110"/>
      <c r="E4" s="111">
        <v>0</v>
      </c>
      <c r="F4" s="112" t="s">
        <v>61</v>
      </c>
      <c r="G4" s="113">
        <v>0</v>
      </c>
      <c r="H4" s="114"/>
      <c r="I4" s="115"/>
      <c r="J4" s="116"/>
      <c r="K4" s="117"/>
      <c r="L4" s="118"/>
      <c r="M4" s="119"/>
      <c r="N4" s="120"/>
      <c r="O4" s="121"/>
      <c r="P4" s="122"/>
      <c r="Q4" s="130"/>
      <c r="R4" s="123"/>
      <c r="S4" s="124"/>
      <c r="T4" s="125"/>
      <c r="U4" s="105"/>
      <c r="V4" s="106">
        <f t="shared" ref="V4" si="3">SUM(H4:U4)</f>
        <v>0</v>
      </c>
      <c r="W4" s="126"/>
      <c r="X4" s="127"/>
      <c r="Y4" s="128"/>
      <c r="Z4" s="107">
        <v>12</v>
      </c>
      <c r="AA4" s="56">
        <f t="shared" ref="AA4" si="4">SUM(Y4:Z4)-(V4+W4)</f>
        <v>12</v>
      </c>
      <c r="AB4" s="108">
        <f>SMALL(Z4:AA4,1)+X4</f>
        <v>12</v>
      </c>
    </row>
    <row r="5" spans="1:28" x14ac:dyDescent="0.3">
      <c r="A5" s="109" t="s">
        <v>102</v>
      </c>
      <c r="B5" s="104"/>
      <c r="C5" s="129"/>
      <c r="D5" s="110"/>
      <c r="E5" s="111">
        <v>0</v>
      </c>
      <c r="F5" s="112" t="s">
        <v>61</v>
      </c>
      <c r="G5" s="113">
        <v>0</v>
      </c>
      <c r="H5" s="114"/>
      <c r="I5" s="115"/>
      <c r="J5" s="116"/>
      <c r="K5" s="117"/>
      <c r="L5" s="118"/>
      <c r="M5" s="119"/>
      <c r="N5" s="120"/>
      <c r="O5" s="121"/>
      <c r="P5" s="138" t="s">
        <v>125</v>
      </c>
      <c r="Q5" s="130"/>
      <c r="R5" s="137" t="s">
        <v>125</v>
      </c>
      <c r="S5" s="124"/>
      <c r="T5" s="125"/>
      <c r="U5" s="105"/>
      <c r="V5" s="106">
        <f t="shared" ref="V5:V31" si="5">SUM(H5:U5)</f>
        <v>0</v>
      </c>
      <c r="W5" s="126"/>
      <c r="X5" s="127"/>
      <c r="Y5" s="128"/>
      <c r="Z5" s="107">
        <v>12</v>
      </c>
      <c r="AA5" s="56">
        <f t="shared" ref="AA5:AA31" si="6">SUM(Y5:Z5)-(V5+W5)</f>
        <v>12</v>
      </c>
      <c r="AB5" s="108">
        <f t="shared" ref="AB5:AB31" si="7">SMALL(Z5:AA5,1)+X5</f>
        <v>12</v>
      </c>
    </row>
    <row r="6" spans="1:28" x14ac:dyDescent="0.3">
      <c r="A6" s="109" t="s">
        <v>103</v>
      </c>
      <c r="B6" s="104"/>
      <c r="C6" s="129"/>
      <c r="D6" s="110"/>
      <c r="E6" s="111">
        <v>0</v>
      </c>
      <c r="F6" s="112" t="s">
        <v>61</v>
      </c>
      <c r="G6" s="113">
        <v>0</v>
      </c>
      <c r="H6" s="114"/>
      <c r="I6" s="115"/>
      <c r="J6" s="116"/>
      <c r="K6" s="117"/>
      <c r="L6" s="118"/>
      <c r="M6" s="119"/>
      <c r="N6" s="120"/>
      <c r="O6" s="121"/>
      <c r="P6" s="122"/>
      <c r="Q6" s="130"/>
      <c r="R6" s="137" t="s">
        <v>125</v>
      </c>
      <c r="S6" s="124"/>
      <c r="T6" s="125"/>
      <c r="U6" s="105"/>
      <c r="V6" s="106">
        <f t="shared" si="5"/>
        <v>0</v>
      </c>
      <c r="W6" s="126"/>
      <c r="X6" s="127"/>
      <c r="Y6" s="128"/>
      <c r="Z6" s="107">
        <v>5</v>
      </c>
      <c r="AA6" s="56">
        <f t="shared" si="6"/>
        <v>5</v>
      </c>
      <c r="AB6" s="108">
        <f t="shared" si="7"/>
        <v>5</v>
      </c>
    </row>
    <row r="7" spans="1:28" x14ac:dyDescent="0.3">
      <c r="A7" s="109" t="s">
        <v>104</v>
      </c>
      <c r="B7" s="104"/>
      <c r="C7" s="129"/>
      <c r="D7" s="110"/>
      <c r="E7" s="111">
        <v>0</v>
      </c>
      <c r="F7" s="112" t="s">
        <v>61</v>
      </c>
      <c r="G7" s="113">
        <v>0</v>
      </c>
      <c r="H7" s="114"/>
      <c r="I7" s="115"/>
      <c r="J7" s="116"/>
      <c r="K7" s="117"/>
      <c r="L7" s="118"/>
      <c r="M7" s="119"/>
      <c r="N7" s="120"/>
      <c r="O7" s="121"/>
      <c r="P7" s="138" t="s">
        <v>125</v>
      </c>
      <c r="Q7" s="130"/>
      <c r="R7" s="123"/>
      <c r="S7" s="124"/>
      <c r="T7" s="125"/>
      <c r="U7" s="105"/>
      <c r="V7" s="106">
        <f t="shared" si="5"/>
        <v>0</v>
      </c>
      <c r="W7" s="126"/>
      <c r="X7" s="127"/>
      <c r="Y7" s="128"/>
      <c r="Z7" s="107">
        <v>6</v>
      </c>
      <c r="AA7" s="56">
        <f t="shared" si="6"/>
        <v>6</v>
      </c>
      <c r="AB7" s="108">
        <f t="shared" si="7"/>
        <v>6</v>
      </c>
    </row>
    <row r="8" spans="1:28" x14ac:dyDescent="0.3">
      <c r="A8" s="109" t="s">
        <v>105</v>
      </c>
      <c r="B8" s="104"/>
      <c r="C8" s="129"/>
      <c r="D8" s="110"/>
      <c r="E8" s="111">
        <v>0</v>
      </c>
      <c r="F8" s="112" t="s">
        <v>61</v>
      </c>
      <c r="G8" s="113">
        <v>0</v>
      </c>
      <c r="H8" s="114"/>
      <c r="I8" s="115"/>
      <c r="J8" s="116"/>
      <c r="K8" s="117"/>
      <c r="L8" s="118"/>
      <c r="M8" s="119"/>
      <c r="N8" s="120"/>
      <c r="O8" s="121"/>
      <c r="P8" s="122"/>
      <c r="Q8" s="130"/>
      <c r="R8" s="123"/>
      <c r="S8" s="124"/>
      <c r="T8" s="125"/>
      <c r="U8" s="105"/>
      <c r="V8" s="106">
        <f t="shared" si="5"/>
        <v>0</v>
      </c>
      <c r="W8" s="126"/>
      <c r="X8" s="127"/>
      <c r="Y8" s="128"/>
      <c r="Z8" s="107">
        <v>5</v>
      </c>
      <c r="AA8" s="56">
        <f t="shared" si="6"/>
        <v>5</v>
      </c>
      <c r="AB8" s="108">
        <f t="shared" si="7"/>
        <v>5</v>
      </c>
    </row>
    <row r="9" spans="1:28" x14ac:dyDescent="0.3">
      <c r="A9" s="109" t="s">
        <v>106</v>
      </c>
      <c r="B9" s="104"/>
      <c r="C9" s="129"/>
      <c r="D9" s="110"/>
      <c r="E9" s="111">
        <v>0</v>
      </c>
      <c r="F9" s="112" t="s">
        <v>61</v>
      </c>
      <c r="G9" s="113">
        <v>0</v>
      </c>
      <c r="H9" s="114"/>
      <c r="I9" s="115"/>
      <c r="J9" s="116"/>
      <c r="K9" s="117"/>
      <c r="L9" s="118"/>
      <c r="M9" s="119"/>
      <c r="N9" s="120"/>
      <c r="O9" s="121"/>
      <c r="P9" s="138" t="s">
        <v>125</v>
      </c>
      <c r="Q9" s="130"/>
      <c r="R9" s="137" t="s">
        <v>125</v>
      </c>
      <c r="S9" s="124"/>
      <c r="T9" s="125"/>
      <c r="U9" s="105"/>
      <c r="V9" s="106">
        <f t="shared" si="5"/>
        <v>0</v>
      </c>
      <c r="W9" s="126"/>
      <c r="X9" s="127"/>
      <c r="Y9" s="128"/>
      <c r="Z9" s="107">
        <v>6</v>
      </c>
      <c r="AA9" s="56">
        <f t="shared" si="6"/>
        <v>6</v>
      </c>
      <c r="AB9" s="108">
        <f t="shared" si="7"/>
        <v>6</v>
      </c>
    </row>
    <row r="10" spans="1:28" x14ac:dyDescent="0.3">
      <c r="A10" s="109" t="s">
        <v>107</v>
      </c>
      <c r="B10" s="104"/>
      <c r="C10" s="129"/>
      <c r="D10" s="110"/>
      <c r="E10" s="111">
        <v>0</v>
      </c>
      <c r="F10" s="112" t="s">
        <v>61</v>
      </c>
      <c r="G10" s="113">
        <v>0</v>
      </c>
      <c r="H10" s="114"/>
      <c r="I10" s="115"/>
      <c r="J10" s="116"/>
      <c r="K10" s="117"/>
      <c r="L10" s="118"/>
      <c r="M10" s="119"/>
      <c r="N10" s="120"/>
      <c r="O10" s="121"/>
      <c r="P10" s="122"/>
      <c r="Q10" s="130"/>
      <c r="R10" s="137" t="s">
        <v>125</v>
      </c>
      <c r="S10" s="124"/>
      <c r="T10" s="125"/>
      <c r="U10" s="105"/>
      <c r="V10" s="106">
        <f t="shared" si="5"/>
        <v>0</v>
      </c>
      <c r="W10" s="126"/>
      <c r="X10" s="127"/>
      <c r="Y10" s="128"/>
      <c r="Z10" s="107">
        <v>5</v>
      </c>
      <c r="AA10" s="56">
        <f t="shared" si="6"/>
        <v>5</v>
      </c>
      <c r="AB10" s="108">
        <f t="shared" si="7"/>
        <v>5</v>
      </c>
    </row>
    <row r="11" spans="1:28" x14ac:dyDescent="0.3">
      <c r="A11" s="109" t="s">
        <v>108</v>
      </c>
      <c r="B11" s="104"/>
      <c r="C11" s="129"/>
      <c r="D11" s="110"/>
      <c r="E11" s="111">
        <v>0</v>
      </c>
      <c r="F11" s="112" t="s">
        <v>61</v>
      </c>
      <c r="G11" s="113">
        <v>0</v>
      </c>
      <c r="H11" s="114"/>
      <c r="I11" s="115"/>
      <c r="J11" s="116"/>
      <c r="K11" s="117"/>
      <c r="L11" s="118"/>
      <c r="M11" s="119"/>
      <c r="N11" s="120"/>
      <c r="O11" s="121"/>
      <c r="P11" s="138" t="s">
        <v>125</v>
      </c>
      <c r="Q11" s="130"/>
      <c r="R11" s="123"/>
      <c r="S11" s="124"/>
      <c r="T11" s="125"/>
      <c r="U11" s="105"/>
      <c r="V11" s="106">
        <f t="shared" si="5"/>
        <v>0</v>
      </c>
      <c r="W11" s="126"/>
      <c r="X11" s="127"/>
      <c r="Y11" s="128"/>
      <c r="Z11" s="107">
        <v>7</v>
      </c>
      <c r="AA11" s="56">
        <f t="shared" si="6"/>
        <v>7</v>
      </c>
      <c r="AB11" s="108">
        <f t="shared" si="7"/>
        <v>7</v>
      </c>
    </row>
    <row r="12" spans="1:28" x14ac:dyDescent="0.3">
      <c r="A12" s="109" t="s">
        <v>109</v>
      </c>
      <c r="B12" s="104"/>
      <c r="C12" s="129"/>
      <c r="D12" s="110"/>
      <c r="E12" s="111">
        <v>0</v>
      </c>
      <c r="F12" s="112" t="s">
        <v>61</v>
      </c>
      <c r="G12" s="113">
        <v>0</v>
      </c>
      <c r="H12" s="114"/>
      <c r="I12" s="115"/>
      <c r="J12" s="116"/>
      <c r="K12" s="117"/>
      <c r="L12" s="118"/>
      <c r="M12" s="119"/>
      <c r="N12" s="120"/>
      <c r="O12" s="121"/>
      <c r="P12" s="122"/>
      <c r="Q12" s="130"/>
      <c r="R12" s="123"/>
      <c r="S12" s="124"/>
      <c r="T12" s="125"/>
      <c r="U12" s="105"/>
      <c r="V12" s="106">
        <f t="shared" si="5"/>
        <v>0</v>
      </c>
      <c r="W12" s="126"/>
      <c r="X12" s="127"/>
      <c r="Y12" s="128"/>
      <c r="Z12" s="107">
        <v>5</v>
      </c>
      <c r="AA12" s="56">
        <f t="shared" si="6"/>
        <v>5</v>
      </c>
      <c r="AB12" s="108">
        <f t="shared" si="7"/>
        <v>5</v>
      </c>
    </row>
    <row r="13" spans="1:28" x14ac:dyDescent="0.3">
      <c r="A13" s="109" t="s">
        <v>110</v>
      </c>
      <c r="B13" s="104"/>
      <c r="C13" s="129"/>
      <c r="D13" s="110"/>
      <c r="E13" s="111">
        <v>0</v>
      </c>
      <c r="F13" s="112" t="s">
        <v>61</v>
      </c>
      <c r="G13" s="113">
        <v>0</v>
      </c>
      <c r="H13" s="114"/>
      <c r="I13" s="115"/>
      <c r="J13" s="116"/>
      <c r="K13" s="117"/>
      <c r="L13" s="118"/>
      <c r="M13" s="119"/>
      <c r="N13" s="120"/>
      <c r="O13" s="121"/>
      <c r="P13" s="138" t="s">
        <v>125</v>
      </c>
      <c r="Q13" s="130"/>
      <c r="R13" s="137" t="s">
        <v>125</v>
      </c>
      <c r="S13" s="124"/>
      <c r="T13" s="125"/>
      <c r="U13" s="105"/>
      <c r="V13" s="106">
        <f t="shared" si="5"/>
        <v>0</v>
      </c>
      <c r="W13" s="126"/>
      <c r="X13" s="127"/>
      <c r="Y13" s="128"/>
      <c r="Z13" s="107">
        <v>5</v>
      </c>
      <c r="AA13" s="56">
        <f t="shared" si="6"/>
        <v>5</v>
      </c>
      <c r="AB13" s="108">
        <f t="shared" si="7"/>
        <v>5</v>
      </c>
    </row>
    <row r="14" spans="1:28" x14ac:dyDescent="0.3">
      <c r="A14" s="109" t="s">
        <v>111</v>
      </c>
      <c r="B14" s="104"/>
      <c r="C14" s="129"/>
      <c r="D14" s="110"/>
      <c r="E14" s="111">
        <v>0</v>
      </c>
      <c r="F14" s="112" t="s">
        <v>61</v>
      </c>
      <c r="G14" s="113">
        <v>0</v>
      </c>
      <c r="H14" s="114"/>
      <c r="I14" s="115"/>
      <c r="J14" s="116"/>
      <c r="K14" s="117"/>
      <c r="L14" s="118"/>
      <c r="M14" s="119"/>
      <c r="N14" s="120"/>
      <c r="O14" s="121"/>
      <c r="P14" s="122"/>
      <c r="Q14" s="130"/>
      <c r="R14" s="137" t="s">
        <v>125</v>
      </c>
      <c r="S14" s="124"/>
      <c r="T14" s="125"/>
      <c r="U14" s="105"/>
      <c r="V14" s="106">
        <f t="shared" si="5"/>
        <v>0</v>
      </c>
      <c r="W14" s="126"/>
      <c r="X14" s="127"/>
      <c r="Y14" s="128"/>
      <c r="Z14" s="107">
        <v>5</v>
      </c>
      <c r="AA14" s="56">
        <f t="shared" si="6"/>
        <v>5</v>
      </c>
      <c r="AB14" s="108">
        <f t="shared" si="7"/>
        <v>5</v>
      </c>
    </row>
    <row r="15" spans="1:28" x14ac:dyDescent="0.3">
      <c r="A15" s="109" t="s">
        <v>112</v>
      </c>
      <c r="B15" s="104"/>
      <c r="C15" s="129"/>
      <c r="D15" s="110"/>
      <c r="E15" s="111">
        <v>0</v>
      </c>
      <c r="F15" s="112" t="s">
        <v>61</v>
      </c>
      <c r="G15" s="113">
        <v>0</v>
      </c>
      <c r="H15" s="114"/>
      <c r="I15" s="115"/>
      <c r="J15" s="116"/>
      <c r="K15" s="117"/>
      <c r="L15" s="118"/>
      <c r="M15" s="119"/>
      <c r="N15" s="120"/>
      <c r="O15" s="121"/>
      <c r="P15" s="138" t="s">
        <v>125</v>
      </c>
      <c r="Q15" s="130"/>
      <c r="R15" s="123"/>
      <c r="S15" s="124"/>
      <c r="T15" s="125"/>
      <c r="U15" s="105"/>
      <c r="V15" s="106">
        <f t="shared" si="5"/>
        <v>0</v>
      </c>
      <c r="W15" s="126"/>
      <c r="X15" s="127"/>
      <c r="Y15" s="128"/>
      <c r="Z15" s="107">
        <v>5</v>
      </c>
      <c r="AA15" s="56">
        <f t="shared" si="6"/>
        <v>5</v>
      </c>
      <c r="AB15" s="108">
        <f t="shared" si="7"/>
        <v>5</v>
      </c>
    </row>
    <row r="16" spans="1:28" x14ac:dyDescent="0.3">
      <c r="A16" s="109" t="s">
        <v>97</v>
      </c>
      <c r="B16" s="104"/>
      <c r="C16" s="129"/>
      <c r="D16" s="110"/>
      <c r="E16" s="111">
        <v>0</v>
      </c>
      <c r="F16" s="112" t="s">
        <v>61</v>
      </c>
      <c r="G16" s="113">
        <v>0</v>
      </c>
      <c r="H16" s="114"/>
      <c r="I16" s="115"/>
      <c r="J16" s="116"/>
      <c r="K16" s="117"/>
      <c r="L16" s="118"/>
      <c r="M16" s="119"/>
      <c r="N16" s="120"/>
      <c r="O16" s="121"/>
      <c r="P16" s="122"/>
      <c r="Q16" s="130"/>
      <c r="R16" s="123"/>
      <c r="S16" s="124"/>
      <c r="T16" s="125"/>
      <c r="U16" s="105"/>
      <c r="V16" s="106">
        <f t="shared" si="5"/>
        <v>0</v>
      </c>
      <c r="W16" s="126"/>
      <c r="X16" s="127"/>
      <c r="Y16" s="128"/>
      <c r="Z16" s="107">
        <v>5</v>
      </c>
      <c r="AA16" s="56">
        <f t="shared" si="6"/>
        <v>5</v>
      </c>
      <c r="AB16" s="108">
        <f t="shared" si="7"/>
        <v>5</v>
      </c>
    </row>
    <row r="17" spans="1:28" x14ac:dyDescent="0.3">
      <c r="A17" s="109" t="s">
        <v>113</v>
      </c>
      <c r="B17" s="104"/>
      <c r="C17" s="129"/>
      <c r="D17" s="110"/>
      <c r="E17" s="111">
        <v>0</v>
      </c>
      <c r="F17" s="112" t="s">
        <v>61</v>
      </c>
      <c r="G17" s="113">
        <v>0</v>
      </c>
      <c r="H17" s="114"/>
      <c r="I17" s="115"/>
      <c r="J17" s="116"/>
      <c r="K17" s="117"/>
      <c r="L17" s="118"/>
      <c r="M17" s="119"/>
      <c r="N17" s="120"/>
      <c r="O17" s="121"/>
      <c r="P17" s="138" t="s">
        <v>125</v>
      </c>
      <c r="Q17" s="130"/>
      <c r="R17" s="123"/>
      <c r="S17" s="124"/>
      <c r="T17" s="125"/>
      <c r="U17" s="105"/>
      <c r="V17" s="106">
        <f t="shared" si="5"/>
        <v>0</v>
      </c>
      <c r="W17" s="126"/>
      <c r="X17" s="127"/>
      <c r="Y17" s="128"/>
      <c r="Z17" s="107">
        <v>5</v>
      </c>
      <c r="AA17" s="56">
        <f t="shared" si="6"/>
        <v>5</v>
      </c>
      <c r="AB17" s="108">
        <f t="shared" si="7"/>
        <v>5</v>
      </c>
    </row>
    <row r="18" spans="1:28" x14ac:dyDescent="0.3">
      <c r="A18" s="109" t="s">
        <v>114</v>
      </c>
      <c r="B18" s="104"/>
      <c r="C18" s="129"/>
      <c r="D18" s="110"/>
      <c r="E18" s="111">
        <v>0</v>
      </c>
      <c r="F18" s="112" t="s">
        <v>61</v>
      </c>
      <c r="G18" s="113">
        <v>0</v>
      </c>
      <c r="H18" s="114"/>
      <c r="I18" s="115"/>
      <c r="J18" s="116"/>
      <c r="K18" s="117"/>
      <c r="L18" s="118"/>
      <c r="M18" s="119"/>
      <c r="N18" s="120"/>
      <c r="O18" s="121"/>
      <c r="P18" s="122"/>
      <c r="Q18" s="130"/>
      <c r="R18" s="137" t="s">
        <v>125</v>
      </c>
      <c r="S18" s="124"/>
      <c r="T18" s="125"/>
      <c r="U18" s="105"/>
      <c r="V18" s="106">
        <f t="shared" si="5"/>
        <v>0</v>
      </c>
      <c r="W18" s="126"/>
      <c r="X18" s="127"/>
      <c r="Y18" s="128"/>
      <c r="Z18" s="107">
        <v>7</v>
      </c>
      <c r="AA18" s="56">
        <f t="shared" si="6"/>
        <v>7</v>
      </c>
      <c r="AB18" s="108">
        <f t="shared" si="7"/>
        <v>7</v>
      </c>
    </row>
    <row r="19" spans="1:28" x14ac:dyDescent="0.3">
      <c r="A19" s="109" t="s">
        <v>115</v>
      </c>
      <c r="B19" s="104"/>
      <c r="C19" s="129"/>
      <c r="D19" s="110"/>
      <c r="E19" s="111">
        <v>0</v>
      </c>
      <c r="F19" s="112" t="s">
        <v>61</v>
      </c>
      <c r="G19" s="113">
        <v>0</v>
      </c>
      <c r="H19" s="114"/>
      <c r="I19" s="115"/>
      <c r="J19" s="116"/>
      <c r="K19" s="117"/>
      <c r="L19" s="118"/>
      <c r="M19" s="119"/>
      <c r="N19" s="120"/>
      <c r="O19" s="121"/>
      <c r="P19" s="138" t="s">
        <v>125</v>
      </c>
      <c r="Q19" s="130"/>
      <c r="R19" s="123"/>
      <c r="S19" s="124"/>
      <c r="T19" s="125"/>
      <c r="U19" s="105"/>
      <c r="V19" s="106">
        <f t="shared" si="5"/>
        <v>0</v>
      </c>
      <c r="W19" s="126"/>
      <c r="X19" s="127"/>
      <c r="Y19" s="128"/>
      <c r="Z19" s="107">
        <v>5</v>
      </c>
      <c r="AA19" s="56">
        <f t="shared" si="6"/>
        <v>5</v>
      </c>
      <c r="AB19" s="108">
        <f t="shared" si="7"/>
        <v>5</v>
      </c>
    </row>
    <row r="20" spans="1:28" x14ac:dyDescent="0.3">
      <c r="A20" s="109" t="s">
        <v>116</v>
      </c>
      <c r="B20" s="104"/>
      <c r="C20" s="129"/>
      <c r="D20" s="110"/>
      <c r="E20" s="111">
        <v>0</v>
      </c>
      <c r="F20" s="112" t="s">
        <v>61</v>
      </c>
      <c r="G20" s="113">
        <v>0</v>
      </c>
      <c r="H20" s="114"/>
      <c r="I20" s="115"/>
      <c r="J20" s="116"/>
      <c r="K20" s="117"/>
      <c r="L20" s="118"/>
      <c r="M20" s="119"/>
      <c r="N20" s="120"/>
      <c r="O20" s="121"/>
      <c r="P20" s="122"/>
      <c r="Q20" s="130"/>
      <c r="R20" s="123"/>
      <c r="S20" s="124"/>
      <c r="T20" s="125"/>
      <c r="U20" s="105"/>
      <c r="V20" s="106">
        <f t="shared" si="5"/>
        <v>0</v>
      </c>
      <c r="W20" s="126"/>
      <c r="X20" s="127"/>
      <c r="Y20" s="128"/>
      <c r="Z20" s="107">
        <v>5</v>
      </c>
      <c r="AA20" s="56">
        <f t="shared" si="6"/>
        <v>5</v>
      </c>
      <c r="AB20" s="108">
        <f t="shared" si="7"/>
        <v>5</v>
      </c>
    </row>
    <row r="21" spans="1:28" x14ac:dyDescent="0.3">
      <c r="A21" s="109" t="s">
        <v>117</v>
      </c>
      <c r="B21" s="104"/>
      <c r="C21" s="129"/>
      <c r="D21" s="110"/>
      <c r="E21" s="111">
        <v>0</v>
      </c>
      <c r="F21" s="112" t="s">
        <v>61</v>
      </c>
      <c r="G21" s="113">
        <v>0</v>
      </c>
      <c r="H21" s="114"/>
      <c r="I21" s="115"/>
      <c r="J21" s="116"/>
      <c r="K21" s="117"/>
      <c r="L21" s="118"/>
      <c r="M21" s="119"/>
      <c r="N21" s="120"/>
      <c r="O21" s="121"/>
      <c r="P21" s="138" t="s">
        <v>125</v>
      </c>
      <c r="Q21" s="130"/>
      <c r="R21" s="137" t="s">
        <v>125</v>
      </c>
      <c r="S21" s="124"/>
      <c r="T21" s="125"/>
      <c r="U21" s="105"/>
      <c r="V21" s="106">
        <f t="shared" si="5"/>
        <v>0</v>
      </c>
      <c r="W21" s="126"/>
      <c r="X21" s="127"/>
      <c r="Y21" s="128"/>
      <c r="Z21" s="107">
        <v>5</v>
      </c>
      <c r="AA21" s="56">
        <f t="shared" si="6"/>
        <v>5</v>
      </c>
      <c r="AB21" s="108">
        <f t="shared" si="7"/>
        <v>5</v>
      </c>
    </row>
    <row r="22" spans="1:28" x14ac:dyDescent="0.3">
      <c r="A22" s="109" t="s">
        <v>118</v>
      </c>
      <c r="B22" s="104"/>
      <c r="C22" s="129"/>
      <c r="D22" s="110"/>
      <c r="E22" s="111">
        <v>0</v>
      </c>
      <c r="F22" s="112" t="s">
        <v>61</v>
      </c>
      <c r="G22" s="113">
        <v>0</v>
      </c>
      <c r="H22" s="114"/>
      <c r="I22" s="115"/>
      <c r="J22" s="116"/>
      <c r="K22" s="117"/>
      <c r="L22" s="118"/>
      <c r="M22" s="119"/>
      <c r="N22" s="120"/>
      <c r="O22" s="121"/>
      <c r="P22" s="122"/>
      <c r="Q22" s="130"/>
      <c r="R22" s="137" t="s">
        <v>125</v>
      </c>
      <c r="S22" s="124"/>
      <c r="T22" s="125"/>
      <c r="U22" s="105"/>
      <c r="V22" s="106">
        <f t="shared" si="5"/>
        <v>0</v>
      </c>
      <c r="W22" s="126"/>
      <c r="X22" s="127"/>
      <c r="Y22" s="128"/>
      <c r="Z22" s="107">
        <v>5</v>
      </c>
      <c r="AA22" s="56">
        <f t="shared" si="6"/>
        <v>5</v>
      </c>
      <c r="AB22" s="108">
        <f t="shared" si="7"/>
        <v>5</v>
      </c>
    </row>
    <row r="23" spans="1:28" x14ac:dyDescent="0.3">
      <c r="A23" s="109" t="s">
        <v>119</v>
      </c>
      <c r="B23" s="104"/>
      <c r="C23" s="129"/>
      <c r="D23" s="110"/>
      <c r="E23" s="111">
        <v>0</v>
      </c>
      <c r="F23" s="112" t="s">
        <v>61</v>
      </c>
      <c r="G23" s="113">
        <v>0</v>
      </c>
      <c r="H23" s="114"/>
      <c r="I23" s="115"/>
      <c r="J23" s="116"/>
      <c r="K23" s="117"/>
      <c r="L23" s="118"/>
      <c r="M23" s="119"/>
      <c r="N23" s="120"/>
      <c r="O23" s="121"/>
      <c r="P23" s="138" t="s">
        <v>125</v>
      </c>
      <c r="Q23" s="130"/>
      <c r="R23" s="123"/>
      <c r="S23" s="124"/>
      <c r="T23" s="125"/>
      <c r="U23" s="105"/>
      <c r="V23" s="106">
        <f t="shared" si="5"/>
        <v>0</v>
      </c>
      <c r="W23" s="126"/>
      <c r="X23" s="127"/>
      <c r="Y23" s="128"/>
      <c r="Z23" s="107">
        <v>5</v>
      </c>
      <c r="AA23" s="56">
        <f t="shared" si="6"/>
        <v>5</v>
      </c>
      <c r="AB23" s="108">
        <f t="shared" si="7"/>
        <v>5</v>
      </c>
    </row>
    <row r="24" spans="1:28" x14ac:dyDescent="0.3">
      <c r="A24" s="109" t="s">
        <v>95</v>
      </c>
      <c r="B24" s="104"/>
      <c r="C24" s="129"/>
      <c r="D24" s="110"/>
      <c r="E24" s="111">
        <v>0</v>
      </c>
      <c r="F24" s="112" t="s">
        <v>61</v>
      </c>
      <c r="G24" s="113">
        <v>0</v>
      </c>
      <c r="H24" s="114"/>
      <c r="I24" s="115"/>
      <c r="J24" s="116"/>
      <c r="K24" s="117"/>
      <c r="L24" s="118"/>
      <c r="M24" s="119"/>
      <c r="N24" s="120"/>
      <c r="O24" s="121"/>
      <c r="P24" s="122"/>
      <c r="Q24" s="130"/>
      <c r="R24" s="123"/>
      <c r="S24" s="124"/>
      <c r="T24" s="125"/>
      <c r="U24" s="105"/>
      <c r="V24" s="106">
        <f t="shared" si="5"/>
        <v>0</v>
      </c>
      <c r="W24" s="126"/>
      <c r="X24" s="127"/>
      <c r="Y24" s="128"/>
      <c r="Z24" s="107">
        <v>5</v>
      </c>
      <c r="AA24" s="56">
        <f t="shared" si="6"/>
        <v>5</v>
      </c>
      <c r="AB24" s="108">
        <f t="shared" si="7"/>
        <v>5</v>
      </c>
    </row>
    <row r="25" spans="1:28" x14ac:dyDescent="0.3">
      <c r="A25" s="109" t="s">
        <v>120</v>
      </c>
      <c r="B25" s="104"/>
      <c r="C25" s="129"/>
      <c r="D25" s="110"/>
      <c r="E25" s="111">
        <v>0</v>
      </c>
      <c r="F25" s="112" t="s">
        <v>61</v>
      </c>
      <c r="G25" s="113">
        <v>0</v>
      </c>
      <c r="H25" s="114"/>
      <c r="I25" s="115"/>
      <c r="J25" s="116"/>
      <c r="K25" s="117"/>
      <c r="L25" s="118"/>
      <c r="M25" s="119"/>
      <c r="N25" s="120"/>
      <c r="O25" s="121"/>
      <c r="P25" s="138" t="s">
        <v>125</v>
      </c>
      <c r="Q25" s="130"/>
      <c r="R25" s="123"/>
      <c r="S25" s="124"/>
      <c r="T25" s="125"/>
      <c r="U25" s="105"/>
      <c r="V25" s="106">
        <f t="shared" si="5"/>
        <v>0</v>
      </c>
      <c r="W25" s="126"/>
      <c r="X25" s="127"/>
      <c r="Y25" s="128"/>
      <c r="Z25" s="107">
        <v>5</v>
      </c>
      <c r="AA25" s="56">
        <f t="shared" si="6"/>
        <v>5</v>
      </c>
      <c r="AB25" s="108">
        <f t="shared" si="7"/>
        <v>5</v>
      </c>
    </row>
    <row r="26" spans="1:28" x14ac:dyDescent="0.3">
      <c r="A26" s="109" t="s">
        <v>96</v>
      </c>
      <c r="B26" s="104"/>
      <c r="C26" s="129"/>
      <c r="D26" s="110"/>
      <c r="E26" s="111">
        <v>0</v>
      </c>
      <c r="F26" s="112" t="s">
        <v>61</v>
      </c>
      <c r="G26" s="113">
        <v>0</v>
      </c>
      <c r="H26" s="114"/>
      <c r="I26" s="115"/>
      <c r="J26" s="116"/>
      <c r="K26" s="117"/>
      <c r="L26" s="118"/>
      <c r="M26" s="119"/>
      <c r="N26" s="120"/>
      <c r="O26" s="121"/>
      <c r="P26" s="122"/>
      <c r="Q26" s="130"/>
      <c r="R26" s="137" t="s">
        <v>125</v>
      </c>
      <c r="S26" s="124"/>
      <c r="T26" s="125"/>
      <c r="U26" s="105"/>
      <c r="V26" s="106">
        <f t="shared" si="5"/>
        <v>0</v>
      </c>
      <c r="W26" s="126"/>
      <c r="X26" s="127"/>
      <c r="Y26" s="128"/>
      <c r="Z26" s="107">
        <v>4</v>
      </c>
      <c r="AA26" s="56">
        <f t="shared" si="6"/>
        <v>4</v>
      </c>
      <c r="AB26" s="108">
        <f t="shared" si="7"/>
        <v>4</v>
      </c>
    </row>
    <row r="27" spans="1:28" x14ac:dyDescent="0.3">
      <c r="A27" s="109" t="s">
        <v>121</v>
      </c>
      <c r="B27" s="104"/>
      <c r="C27" s="129"/>
      <c r="D27" s="110"/>
      <c r="E27" s="111">
        <v>0</v>
      </c>
      <c r="F27" s="112" t="s">
        <v>61</v>
      </c>
      <c r="G27" s="113">
        <v>0</v>
      </c>
      <c r="H27" s="114"/>
      <c r="I27" s="115"/>
      <c r="J27" s="116"/>
      <c r="K27" s="117"/>
      <c r="L27" s="118"/>
      <c r="M27" s="119"/>
      <c r="N27" s="120"/>
      <c r="O27" s="121"/>
      <c r="P27" s="138" t="s">
        <v>125</v>
      </c>
      <c r="Q27" s="130"/>
      <c r="R27" s="123"/>
      <c r="S27" s="124"/>
      <c r="T27" s="125"/>
      <c r="U27" s="105"/>
      <c r="V27" s="106">
        <f t="shared" si="5"/>
        <v>0</v>
      </c>
      <c r="W27" s="126"/>
      <c r="X27" s="127"/>
      <c r="Y27" s="128"/>
      <c r="Z27" s="107">
        <v>5</v>
      </c>
      <c r="AA27" s="56">
        <f t="shared" si="6"/>
        <v>5</v>
      </c>
      <c r="AB27" s="108">
        <f t="shared" si="7"/>
        <v>5</v>
      </c>
    </row>
    <row r="28" spans="1:28" x14ac:dyDescent="0.3">
      <c r="A28" s="109" t="s">
        <v>122</v>
      </c>
      <c r="B28" s="104"/>
      <c r="C28" s="129"/>
      <c r="D28" s="110"/>
      <c r="E28" s="111">
        <v>0</v>
      </c>
      <c r="F28" s="112" t="s">
        <v>61</v>
      </c>
      <c r="G28" s="113">
        <v>0</v>
      </c>
      <c r="H28" s="114"/>
      <c r="I28" s="115"/>
      <c r="J28" s="116"/>
      <c r="K28" s="117"/>
      <c r="L28" s="118"/>
      <c r="M28" s="119"/>
      <c r="N28" s="120"/>
      <c r="O28" s="121"/>
      <c r="P28" s="122"/>
      <c r="Q28" s="130"/>
      <c r="R28" s="123"/>
      <c r="S28" s="124"/>
      <c r="T28" s="125"/>
      <c r="U28" s="105"/>
      <c r="V28" s="106">
        <f t="shared" si="5"/>
        <v>0</v>
      </c>
      <c r="W28" s="126"/>
      <c r="X28" s="127"/>
      <c r="Y28" s="128"/>
      <c r="Z28" s="107">
        <v>5</v>
      </c>
      <c r="AA28" s="56">
        <f t="shared" si="6"/>
        <v>5</v>
      </c>
      <c r="AB28" s="108">
        <f t="shared" si="7"/>
        <v>5</v>
      </c>
    </row>
    <row r="29" spans="1:28" x14ac:dyDescent="0.3">
      <c r="A29" s="109" t="s">
        <v>123</v>
      </c>
      <c r="B29" s="104"/>
      <c r="C29" s="129"/>
      <c r="D29" s="110"/>
      <c r="E29" s="111">
        <v>0</v>
      </c>
      <c r="F29" s="112" t="s">
        <v>61</v>
      </c>
      <c r="G29" s="113">
        <v>0</v>
      </c>
      <c r="H29" s="114"/>
      <c r="I29" s="115"/>
      <c r="J29" s="116"/>
      <c r="K29" s="131"/>
      <c r="L29" s="132"/>
      <c r="M29" s="119"/>
      <c r="N29" s="120"/>
      <c r="O29" s="121"/>
      <c r="P29" s="138" t="s">
        <v>125</v>
      </c>
      <c r="Q29" s="130"/>
      <c r="R29" s="137" t="s">
        <v>125</v>
      </c>
      <c r="S29" s="124"/>
      <c r="T29" s="125"/>
      <c r="U29" s="105"/>
      <c r="V29" s="106">
        <f t="shared" si="5"/>
        <v>0</v>
      </c>
      <c r="W29" s="126"/>
      <c r="X29" s="127"/>
      <c r="Y29" s="128"/>
      <c r="Z29" s="107">
        <v>4</v>
      </c>
      <c r="AA29" s="56">
        <f t="shared" si="6"/>
        <v>4</v>
      </c>
      <c r="AB29" s="108">
        <f t="shared" si="7"/>
        <v>4</v>
      </c>
    </row>
    <row r="30" spans="1:28" x14ac:dyDescent="0.3">
      <c r="A30" s="109" t="s">
        <v>124</v>
      </c>
      <c r="B30" s="104"/>
      <c r="C30" s="129"/>
      <c r="D30" s="110"/>
      <c r="E30" s="111">
        <v>0</v>
      </c>
      <c r="F30" s="112" t="s">
        <v>61</v>
      </c>
      <c r="G30" s="113">
        <v>0</v>
      </c>
      <c r="H30" s="114"/>
      <c r="I30" s="115"/>
      <c r="J30" s="116"/>
      <c r="K30" s="131"/>
      <c r="L30" s="132"/>
      <c r="M30" s="119"/>
      <c r="N30" s="120"/>
      <c r="O30" s="121"/>
      <c r="P30" s="122"/>
      <c r="Q30" s="130"/>
      <c r="R30" s="137" t="s">
        <v>125</v>
      </c>
      <c r="S30" s="124"/>
      <c r="T30" s="125"/>
      <c r="U30" s="105"/>
      <c r="V30" s="106">
        <f t="shared" si="5"/>
        <v>0</v>
      </c>
      <c r="W30" s="126"/>
      <c r="X30" s="127"/>
      <c r="Y30" s="128"/>
      <c r="Z30" s="107">
        <v>3</v>
      </c>
      <c r="AA30" s="56">
        <f t="shared" si="6"/>
        <v>3</v>
      </c>
      <c r="AB30" s="108">
        <f t="shared" si="7"/>
        <v>3</v>
      </c>
    </row>
    <row r="31" spans="1:28" x14ac:dyDescent="0.3">
      <c r="A31" s="173"/>
      <c r="B31" s="104"/>
      <c r="C31" s="129"/>
      <c r="D31" s="110"/>
      <c r="E31" s="111">
        <v>0</v>
      </c>
      <c r="F31" s="112" t="s">
        <v>61</v>
      </c>
      <c r="G31" s="113">
        <v>0</v>
      </c>
      <c r="H31" s="114"/>
      <c r="I31" s="115"/>
      <c r="J31" s="116"/>
      <c r="K31" s="131"/>
      <c r="L31" s="132"/>
      <c r="M31" s="119"/>
      <c r="N31" s="120"/>
      <c r="O31" s="121"/>
      <c r="P31" s="122"/>
      <c r="Q31" s="130"/>
      <c r="R31" s="123"/>
      <c r="S31" s="124"/>
      <c r="T31" s="125"/>
      <c r="U31" s="105"/>
      <c r="V31" s="106">
        <f t="shared" si="5"/>
        <v>0</v>
      </c>
      <c r="W31" s="126"/>
      <c r="X31" s="127"/>
      <c r="Y31" s="128"/>
      <c r="Z31" s="107"/>
      <c r="AA31" s="56">
        <f t="shared" si="6"/>
        <v>0</v>
      </c>
      <c r="AB31" s="108">
        <f t="shared" si="7"/>
        <v>0</v>
      </c>
    </row>
    <row r="32" spans="1:28" x14ac:dyDescent="0.3">
      <c r="A32" s="173"/>
      <c r="B32" s="104"/>
      <c r="C32" s="129"/>
      <c r="D32" s="110"/>
      <c r="E32" s="111">
        <v>0</v>
      </c>
      <c r="F32" s="112" t="s">
        <v>61</v>
      </c>
      <c r="G32" s="113">
        <v>0</v>
      </c>
      <c r="H32" s="114"/>
      <c r="I32" s="115"/>
      <c r="J32" s="116"/>
      <c r="K32" s="117"/>
      <c r="L32" s="132"/>
      <c r="M32" s="119"/>
      <c r="N32" s="120"/>
      <c r="O32" s="121"/>
      <c r="P32" s="122"/>
      <c r="Q32" s="130"/>
      <c r="R32" s="123"/>
      <c r="S32" s="124"/>
      <c r="T32" s="125"/>
      <c r="U32" s="133"/>
      <c r="V32" s="106">
        <f t="shared" ref="V32" si="8">SUM(H32:U32)</f>
        <v>0</v>
      </c>
      <c r="W32" s="126"/>
      <c r="X32" s="127"/>
      <c r="Y32" s="128"/>
      <c r="Z32" s="107"/>
      <c r="AA32" s="56">
        <f t="shared" ref="AA32" si="9">SUM(Y32:Z32)-(V32+W32)</f>
        <v>0</v>
      </c>
      <c r="AB32" s="108">
        <f t="shared" ref="AB32" si="10">SMALL(Z32:AA32,1)+X32</f>
        <v>0</v>
      </c>
    </row>
    <row r="33" spans="1:28" x14ac:dyDescent="0.3">
      <c r="A33" s="173"/>
      <c r="B33" s="104"/>
      <c r="C33" s="129"/>
      <c r="D33" s="110"/>
      <c r="E33" s="111">
        <v>0</v>
      </c>
      <c r="F33" s="112" t="s">
        <v>61</v>
      </c>
      <c r="G33" s="113">
        <v>0</v>
      </c>
      <c r="H33" s="114"/>
      <c r="I33" s="115"/>
      <c r="J33" s="116"/>
      <c r="K33" s="117"/>
      <c r="L33" s="132"/>
      <c r="M33" s="119"/>
      <c r="N33" s="120"/>
      <c r="O33" s="121"/>
      <c r="P33" s="122"/>
      <c r="Q33" s="130"/>
      <c r="R33" s="123"/>
      <c r="S33" s="124"/>
      <c r="T33" s="125"/>
      <c r="U33" s="133"/>
      <c r="V33" s="106">
        <f t="shared" ref="V33:V35" si="11">SUM(H33:U33)</f>
        <v>0</v>
      </c>
      <c r="W33" s="126"/>
      <c r="X33" s="127"/>
      <c r="Y33" s="128"/>
      <c r="Z33" s="107"/>
      <c r="AA33" s="56">
        <f t="shared" ref="AA33:AA35" si="12">SUM(Y33:Z33)-(V33+W33)</f>
        <v>0</v>
      </c>
      <c r="AB33" s="108">
        <f t="shared" ref="AB33:AB35" si="13">SMALL(Z33:AA33,1)+X33</f>
        <v>0</v>
      </c>
    </row>
    <row r="34" spans="1:28" x14ac:dyDescent="0.3">
      <c r="A34" s="173"/>
      <c r="B34" s="104"/>
      <c r="C34" s="129"/>
      <c r="D34" s="110"/>
      <c r="E34" s="111">
        <v>0</v>
      </c>
      <c r="F34" s="112" t="s">
        <v>61</v>
      </c>
      <c r="G34" s="113">
        <v>0</v>
      </c>
      <c r="H34" s="114"/>
      <c r="I34" s="115"/>
      <c r="J34" s="116"/>
      <c r="K34" s="117"/>
      <c r="L34" s="132"/>
      <c r="M34" s="119"/>
      <c r="N34" s="120"/>
      <c r="O34" s="121"/>
      <c r="P34" s="122"/>
      <c r="Q34" s="130"/>
      <c r="R34" s="123"/>
      <c r="S34" s="124"/>
      <c r="T34" s="125"/>
      <c r="U34" s="133"/>
      <c r="V34" s="106">
        <f t="shared" si="11"/>
        <v>0</v>
      </c>
      <c r="W34" s="126"/>
      <c r="X34" s="127"/>
      <c r="Y34" s="128"/>
      <c r="Z34" s="107"/>
      <c r="AA34" s="56">
        <f t="shared" si="12"/>
        <v>0</v>
      </c>
      <c r="AB34" s="108">
        <f t="shared" si="13"/>
        <v>0</v>
      </c>
    </row>
    <row r="35" spans="1:28" x14ac:dyDescent="0.3">
      <c r="A35" s="173"/>
      <c r="B35" s="104"/>
      <c r="C35" s="129"/>
      <c r="D35" s="110"/>
      <c r="E35" s="111">
        <v>0</v>
      </c>
      <c r="F35" s="112" t="s">
        <v>61</v>
      </c>
      <c r="G35" s="113">
        <v>0</v>
      </c>
      <c r="H35" s="114"/>
      <c r="I35" s="115"/>
      <c r="J35" s="116"/>
      <c r="K35" s="117"/>
      <c r="L35" s="132"/>
      <c r="M35" s="119"/>
      <c r="N35" s="120"/>
      <c r="O35" s="121"/>
      <c r="P35" s="122"/>
      <c r="Q35" s="130"/>
      <c r="R35" s="123"/>
      <c r="S35" s="124"/>
      <c r="T35" s="125"/>
      <c r="U35" s="133"/>
      <c r="V35" s="106">
        <f t="shared" si="11"/>
        <v>0</v>
      </c>
      <c r="W35" s="126"/>
      <c r="X35" s="127"/>
      <c r="Y35" s="128"/>
      <c r="Z35" s="107"/>
      <c r="AA35" s="56">
        <f t="shared" si="12"/>
        <v>0</v>
      </c>
      <c r="AB35" s="108">
        <f t="shared" si="13"/>
        <v>0</v>
      </c>
    </row>
    <row r="36" spans="1:28" x14ac:dyDescent="0.3">
      <c r="A36" s="173"/>
      <c r="B36" s="104"/>
      <c r="C36" s="129"/>
      <c r="D36" s="110"/>
      <c r="E36" s="111">
        <v>0</v>
      </c>
      <c r="F36" s="112" t="s">
        <v>61</v>
      </c>
      <c r="G36" s="113">
        <v>0</v>
      </c>
      <c r="H36" s="114"/>
      <c r="I36" s="115"/>
      <c r="J36" s="116"/>
      <c r="K36" s="117"/>
      <c r="L36" s="132"/>
      <c r="M36" s="119"/>
      <c r="N36" s="120"/>
      <c r="O36" s="121"/>
      <c r="P36" s="122"/>
      <c r="Q36" s="130"/>
      <c r="R36" s="123"/>
      <c r="S36" s="124"/>
      <c r="T36" s="125"/>
      <c r="U36" s="133"/>
      <c r="V36" s="106">
        <f t="shared" ref="V36" si="14">SUM(H36:U36)</f>
        <v>0</v>
      </c>
      <c r="W36" s="126"/>
      <c r="X36" s="127"/>
      <c r="Y36" s="128"/>
      <c r="Z36" s="107"/>
      <c r="AA36" s="56">
        <f t="shared" ref="AA36" si="15">SUM(Y36:Z36)-(V36+W36)</f>
        <v>0</v>
      </c>
      <c r="AB36" s="108">
        <f t="shared" ref="AB36" si="16">SMALL(Z36:AA36,1)+X36</f>
        <v>0</v>
      </c>
    </row>
    <row r="40" spans="1:28" x14ac:dyDescent="0.3">
      <c r="A40" s="47"/>
      <c r="B40" s="47"/>
      <c r="C40" s="47"/>
      <c r="D40" s="47"/>
      <c r="E40" s="47"/>
    </row>
    <row r="41" spans="1:28" x14ac:dyDescent="0.3">
      <c r="A41" s="47"/>
      <c r="B41" s="47"/>
      <c r="C41" s="47"/>
      <c r="D41" s="47"/>
      <c r="E41" s="47"/>
    </row>
    <row r="42" spans="1:28" x14ac:dyDescent="0.3">
      <c r="A42" s="47"/>
      <c r="B42" s="47"/>
      <c r="C42" s="47"/>
      <c r="D42" s="47"/>
      <c r="E42" s="47"/>
    </row>
  </sheetData>
  <sortState ref="A2:AB10">
    <sortCondition ref="A2:A10"/>
  </sortState>
  <conditionalFormatting sqref="AB2:AB32">
    <cfRule type="cellIs" dxfId="13" priority="59" stopIfTrue="1" operator="lessThan">
      <formula>0.5</formula>
    </cfRule>
    <cfRule type="cellIs" dxfId="12" priority="60" operator="lessThan">
      <formula>0.5*Z2</formula>
    </cfRule>
  </conditionalFormatting>
  <conditionalFormatting sqref="AB33:AB35">
    <cfRule type="cellIs" dxfId="11" priority="3" stopIfTrue="1" operator="lessThan">
      <formula>0.5</formula>
    </cfRule>
    <cfRule type="cellIs" dxfId="10" priority="4" operator="lessThan">
      <formula>0.5*Z33</formula>
    </cfRule>
  </conditionalFormatting>
  <conditionalFormatting sqref="AB36">
    <cfRule type="cellIs" dxfId="9" priority="1" stopIfTrue="1" operator="lessThan">
      <formula>0.5</formula>
    </cfRule>
    <cfRule type="cellIs" dxfId="8" priority="2" operator="lessThan">
      <formula>0.5*Z36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1</v>
      </c>
      <c r="D2" s="7">
        <f ca="1">RANDBETWEEN(1,3)+RANDBETWEEN(1,3)</f>
        <v>4</v>
      </c>
      <c r="E2" s="7">
        <f ca="1">RANDBETWEEN(1,3)+RANDBETWEEN(1,3)+RANDBETWEEN(1,3)</f>
        <v>8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3</v>
      </c>
      <c r="D3" s="10">
        <f ca="1">RANDBETWEEN(1,4)+RANDBETWEEN(1,4)</f>
        <v>3</v>
      </c>
      <c r="E3" s="10">
        <f ca="1">RANDBETWEEN(1,4)+RANDBETWEEN(1,4)+RANDBETWEEN(1,4)</f>
        <v>7</v>
      </c>
      <c r="F3" s="10">
        <f ca="1">RANDBETWEEN(1,4)+RANDBETWEEN(1,4)+RANDBETWEEN(1,4)+RANDBETWEEN(1,4)</f>
        <v>8</v>
      </c>
      <c r="G3" s="10">
        <f ca="1">RANDBETWEEN(1,4)+RANDBETWEEN(1,4)+RANDBETWEEN(1,4)+RANDBETWEEN(1,4)+RANDBETWEEN(1,4)</f>
        <v>15</v>
      </c>
      <c r="H3" s="11">
        <f ca="1">RANDBETWEEN(1,4)+RANDBETWEEN(1,4)+RANDBETWEEN(1,4)+RANDBETWEEN(1,4)+RANDBETWEEN(1,4)+RANDBETWEEN(1,4)</f>
        <v>10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6</v>
      </c>
      <c r="D4" s="10">
        <f ca="1">RANDBETWEEN(1,6)+RANDBETWEEN(1,6)</f>
        <v>9</v>
      </c>
      <c r="E4" s="10">
        <f ca="1">RANDBETWEEN(1,6)+RANDBETWEEN(1,6)+RANDBETWEEN(1,6)</f>
        <v>10</v>
      </c>
      <c r="F4" s="10">
        <f ca="1">RANDBETWEEN(1,6)+RANDBETWEEN(1,6)+RANDBETWEEN(1,6)+RANDBETWEEN(1,6)</f>
        <v>14</v>
      </c>
      <c r="G4" s="10">
        <f ca="1">RANDBETWEEN(1,6)+RANDBETWEEN(1,6)+RANDBETWEEN(1,6)+RANDBETWEEN(1,6)+RANDBETWEEN(1,6)</f>
        <v>21</v>
      </c>
      <c r="H4" s="11">
        <f ca="1">RANDBETWEEN(1,6)+RANDBETWEEN(1,6)+RANDBETWEEN(1,6)+RANDBETWEEN(1,6)+RANDBETWEEN(1,6)+RANDBETWEEN(1,6)</f>
        <v>23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8</v>
      </c>
      <c r="D5" s="10">
        <f ca="1">RANDBETWEEN(1,8)+RANDBETWEEN(1,8)</f>
        <v>11</v>
      </c>
      <c r="E5" s="10">
        <f ca="1">RANDBETWEEN(1,8)+RANDBETWEEN(1,8)+RANDBETWEEN(1,8)</f>
        <v>7</v>
      </c>
      <c r="F5" s="10">
        <f ca="1">RANDBETWEEN(1,8)+RANDBETWEEN(1,8)+RANDBETWEEN(1,8)+RANDBETWEEN(1,8)</f>
        <v>20</v>
      </c>
      <c r="G5" s="10">
        <f ca="1">RANDBETWEEN(1,8)+RANDBETWEEN(1,8)+RANDBETWEEN(1,8)+RANDBETWEEN(1,8)+RANDBETWEEN(1,8)</f>
        <v>27</v>
      </c>
      <c r="H5" s="11">
        <f ca="1">RANDBETWEEN(1,8)+RANDBETWEEN(1,8)+RANDBETWEEN(1,8)+RANDBETWEEN(1,8)+RANDBETWEEN(1,8)+RANDBETWEEN(1,8)</f>
        <v>26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7</v>
      </c>
      <c r="D6" s="10">
        <f ca="1">RANDBETWEEN(1,10)+RANDBETWEEN(1,10)</f>
        <v>13</v>
      </c>
      <c r="E6" s="10">
        <f ca="1">RANDBETWEEN(1,10)+RANDBETWEEN(1,10)+RANDBETWEEN(1,10)</f>
        <v>14</v>
      </c>
      <c r="F6" s="10">
        <f ca="1">RANDBETWEEN(1,10)+RANDBETWEEN(1,10)+RANDBETWEEN(1,10)+RANDBETWEEN(1,10)</f>
        <v>14</v>
      </c>
      <c r="G6" s="10">
        <f ca="1">RANDBETWEEN(1,10)+RANDBETWEEN(1,10)+RANDBETWEEN(1,10)+RANDBETWEEN(1,10)+RANDBETWEEN(1,10)</f>
        <v>29</v>
      </c>
      <c r="H6" s="11">
        <f ca="1">RANDBETWEEN(1,10)+RANDBETWEEN(1,10)+RANDBETWEEN(1,10)+RANDBETWEEN(1,10)+RANDBETWEEN(1,10)+RANDBETWEEN(1,10)</f>
        <v>36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2</v>
      </c>
      <c r="D7" s="10">
        <f ca="1">RANDBETWEEN(1,12)+RANDBETWEEN(1,12)</f>
        <v>15</v>
      </c>
      <c r="E7" s="10">
        <f ca="1">RANDBETWEEN(1,12)+RANDBETWEEN(1,12)+RANDBETWEEN(1,12)</f>
        <v>20</v>
      </c>
      <c r="F7" s="10">
        <f ca="1">RANDBETWEEN(1,12)+RANDBETWEEN(1,12)+RANDBETWEEN(1,12)+RANDBETWEEN(1,12)</f>
        <v>22</v>
      </c>
      <c r="G7" s="10">
        <f ca="1">RANDBETWEEN(1,12)+RANDBETWEEN(1,12)+RANDBETWEEN(1,12)+RANDBETWEEN(1,12)+RANDBETWEEN(1,12)</f>
        <v>28</v>
      </c>
      <c r="H7" s="11">
        <f ca="1">RANDBETWEEN(1,12)+RANDBETWEEN(1,12)+RANDBETWEEN(1,12)+RANDBETWEEN(1,12)+RANDBETWEEN(1,12)+RANDBETWEEN(1,12)</f>
        <v>41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6</v>
      </c>
      <c r="D8" s="10">
        <f ca="1">RANDBETWEEN(1,20)+RANDBETWEEN(1,20)</f>
        <v>32</v>
      </c>
      <c r="E8" s="10">
        <f ca="1">RANDBETWEEN(1,20)+RANDBETWEEN(1,20)+RANDBETWEEN(1,20)</f>
        <v>21</v>
      </c>
      <c r="F8" s="10">
        <f ca="1">RANDBETWEEN(1,20)+RANDBETWEEN(1,20)+RANDBETWEEN(1,20)+RANDBETWEEN(1,20)</f>
        <v>40</v>
      </c>
      <c r="G8" s="10">
        <f ca="1">RANDBETWEEN(1,20)+RANDBETWEEN(1,20)+RANDBETWEEN(1,20)+RANDBETWEEN(1,20)+RANDBETWEEN(1,20)</f>
        <v>46</v>
      </c>
      <c r="H8" s="11">
        <f ca="1">RANDBETWEEN(1,20)+RANDBETWEEN(1,20)+RANDBETWEEN(1,20)+RANDBETWEEN(1,20)+RANDBETWEEN(1,20)+RANDBETWEEN(1,20)</f>
        <v>88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6</v>
      </c>
      <c r="D9" s="13">
        <f ca="1">RANDBETWEEN(1,100)+RANDBETWEEN(1,100)</f>
        <v>118</v>
      </c>
      <c r="E9" s="13">
        <f ca="1">RANDBETWEEN(1,100)+RANDBETWEEN(1,100)+RANDBETWEEN(1,100)</f>
        <v>143</v>
      </c>
      <c r="F9" s="13">
        <f ca="1">RANDBETWEEN(1,100)+RANDBETWEEN(1,100)+RANDBETWEEN(1,100)+RANDBETWEEN(1,100)</f>
        <v>255</v>
      </c>
      <c r="G9" s="13">
        <f ca="1">RANDBETWEEN(1,100)+RANDBETWEEN(1,100)+RANDBETWEEN(1,100)+RANDBETWEEN(1,100)+RANDBETWEEN(1,100)</f>
        <v>244</v>
      </c>
      <c r="H9" s="14">
        <f ca="1">RANDBETWEEN(1,100)+RANDBETWEEN(1,100)+RANDBETWEEN(1,100)+RANDBETWEEN(1,100)+RANDBETWEEN(1,100)+RANDBETWEEN(1,100)</f>
        <v>276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3"/>
      <c r="U27" s="53"/>
      <c r="V27" s="53"/>
    </row>
    <row r="28" spans="1:22" x14ac:dyDescent="0.3">
      <c r="A28" s="1"/>
      <c r="C28" s="1"/>
      <c r="D28" s="1"/>
      <c r="E28" s="1"/>
      <c r="F28" s="1"/>
      <c r="T28" s="53"/>
      <c r="U28" s="53"/>
      <c r="V28" s="53"/>
    </row>
    <row r="29" spans="1:22" x14ac:dyDescent="0.3">
      <c r="A29" s="1"/>
      <c r="C29" s="1"/>
      <c r="D29" s="1"/>
      <c r="E29" s="1"/>
      <c r="F29" s="1"/>
      <c r="Q29" s="53"/>
      <c r="R29" s="53"/>
      <c r="S29" s="53"/>
      <c r="T29" s="53"/>
      <c r="U29" s="53"/>
      <c r="V29" s="53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Spells</vt:lpstr>
      <vt:lpstr>Attacks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2018-09-03T10:39:53Z</cp:lastPrinted>
  <dcterms:created xsi:type="dcterms:W3CDTF">2014-01-30T16:13:23Z</dcterms:created>
  <dcterms:modified xsi:type="dcterms:W3CDTF">2019-03-22T11:30:02Z</dcterms:modified>
</cp:coreProperties>
</file>