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10224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J7" i="10" l="1"/>
  <c r="K7" i="10" s="1"/>
  <c r="M7" i="10" s="1"/>
  <c r="J3" i="10" l="1"/>
  <c r="K3" i="10" s="1"/>
  <c r="M3" i="10" s="1"/>
  <c r="J20" i="10" l="1"/>
  <c r="K20" i="10" s="1"/>
  <c r="M20" i="10" s="1"/>
  <c r="J6" i="10" l="1"/>
  <c r="K6" i="10" s="1"/>
  <c r="M6" i="10" s="1"/>
  <c r="J6" i="9" l="1"/>
  <c r="K6" i="9"/>
  <c r="N6" i="9" s="1"/>
  <c r="J7" i="9"/>
  <c r="K7" i="9"/>
  <c r="N7" i="9" s="1"/>
  <c r="L7" i="9" l="1"/>
  <c r="L6" i="9"/>
  <c r="V13" i="5"/>
  <c r="AA13" i="5" s="1"/>
  <c r="AB13" i="5" s="1"/>
  <c r="V11" i="5"/>
  <c r="AA11" i="5" s="1"/>
  <c r="AB11" i="5" s="1"/>
  <c r="D4" i="4" l="1"/>
  <c r="J16" i="10" l="1"/>
  <c r="K16" i="10" s="1"/>
  <c r="M16" i="10" s="1"/>
  <c r="J15" i="10" l="1"/>
  <c r="K15" i="10" s="1"/>
  <c r="M15" i="10" s="1"/>
  <c r="K18" i="9" l="1"/>
  <c r="N18" i="9" s="1"/>
  <c r="J18" i="9"/>
  <c r="L18" i="9" l="1"/>
  <c r="J19" i="10"/>
  <c r="K19" i="10" s="1"/>
  <c r="M19" i="10" s="1"/>
  <c r="D21" i="7"/>
  <c r="E21" i="7" s="1"/>
  <c r="D22" i="7"/>
  <c r="E22" i="7" s="1"/>
  <c r="C23" i="7"/>
  <c r="D23" i="7"/>
  <c r="E23" i="7" s="1"/>
  <c r="C5" i="5" l="1"/>
  <c r="D5" i="5" s="1"/>
  <c r="J2" i="9" l="1"/>
  <c r="J3" i="9"/>
  <c r="J4" i="9"/>
  <c r="J5" i="9"/>
  <c r="J8" i="9"/>
  <c r="J9" i="9"/>
  <c r="J10" i="9"/>
  <c r="J11" i="9"/>
  <c r="J12" i="9"/>
  <c r="J13" i="9"/>
  <c r="J14" i="9"/>
  <c r="J15" i="9"/>
  <c r="J16" i="9"/>
  <c r="J17" i="9"/>
  <c r="V16" i="5"/>
  <c r="AA16" i="5" s="1"/>
  <c r="AB16" i="5" s="1"/>
  <c r="J2" i="10" l="1"/>
  <c r="K2" i="10" s="1"/>
  <c r="M2" i="10" s="1"/>
  <c r="J14" i="10" l="1"/>
  <c r="K14" i="10" s="1"/>
  <c r="M14" i="10" s="1"/>
  <c r="J13" i="10" l="1"/>
  <c r="K13" i="10" s="1"/>
  <c r="M13" i="10" s="1"/>
  <c r="E8" i="1" l="1"/>
  <c r="V15" i="5" l="1"/>
  <c r="AA15" i="5" s="1"/>
  <c r="AB15" i="5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4" i="7"/>
  <c r="E24" i="7" s="1"/>
  <c r="K16" i="9"/>
  <c r="N16" i="9" s="1"/>
  <c r="K15" i="9"/>
  <c r="N15" i="9" s="1"/>
  <c r="K14" i="9"/>
  <c r="N14" i="9" s="1"/>
  <c r="K17" i="9"/>
  <c r="N17" i="9" s="1"/>
  <c r="K13" i="9"/>
  <c r="N13" i="9" s="1"/>
  <c r="C13" i="7"/>
  <c r="C12" i="7"/>
  <c r="C11" i="7"/>
  <c r="E8" i="9"/>
  <c r="E9" i="9"/>
  <c r="E10" i="9"/>
  <c r="E11" i="9"/>
  <c r="E12" i="9"/>
  <c r="Z14" i="5"/>
  <c r="V14" i="5"/>
  <c r="K11" i="9"/>
  <c r="N11" i="9" s="1"/>
  <c r="K10" i="9"/>
  <c r="N10" i="9" s="1"/>
  <c r="K9" i="9"/>
  <c r="N9" i="9" s="1"/>
  <c r="D18" i="7"/>
  <c r="E18" i="7" s="1"/>
  <c r="D17" i="7"/>
  <c r="D16" i="7"/>
  <c r="D15" i="7"/>
  <c r="E15" i="7" s="1"/>
  <c r="D14" i="7"/>
  <c r="E14" i="7" s="1"/>
  <c r="D13" i="7"/>
  <c r="E13" i="7" s="1"/>
  <c r="D12" i="7"/>
  <c r="E12" i="7" s="1"/>
  <c r="D11" i="7"/>
  <c r="E11" i="7" s="1"/>
  <c r="L15" i="9" l="1"/>
  <c r="L14" i="9"/>
  <c r="L16" i="9"/>
  <c r="L17" i="9"/>
  <c r="L13" i="9"/>
  <c r="AA14" i="5"/>
  <c r="AB14" i="5" s="1"/>
  <c r="L10" i="9"/>
  <c r="L9" i="9"/>
  <c r="L11" i="9"/>
  <c r="E17" i="7"/>
  <c r="E16" i="7"/>
  <c r="J11" i="10"/>
  <c r="K11" i="10" s="1"/>
  <c r="M11" i="10" s="1"/>
  <c r="J12" i="10" l="1"/>
  <c r="K12" i="10" s="1"/>
  <c r="M12" i="10" s="1"/>
  <c r="J10" i="10"/>
  <c r="K10" i="10" s="1"/>
  <c r="M10" i="10" s="1"/>
  <c r="J18" i="10"/>
  <c r="K18" i="10" s="1"/>
  <c r="M18" i="10" s="1"/>
  <c r="J17" i="10"/>
  <c r="K17" i="10" s="1"/>
  <c r="M17" i="10" s="1"/>
  <c r="J9" i="10"/>
  <c r="K9" i="10" s="1"/>
  <c r="M9" i="10" s="1"/>
  <c r="J8" i="10"/>
  <c r="K8" i="10" s="1"/>
  <c r="M8" i="10" s="1"/>
  <c r="J4" i="10"/>
  <c r="K4" i="10" s="1"/>
  <c r="M4" i="10" s="1"/>
  <c r="J5" i="10"/>
  <c r="K5" i="10" s="1"/>
  <c r="M5" i="10" s="1"/>
  <c r="J23" i="10"/>
  <c r="K23" i="10" s="1"/>
  <c r="M23" i="10" s="1"/>
  <c r="J24" i="10"/>
  <c r="K24" i="10" s="1"/>
  <c r="M24" i="10" s="1"/>
  <c r="J25" i="10"/>
  <c r="K25" i="10" s="1"/>
  <c r="M25" i="10" s="1"/>
  <c r="J26" i="10"/>
  <c r="K26" i="10" s="1"/>
  <c r="M26" i="10" s="1"/>
  <c r="J27" i="10"/>
  <c r="K27" i="10" s="1"/>
  <c r="M27" i="10" s="1"/>
  <c r="J28" i="10"/>
  <c r="K28" i="10" s="1"/>
  <c r="M28" i="10" s="1"/>
  <c r="V9" i="5" l="1"/>
  <c r="AA9" i="5" s="1"/>
  <c r="AB9" i="5" s="1"/>
  <c r="V8" i="5"/>
  <c r="AA8" i="5" s="1"/>
  <c r="AB8" i="5" s="1"/>
  <c r="V7" i="5"/>
  <c r="AA7" i="5" s="1"/>
  <c r="AB7" i="5" s="1"/>
  <c r="V12" i="5"/>
  <c r="AA12" i="5" s="1"/>
  <c r="AB12" i="5" s="1"/>
  <c r="V10" i="5"/>
  <c r="AA10" i="5" s="1"/>
  <c r="AB10" i="5" s="1"/>
  <c r="C7" i="7"/>
  <c r="J2" i="7"/>
  <c r="K2" i="7" s="1"/>
  <c r="J3" i="7"/>
  <c r="K3" i="7" s="1"/>
  <c r="J4" i="7"/>
  <c r="K4" i="7" s="1"/>
  <c r="J6" i="7"/>
  <c r="K6" i="7" s="1"/>
  <c r="J7" i="7"/>
  <c r="K7" i="7" s="1"/>
  <c r="J8" i="7"/>
  <c r="K8" i="7" s="1"/>
  <c r="J9" i="7"/>
  <c r="K9" i="7" s="1"/>
  <c r="K8" i="9"/>
  <c r="N8" i="9" s="1"/>
  <c r="K12" i="9"/>
  <c r="N12" i="9" s="1"/>
  <c r="K2" i="9"/>
  <c r="N2" i="9" s="1"/>
  <c r="K3" i="9"/>
  <c r="N3" i="9" s="1"/>
  <c r="K4" i="9"/>
  <c r="N4" i="9" s="1"/>
  <c r="K5" i="9"/>
  <c r="N5" i="9" s="1"/>
  <c r="L8" i="9" l="1"/>
  <c r="L3" i="9"/>
  <c r="L5" i="9"/>
  <c r="L2" i="9"/>
  <c r="L4" i="9"/>
  <c r="L12" i="9"/>
  <c r="E5" i="1" l="1"/>
  <c r="I7" i="1" l="1"/>
  <c r="D7" i="7"/>
  <c r="E7" i="7" s="1"/>
  <c r="D6" i="7"/>
  <c r="E6" i="7" s="1"/>
  <c r="D5" i="7"/>
  <c r="E5" i="7" s="1"/>
  <c r="E9" i="1"/>
  <c r="V6" i="5"/>
  <c r="AA6" i="5" s="1"/>
  <c r="AB6" i="5" s="1"/>
  <c r="I8" i="1" l="1"/>
  <c r="E6" i="1" l="1"/>
  <c r="D11" i="1" l="1"/>
  <c r="E7" i="1"/>
  <c r="B5" i="5" l="1"/>
  <c r="D2" i="7" l="1"/>
  <c r="E2" i="7" s="1"/>
  <c r="D3" i="7"/>
  <c r="E3" i="7" s="1"/>
  <c r="D4" i="7"/>
  <c r="E4" i="7" s="1"/>
  <c r="Z3" i="5" l="1"/>
  <c r="Z2" i="5"/>
  <c r="D2" i="5" l="1"/>
  <c r="B2" i="5"/>
  <c r="V4" i="5" l="1"/>
  <c r="AA4" i="5" s="1"/>
  <c r="AB4" i="5" s="1"/>
  <c r="Z5" i="5" l="1"/>
  <c r="H6" i="4" l="1"/>
  <c r="B3" i="5" l="1"/>
  <c r="D3" i="5"/>
  <c r="C3" i="5"/>
  <c r="E3" i="1" l="1"/>
  <c r="E2" i="1"/>
  <c r="E4" i="1"/>
  <c r="V3" i="5"/>
  <c r="AA3" i="5" s="1"/>
  <c r="AB3" i="5" s="1"/>
  <c r="V5" i="5"/>
  <c r="AA5" i="5" s="1"/>
  <c r="AB5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2" i="1" l="1"/>
  <c r="I10" i="1"/>
  <c r="M13" i="1" s="1"/>
  <c r="M14" i="1"/>
  <c r="M9" i="1" l="1"/>
  <c r="M10" i="1"/>
  <c r="M8" i="1"/>
  <c r="M16" i="1" s="1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>Hammerblock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<sst xmlns="http://schemas.openxmlformats.org/spreadsheetml/2006/main" count="524" uniqueCount="207">
  <si>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</si>
  <si>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</si>
  <si>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</si>
  <si>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</si>
  <si>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</si>
  <si>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</si>
  <si>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</si>
  <si>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</si>
  <si>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</si>
  <si>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</si>
  <si>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</si>
  <si>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</si>
  <si>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</si>
  <si>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</si>
  <si>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</si>
  <si>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</si>
  <si>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</si>
  <si>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</si>
  <si>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</si>
  <si>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</si>
  <si>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</si>
  <si>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</si>
  <si>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</si>
  <si>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</si>
  <si>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</si>
  <si>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</si>
  <si>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</si>
  <si>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</si>
  <si>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</si>
  <si>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</si>
  <si>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</si>
  <si>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</si>
  <si>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</si>
  <si>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</si>
  <si>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</si>
  <si>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</si>
  <si>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</si>
  <si>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</si>
  <si>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</si>
  <si>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</si>
  <si>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</si>
  <si>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</si>
  <si>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</si>
  <si>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</si>
  <si>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</si>
  <si>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</si>
  <si>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</si>
  <si>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</si>
  <si>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</si>
  <si>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</si>
  <si>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</si>
  <si>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</si>
  <si>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</si>
  <si>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</si>
  <si>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</si>
  <si>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</si>
  <si>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</si>
  <si>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</si>
  <si>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</si>
  <si>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</si>
  <si>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</si>
  <si>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</si>
  <si>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</si>
  <si>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</si>
  <si>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</si>
  <si>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</si>
  <si>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</si>
  <si>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</si>
  <si>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</si>
  <si>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</si>
  <si>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</si>
  <si>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</si>
  <si>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</si>
  <si>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</si>
  <si>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</si>
  <si>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</si>
  <si>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</si>
  <si>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</si>
  <si>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</si>
  <si>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</si>
  <si>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</si>
  <si>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</si>
  <si>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Imm</t>
  </si>
  <si>
    <t>Magic/
Force</t>
  </si>
  <si>
    <t>Check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</si>
  <si>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</si>
  <si>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</si>
  <si>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</si>
  <si>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</si>
  <si>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</si>
  <si>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</si>
  <si>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</si>
  <si>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</si>
  <si>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</si>
  <si>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</si>
  <si>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</si>
  <si>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Kedrik</t>
  </si>
  <si>
    <t>prc/slash</t>
  </si>
  <si>
    <t>R10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</si>
  <si>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</si>
  <si>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</si>
  <si>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</si>
  <si>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</si>
  <si>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</si>
  <si>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</si>
  <si>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</si>
  <si>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</si>
  <si>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Hide</t>
  </si>
  <si>
    <t>Invisibility</t>
  </si>
  <si>
    <t>retains</t>
  </si>
  <si>
    <t>saving</t>
  </si>
  <si>
    <t>throws</t>
  </si>
  <si>
    <t>Strength (hill giant)</t>
  </si>
  <si>
    <t>See Invisibility</t>
  </si>
  <si>
    <t>Allisa (Wild Shape)</t>
  </si>
  <si>
    <t>Snowflake Oozes (many)</t>
  </si>
  <si>
    <t>MM III</t>
  </si>
  <si>
    <t>15’/5’ climb</t>
  </si>
  <si>
    <t>Notes</t>
  </si>
  <si>
    <t>Total Score</t>
  </si>
  <si>
    <t>Dex Mod+</t>
  </si>
  <si>
    <t>Str Mod+</t>
  </si>
  <si>
    <t>Ranged?</t>
  </si>
  <si>
    <t>Climb</t>
  </si>
  <si>
    <t>Slam</t>
  </si>
  <si>
    <t>1d8+7+2d4 cold</t>
  </si>
  <si>
    <t>Improved Grab</t>
  </si>
  <si>
    <t>MM III 161</t>
  </si>
  <si>
    <t>Grapple/Constrict</t>
  </si>
  <si>
    <r>
      <t xml:space="preserve">Airy:  </t>
    </r>
    <r>
      <rPr>
        <sz val="12"/>
        <color theme="1"/>
        <rFont val="Times New Roman"/>
        <family val="1"/>
      </rPr>
      <t>20% miss chance</t>
    </r>
  </si>
  <si>
    <r>
      <t xml:space="preserve">Bludgeoning </t>
    </r>
    <r>
      <rPr>
        <b/>
        <sz val="12"/>
        <color theme="1"/>
        <rFont val="Times New Roman"/>
        <family val="1"/>
      </rPr>
      <t>splits</t>
    </r>
  </si>
  <si>
    <t>1d12+11+2d8 cold</t>
  </si>
  <si>
    <t>1 hr/lvl</t>
  </si>
  <si>
    <t>10 min/lvl</t>
  </si>
  <si>
    <t>1 min/lvl</t>
  </si>
  <si>
    <t>1 rnd/lvl</t>
  </si>
  <si>
    <t>Specific Time</t>
  </si>
  <si>
    <t>Freedom of Movement</t>
  </si>
  <si>
    <t>Nightshield</t>
  </si>
  <si>
    <t>Detect Evil</t>
  </si>
  <si>
    <t>Snowflake Ooze, M</t>
  </si>
  <si>
    <t>Snowflake Ooze, L/H</t>
  </si>
  <si>
    <t>Snowflake Ooze</t>
  </si>
  <si>
    <t>Bluff</t>
  </si>
  <si>
    <t>Diplomacy</t>
  </si>
  <si>
    <t>Disguise</t>
  </si>
  <si>
    <t>Pseudopod 1</t>
  </si>
  <si>
    <t>Pseudopod 2</t>
  </si>
  <si>
    <t>Grapple</t>
  </si>
  <si>
    <t>Dragon Shaman (5)</t>
  </si>
  <si>
    <t>Breath Weapon</t>
  </si>
  <si>
    <t>2d6, 15’ cone/30’ line</t>
  </si>
  <si>
    <t>White Dragon Shaman</t>
  </si>
  <si>
    <t>Intimidate</t>
  </si>
  <si>
    <t>1d6+1+ Paralysis</t>
  </si>
  <si>
    <t>Ice Drake</t>
  </si>
  <si>
    <t>30’/110’ fly</t>
  </si>
  <si>
    <t>Draconomicon</t>
  </si>
  <si>
    <t>Bite</t>
  </si>
  <si>
    <t>Claw 1</t>
  </si>
  <si>
    <t>Claw 2</t>
  </si>
  <si>
    <t>Tail</t>
  </si>
  <si>
    <t>Monster</t>
  </si>
  <si>
    <t>Balance</t>
  </si>
  <si>
    <t>Escape Artist</t>
  </si>
  <si>
    <t>Listen</t>
  </si>
  <si>
    <t>Search</t>
  </si>
  <si>
    <t>Spot</t>
  </si>
  <si>
    <t>Swim</t>
  </si>
  <si>
    <t>Vul</t>
  </si>
  <si>
    <t>Ghaunadan Snowflake Ooze</t>
  </si>
  <si>
    <t>Dragon Shaman Aura:</t>
  </si>
  <si>
    <t>2, Senses</t>
  </si>
  <si>
    <t>Wounded, Starved Hordelings</t>
  </si>
  <si>
    <t>MM III?</t>
  </si>
  <si>
    <t>Starved Cleric</t>
  </si>
  <si>
    <t>Worships Best</t>
  </si>
  <si>
    <t>Starved Cleric and Hordelings</t>
  </si>
  <si>
    <t>Detect Chaos</t>
  </si>
  <si>
    <t>Shield of Faith</t>
  </si>
  <si>
    <t>Chasing Perfection</t>
  </si>
  <si>
    <t>Ice Drakes</t>
  </si>
  <si>
    <t>Snowflake Oozes</t>
  </si>
  <si>
    <t>Ice Drake 1</t>
  </si>
  <si>
    <t>Ice Drake 2</t>
  </si>
  <si>
    <t>2d6+5</t>
  </si>
  <si>
    <t>1d8+2+1d6 cold</t>
  </si>
  <si>
    <t>1d8+7</t>
  </si>
  <si>
    <t>Protection from Energy (Cold)</t>
  </si>
  <si>
    <t>Fire Shield</t>
  </si>
  <si>
    <t>Fire Elemental</t>
  </si>
  <si>
    <t>1d4+1d4 fire</t>
  </si>
  <si>
    <t>Summon Nature’s Ally</t>
  </si>
  <si>
    <t>Longsword +1</t>
  </si>
  <si>
    <t>1d8+1+1</t>
  </si>
  <si>
    <t>Haste</t>
  </si>
  <si>
    <t>Prot. fr Energy</t>
  </si>
  <si>
    <t>Snowflake Ooze, Swoosh</t>
  </si>
  <si>
    <t>Snowflake Ooze, Khrisalis</t>
  </si>
  <si>
    <t>Snowflake Ooze, Poof</t>
  </si>
  <si>
    <t>Snowflake Ooze, M1</t>
  </si>
  <si>
    <t>Snowflake Ooze, M2</t>
  </si>
  <si>
    <t>Snowflake Ooze, M3</t>
  </si>
  <si>
    <t>Snowflake Ooze, M4</t>
  </si>
  <si>
    <t>Snowflake Ooze, L1</t>
  </si>
  <si>
    <t>Entangle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</si>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</sst>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color rgb="FFFFFF00"/>
      <name val="Times New Roman"/>
      <family val="1"/>
    </font>
    <font>
      <sz val="12"/>
      <color indexed="81"/>
      <name val="Times New Roman"/>
      <family val="1"/>
    </font>
    <font>
      <i/>
      <sz val="12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0" fontId="3" fillId="0" borderId="0"/>
  </cellStyleXfs>
  <cellXfs count="21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8" fillId="16" borderId="3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2" borderId="17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3" fillId="24" borderId="29" xfId="11" applyNumberFormat="1" applyFont="1" applyFill="1" applyBorder="1" applyAlignment="1">
      <alignment horizontal="center" vertical="center" shrinkToFit="1"/>
    </xf>
    <xf numFmtId="0" fontId="23" fillId="20" borderId="29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4" fillId="23" borderId="59" xfId="0" applyFont="1" applyFill="1" applyBorder="1" applyAlignment="1">
      <alignment horizontal="center" vertical="center"/>
    </xf>
    <xf numFmtId="0" fontId="17" fillId="19" borderId="59" xfId="0" applyFont="1" applyFill="1" applyBorder="1" applyAlignment="1">
      <alignment horizontal="center" vertical="center"/>
    </xf>
    <xf numFmtId="0" fontId="17" fillId="25" borderId="59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center" vertical="center"/>
    </xf>
    <xf numFmtId="0" fontId="14" fillId="26" borderId="59" xfId="0" applyFont="1" applyFill="1" applyBorder="1" applyAlignment="1">
      <alignment horizontal="center" vertical="center"/>
    </xf>
    <xf numFmtId="0" fontId="14" fillId="27" borderId="5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7" fillId="7" borderId="59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5" xfId="0" quotePrefix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5" xfId="0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43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right" vertical="center"/>
    </xf>
    <xf numFmtId="164" fontId="0" fillId="3" borderId="45" xfId="0" applyNumberForma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20" borderId="2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5" fillId="18" borderId="5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6" fillId="21" borderId="25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28" borderId="37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24" fillId="29" borderId="37" xfId="0" applyFont="1" applyFill="1" applyBorder="1" applyAlignment="1">
      <alignment horizontal="center" vertical="center"/>
    </xf>
    <xf numFmtId="0" fontId="0" fillId="28" borderId="35" xfId="0" applyFill="1" applyBorder="1" applyAlignment="1">
      <alignment horizontal="center" vertical="center"/>
    </xf>
    <xf numFmtId="0" fontId="0" fillId="29" borderId="35" xfId="0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24" fillId="29" borderId="3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10" fillId="9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8" borderId="39" xfId="0" applyFont="1" applyFill="1" applyBorder="1" applyAlignment="1">
      <alignment horizontal="center" vertical="center" wrapText="1"/>
    </xf>
    <xf numFmtId="0" fontId="2" fillId="29" borderId="39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right" vertical="center"/>
    </xf>
    <xf numFmtId="164" fontId="7" fillId="5" borderId="45" xfId="0" applyNumberFormat="1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8" fillId="16" borderId="29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26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FF00"/>
      <color rgb="FFFF9900"/>
      <color rgb="FF663300"/>
      <color rgb="FFFF3300"/>
      <color rgb="FFCC0000"/>
      <color rgb="FF0033CC"/>
      <color rgb="FF006666"/>
      <color rgb="FFFF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19</c:v>
                </c:pt>
                <c:pt idx="3">
                  <c:v>15</c:v>
                </c:pt>
                <c:pt idx="4">
                  <c:v>20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19</c:v>
                </c:pt>
                <c:pt idx="3">
                  <c:v>25</c:v>
                </c:pt>
                <c:pt idx="4">
                  <c:v>25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3">
                  <c:v>75</c:v>
                </c:pt>
                <c:pt idx="4">
                  <c:v>53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367296"/>
        <c:axId val="195368832"/>
        <c:axId val="187570816"/>
      </c:area3DChart>
      <c:catAx>
        <c:axId val="195367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5368832"/>
        <c:crosses val="autoZero"/>
        <c:auto val="1"/>
        <c:lblAlgn val="ctr"/>
        <c:lblOffset val="100"/>
        <c:noMultiLvlLbl val="0"/>
      </c:catAx>
      <c:valAx>
        <c:axId val="19536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5367296"/>
        <c:crosses val="autoZero"/>
        <c:crossBetween val="midCat"/>
      </c:valAx>
      <c:serAx>
        <c:axId val="18757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53688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22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12</c:v>
                </c:pt>
                <c:pt idx="3">
                  <c:v>19</c:v>
                </c:pt>
                <c:pt idx="4">
                  <c:v>19</c:v>
                </c:pt>
                <c:pt idx="5">
                  <c:v>25</c:v>
                </c:pt>
                <c:pt idx="6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20</c:v>
                </c:pt>
                <c:pt idx="3">
                  <c:v>15</c:v>
                </c:pt>
                <c:pt idx="4">
                  <c:v>25</c:v>
                </c:pt>
                <c:pt idx="5">
                  <c:v>24</c:v>
                </c:pt>
                <c:pt idx="6">
                  <c:v>75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53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15</c:v>
                </c:pt>
                <c:pt idx="3">
                  <c:v>33</c:v>
                </c:pt>
                <c:pt idx="4">
                  <c:v>41</c:v>
                </c:pt>
                <c:pt idx="5">
                  <c:v>23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02368"/>
        <c:axId val="195420544"/>
        <c:axId val="195403776"/>
      </c:area3DChart>
      <c:catAx>
        <c:axId val="195402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5420544"/>
        <c:crosses val="autoZero"/>
        <c:auto val="1"/>
        <c:lblAlgn val="ctr"/>
        <c:lblOffset val="100"/>
        <c:noMultiLvlLbl val="0"/>
      </c:catAx>
      <c:valAx>
        <c:axId val="19542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5402368"/>
        <c:crosses val="autoZero"/>
        <c:crossBetween val="midCat"/>
      </c:valAx>
      <c:serAx>
        <c:axId val="195403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9542054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19</c:v>
                </c:pt>
                <c:pt idx="3">
                  <c:v>15</c:v>
                </c:pt>
                <c:pt idx="4">
                  <c:v>20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19</c:v>
                </c:pt>
                <c:pt idx="3">
                  <c:v>25</c:v>
                </c:pt>
                <c:pt idx="4">
                  <c:v>25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3">
                  <c:v>75</c:v>
                </c:pt>
                <c:pt idx="4">
                  <c:v>53</c:v>
                </c:pt>
                <c:pt idx="5">
                  <c:v>58</c:v>
                </c:pt>
              </c:numCache>
            </c:numRef>
          </c:val>
        </c:ser>
        <c:bandFmts/>
        <c:axId val="196380544"/>
        <c:axId val="196382080"/>
        <c:axId val="196374528"/>
      </c:surface3DChart>
      <c:catAx>
        <c:axId val="196380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6382080"/>
        <c:crosses val="autoZero"/>
        <c:auto val="1"/>
        <c:lblAlgn val="ctr"/>
        <c:lblOffset val="100"/>
        <c:noMultiLvlLbl val="0"/>
      </c:catAx>
      <c:valAx>
        <c:axId val="1963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6380544"/>
        <c:crosses val="autoZero"/>
        <c:crossBetween val="midCat"/>
      </c:valAx>
      <c:serAx>
        <c:axId val="196374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63820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2" name="Donut 1"/>
        <xdr:cNvSpPr/>
      </xdr:nvSpPr>
      <xdr:spPr>
        <a:xfrm>
          <a:off x="10903017" y="144378"/>
          <a:ext cx="109888" cy="5053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1</xdr:rowOff>
    </xdr:from>
    <xdr:to>
      <xdr:col>2</xdr:col>
      <xdr:colOff>350521</xdr:colOff>
      <xdr:row>8</xdr:row>
      <xdr:rowOff>120757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86841"/>
          <a:ext cx="3131820" cy="318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25.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10.89843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25.09765625" style="44" bestFit="1" customWidth="1"/>
    <col min="13" max="13" width="8.5" style="44" bestFit="1" customWidth="1"/>
    <col min="14" max="14" width="16.296875" style="44" bestFit="1" customWidth="1"/>
    <col min="15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95</v>
      </c>
      <c r="M1" s="40"/>
      <c r="N1" s="40"/>
    </row>
    <row r="2" spans="1:14" ht="16.8" thickTop="1" thickBot="1" x14ac:dyDescent="0.35">
      <c r="A2" s="85" t="s">
        <v>73</v>
      </c>
      <c r="B2" s="85">
        <v>1</v>
      </c>
      <c r="C2" s="45">
        <v>4</v>
      </c>
      <c r="D2" s="46">
        <v>17</v>
      </c>
      <c r="E2" s="45">
        <f t="shared" ref="E2:E9" si="0">SUM(C2:D2)</f>
        <v>21</v>
      </c>
      <c r="F2" s="45" t="s">
        <v>6</v>
      </c>
      <c r="H2" s="86" t="s">
        <v>0</v>
      </c>
      <c r="I2" s="87" t="s">
        <v>22</v>
      </c>
      <c r="J2" s="88" t="s">
        <v>23</v>
      </c>
      <c r="L2" s="195" t="s">
        <v>0</v>
      </c>
      <c r="M2" s="196" t="s">
        <v>99</v>
      </c>
      <c r="N2" s="197" t="s">
        <v>68</v>
      </c>
    </row>
    <row r="3" spans="1:14" x14ac:dyDescent="0.3">
      <c r="A3" s="85" t="s">
        <v>74</v>
      </c>
      <c r="B3" s="85">
        <v>1</v>
      </c>
      <c r="C3" s="45">
        <v>4</v>
      </c>
      <c r="D3" s="46">
        <v>14</v>
      </c>
      <c r="E3" s="45">
        <f t="shared" si="0"/>
        <v>18</v>
      </c>
      <c r="F3" s="45" t="s">
        <v>6</v>
      </c>
      <c r="H3" s="89" t="s">
        <v>72</v>
      </c>
      <c r="I3" s="90">
        <v>13</v>
      </c>
      <c r="J3" s="91" t="s">
        <v>75</v>
      </c>
      <c r="L3" s="198" t="s">
        <v>115</v>
      </c>
      <c r="M3" s="180">
        <v>5</v>
      </c>
      <c r="N3" s="199" t="s">
        <v>116</v>
      </c>
    </row>
    <row r="4" spans="1:14" x14ac:dyDescent="0.3">
      <c r="A4" s="85" t="s">
        <v>72</v>
      </c>
      <c r="B4" s="85">
        <v>1</v>
      </c>
      <c r="C4" s="45">
        <v>3</v>
      </c>
      <c r="D4" s="46">
        <v>15</v>
      </c>
      <c r="E4" s="45">
        <f t="shared" si="0"/>
        <v>18</v>
      </c>
      <c r="F4" s="45" t="s">
        <v>6</v>
      </c>
      <c r="H4" s="89" t="s">
        <v>74</v>
      </c>
      <c r="I4" s="85">
        <v>13</v>
      </c>
      <c r="J4" s="91" t="s">
        <v>76</v>
      </c>
      <c r="L4" s="198" t="s">
        <v>170</v>
      </c>
      <c r="M4" s="180">
        <v>10</v>
      </c>
      <c r="N4" s="199" t="s">
        <v>149</v>
      </c>
    </row>
    <row r="5" spans="1:14" x14ac:dyDescent="0.3">
      <c r="A5" s="180" t="s">
        <v>170</v>
      </c>
      <c r="B5" s="180">
        <v>2</v>
      </c>
      <c r="C5" s="45">
        <v>7</v>
      </c>
      <c r="D5" s="46">
        <v>7</v>
      </c>
      <c r="E5" s="45">
        <f t="shared" si="0"/>
        <v>14</v>
      </c>
      <c r="F5" s="45" t="s">
        <v>6</v>
      </c>
      <c r="H5" s="89" t="s">
        <v>73</v>
      </c>
      <c r="I5" s="85">
        <v>13</v>
      </c>
      <c r="J5" s="91" t="s">
        <v>77</v>
      </c>
      <c r="L5" s="198" t="s">
        <v>155</v>
      </c>
      <c r="M5" s="180">
        <v>7</v>
      </c>
      <c r="N5" s="199" t="s">
        <v>157</v>
      </c>
    </row>
    <row r="6" spans="1:14" ht="16.2" thickBot="1" x14ac:dyDescent="0.35">
      <c r="A6" s="71" t="s">
        <v>96</v>
      </c>
      <c r="B6" s="71">
        <v>1</v>
      </c>
      <c r="C6" s="45">
        <v>2</v>
      </c>
      <c r="D6" s="46">
        <v>9</v>
      </c>
      <c r="E6" s="45">
        <f t="shared" si="0"/>
        <v>11</v>
      </c>
      <c r="F6" s="45" t="s">
        <v>6</v>
      </c>
      <c r="H6" s="92" t="s">
        <v>96</v>
      </c>
      <c r="I6" s="93">
        <v>13</v>
      </c>
      <c r="J6" s="94" t="s">
        <v>206</v>
      </c>
      <c r="L6" s="198" t="s">
        <v>173</v>
      </c>
      <c r="M6" s="180">
        <v>1</v>
      </c>
      <c r="N6" s="209" t="s">
        <v>174</v>
      </c>
    </row>
    <row r="7" spans="1:14" ht="16.2" thickBot="1" x14ac:dyDescent="0.35">
      <c r="A7" s="180" t="s">
        <v>181</v>
      </c>
      <c r="B7" s="180">
        <v>2</v>
      </c>
      <c r="C7" s="45">
        <v>2</v>
      </c>
      <c r="D7" s="46">
        <v>8</v>
      </c>
      <c r="E7" s="45">
        <f t="shared" si="0"/>
        <v>10</v>
      </c>
      <c r="F7" s="45" t="s">
        <v>156</v>
      </c>
      <c r="H7" s="95" t="s">
        <v>25</v>
      </c>
      <c r="I7" s="96">
        <f>SUM(I3:I6)</f>
        <v>52</v>
      </c>
      <c r="J7" s="91"/>
      <c r="L7" s="200" t="s">
        <v>175</v>
      </c>
      <c r="M7" s="201">
        <v>11</v>
      </c>
      <c r="N7" s="202" t="s">
        <v>176</v>
      </c>
    </row>
    <row r="8" spans="1:14" x14ac:dyDescent="0.3">
      <c r="A8" s="180" t="s">
        <v>177</v>
      </c>
      <c r="B8" s="180">
        <v>2</v>
      </c>
      <c r="C8" s="45">
        <v>1</v>
      </c>
      <c r="D8" s="46">
        <v>6</v>
      </c>
      <c r="E8" s="45">
        <f t="shared" si="0"/>
        <v>7</v>
      </c>
      <c r="F8" s="45" t="s">
        <v>6</v>
      </c>
      <c r="H8" s="95" t="s">
        <v>26</v>
      </c>
      <c r="I8" s="96">
        <f>COUNT(I3:I6)</f>
        <v>4</v>
      </c>
      <c r="J8" s="97"/>
      <c r="L8" s="203" t="s">
        <v>25</v>
      </c>
      <c r="M8" s="204">
        <f>SUM(M3:M7)</f>
        <v>34</v>
      </c>
      <c r="N8" s="199"/>
    </row>
    <row r="9" spans="1:14" x14ac:dyDescent="0.3">
      <c r="A9" s="180" t="s">
        <v>182</v>
      </c>
      <c r="B9" s="180">
        <v>2</v>
      </c>
      <c r="C9" s="45">
        <v>-5</v>
      </c>
      <c r="D9" s="46">
        <v>7</v>
      </c>
      <c r="E9" s="45">
        <f t="shared" si="0"/>
        <v>2</v>
      </c>
      <c r="F9" s="45" t="s">
        <v>117</v>
      </c>
      <c r="H9" s="95" t="s">
        <v>28</v>
      </c>
      <c r="I9" s="98">
        <f>I7/4</f>
        <v>13</v>
      </c>
      <c r="J9" s="91" t="s">
        <v>29</v>
      </c>
      <c r="L9" s="203" t="s">
        <v>24</v>
      </c>
      <c r="M9" s="204">
        <f>AVERAGE(M3:M7)</f>
        <v>6.8</v>
      </c>
      <c r="N9" s="199"/>
    </row>
    <row r="10" spans="1:14" ht="16.2" thickBot="1" x14ac:dyDescent="0.35">
      <c r="H10" s="99" t="s">
        <v>30</v>
      </c>
      <c r="I10" s="100">
        <f>I9*2</f>
        <v>26</v>
      </c>
      <c r="J10" s="101" t="s">
        <v>31</v>
      </c>
      <c r="L10" s="205" t="s">
        <v>26</v>
      </c>
      <c r="M10" s="206">
        <f>COUNT(M3:M7)</f>
        <v>5</v>
      </c>
      <c r="N10" s="207"/>
    </row>
    <row r="11" spans="1:14" ht="16.2" thickTop="1" x14ac:dyDescent="0.3">
      <c r="D11" s="46">
        <f ca="1">RANDBETWEEN(1,20)</f>
        <v>2</v>
      </c>
      <c r="H11" s="102"/>
      <c r="I11" s="102"/>
      <c r="J11" s="102"/>
    </row>
    <row r="12" spans="1:14" x14ac:dyDescent="0.3">
      <c r="L12" s="103" t="s">
        <v>32</v>
      </c>
      <c r="M12" s="104">
        <f>I9</f>
        <v>13</v>
      </c>
      <c r="N12" s="102"/>
    </row>
    <row r="13" spans="1:14" x14ac:dyDescent="0.3">
      <c r="A13" s="105" t="s">
        <v>171</v>
      </c>
      <c r="B13" s="44" t="s">
        <v>172</v>
      </c>
      <c r="C13" s="44"/>
      <c r="D13" s="44"/>
      <c r="E13" s="44"/>
      <c r="F13" s="44"/>
      <c r="L13" s="103" t="s">
        <v>33</v>
      </c>
      <c r="M13" s="104">
        <f>I10</f>
        <v>26</v>
      </c>
      <c r="N13" s="102"/>
    </row>
    <row r="14" spans="1:14" x14ac:dyDescent="0.3">
      <c r="L14" s="103" t="s">
        <v>34</v>
      </c>
      <c r="M14" s="104">
        <f>I7</f>
        <v>52</v>
      </c>
      <c r="N14" s="102"/>
    </row>
    <row r="15" spans="1:14" x14ac:dyDescent="0.3">
      <c r="N15" s="102"/>
    </row>
    <row r="16" spans="1:14" x14ac:dyDescent="0.3">
      <c r="L16" s="105" t="s">
        <v>35</v>
      </c>
      <c r="M16" s="104">
        <f>M8</f>
        <v>34</v>
      </c>
    </row>
  </sheetData>
  <sortState ref="A2:F9">
    <sortCondition descending="1" ref="E2:E9"/>
    <sortCondition descending="1" ref="C2:C9"/>
  </sortState>
  <conditionalFormatting sqref="M16">
    <cfRule type="cellIs" dxfId="266" priority="1434" operator="greaterThan">
      <formula>$M$14</formula>
    </cfRule>
    <cfRule type="cellIs" dxfId="265" priority="1435" operator="between">
      <formula>$M$13</formula>
      <formula>$M$14</formula>
    </cfRule>
    <cfRule type="cellIs" dxfId="264" priority="1436" operator="between">
      <formula>$M$12</formula>
      <formula>$M$13</formula>
    </cfRule>
    <cfRule type="cellIs" dxfId="263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5.39843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customWidth="1"/>
    <col min="16" max="16" width="6.3984375" style="49" bestFit="1" customWidth="1"/>
    <col min="17" max="19" width="8.796875" style="49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85</v>
      </c>
      <c r="B1" s="62" t="s">
        <v>86</v>
      </c>
      <c r="C1" s="62" t="s">
        <v>87</v>
      </c>
      <c r="D1" s="56" t="s">
        <v>88</v>
      </c>
      <c r="E1" s="56" t="s">
        <v>135</v>
      </c>
      <c r="F1" s="56" t="s">
        <v>134</v>
      </c>
      <c r="G1" s="56" t="s">
        <v>133</v>
      </c>
      <c r="H1" s="56" t="s">
        <v>132</v>
      </c>
      <c r="I1" s="56" t="s">
        <v>136</v>
      </c>
      <c r="J1" s="56" t="s">
        <v>89</v>
      </c>
      <c r="K1" s="56" t="s">
        <v>90</v>
      </c>
      <c r="L1" s="56" t="s">
        <v>91</v>
      </c>
      <c r="M1" s="56" t="s">
        <v>92</v>
      </c>
      <c r="O1" s="78" t="s">
        <v>93</v>
      </c>
      <c r="P1" s="79">
        <v>254</v>
      </c>
    </row>
    <row r="2" spans="1:17" ht="16.8" x14ac:dyDescent="0.3">
      <c r="A2" s="65" t="s">
        <v>72</v>
      </c>
      <c r="B2" s="63" t="s">
        <v>100</v>
      </c>
      <c r="C2" s="64">
        <v>248</v>
      </c>
      <c r="D2" s="58">
        <v>13</v>
      </c>
      <c r="E2" s="59" t="s">
        <v>94</v>
      </c>
      <c r="F2" s="59" t="s">
        <v>94</v>
      </c>
      <c r="G2" s="59" t="s">
        <v>106</v>
      </c>
      <c r="H2" s="59" t="s">
        <v>94</v>
      </c>
      <c r="I2" s="58"/>
      <c r="J2" s="58">
        <f t="shared" ref="J2:J20" si="0">IF($E2="þ",$D2,IF($F2="þ",($D2*10),IF($G2="þ",($D2*100),IF($H2="þ",($D2*600),$I2))))</f>
        <v>1300</v>
      </c>
      <c r="K2" s="58">
        <f t="shared" ref="K2:K18" si="1">J2+C2</f>
        <v>1548</v>
      </c>
      <c r="L2" s="59" t="s">
        <v>106</v>
      </c>
      <c r="M2" s="60" t="str">
        <f t="shared" ref="M2:M18" si="2">IF(K2&lt;=$P$1,"þ","q")</f>
        <v>q</v>
      </c>
    </row>
    <row r="3" spans="1:17" ht="16.8" x14ac:dyDescent="0.3">
      <c r="A3" s="65" t="s">
        <v>72</v>
      </c>
      <c r="B3" s="63" t="s">
        <v>205</v>
      </c>
      <c r="C3" s="64">
        <v>240</v>
      </c>
      <c r="D3" s="58">
        <v>10</v>
      </c>
      <c r="E3" s="59" t="s">
        <v>94</v>
      </c>
      <c r="F3" s="59" t="s">
        <v>106</v>
      </c>
      <c r="G3" s="59" t="s">
        <v>94</v>
      </c>
      <c r="H3" s="59" t="s">
        <v>94</v>
      </c>
      <c r="I3" s="58"/>
      <c r="J3" s="58">
        <f t="shared" si="0"/>
        <v>100</v>
      </c>
      <c r="K3" s="58">
        <f t="shared" ref="K3" si="3">J3+C3</f>
        <v>340</v>
      </c>
      <c r="L3" s="59" t="s">
        <v>106</v>
      </c>
      <c r="M3" s="60" t="str">
        <f t="shared" ref="M3" si="4">IF(K3&lt;=$P$1,"þ","q")</f>
        <v>q</v>
      </c>
    </row>
    <row r="4" spans="1:17" ht="16.8" x14ac:dyDescent="0.3">
      <c r="A4" s="65" t="s">
        <v>72</v>
      </c>
      <c r="B4" s="63" t="s">
        <v>192</v>
      </c>
      <c r="C4" s="64">
        <v>3</v>
      </c>
      <c r="D4" s="58">
        <v>10</v>
      </c>
      <c r="E4" s="59" t="s">
        <v>106</v>
      </c>
      <c r="F4" s="59" t="s">
        <v>94</v>
      </c>
      <c r="G4" s="59" t="s">
        <v>94</v>
      </c>
      <c r="H4" s="59" t="s">
        <v>94</v>
      </c>
      <c r="I4" s="58"/>
      <c r="J4" s="58">
        <f t="shared" si="0"/>
        <v>10</v>
      </c>
      <c r="K4" s="58">
        <f t="shared" si="1"/>
        <v>13</v>
      </c>
      <c r="L4" s="59" t="s">
        <v>106</v>
      </c>
      <c r="M4" s="60" t="str">
        <f t="shared" si="2"/>
        <v>þ</v>
      </c>
    </row>
    <row r="5" spans="1:17" ht="16.8" x14ac:dyDescent="0.3">
      <c r="A5" s="66" t="s">
        <v>74</v>
      </c>
      <c r="B5" s="63" t="s">
        <v>101</v>
      </c>
      <c r="C5" s="64">
        <v>2</v>
      </c>
      <c r="D5" s="58">
        <v>6</v>
      </c>
      <c r="E5" s="59" t="s">
        <v>106</v>
      </c>
      <c r="F5" s="59" t="s">
        <v>94</v>
      </c>
      <c r="G5" s="59" t="s">
        <v>94</v>
      </c>
      <c r="H5" s="59" t="s">
        <v>94</v>
      </c>
      <c r="I5" s="58"/>
      <c r="J5" s="58">
        <f t="shared" si="0"/>
        <v>6</v>
      </c>
      <c r="K5" s="58">
        <f t="shared" si="1"/>
        <v>8</v>
      </c>
      <c r="L5" s="59" t="s">
        <v>106</v>
      </c>
      <c r="M5" s="60" t="str">
        <f t="shared" si="2"/>
        <v>þ</v>
      </c>
      <c r="O5" s="84"/>
      <c r="Q5" s="84"/>
    </row>
    <row r="6" spans="1:17" ht="16.8" x14ac:dyDescent="0.3">
      <c r="A6" s="66" t="s">
        <v>74</v>
      </c>
      <c r="B6" s="63" t="s">
        <v>101</v>
      </c>
      <c r="C6" s="64">
        <v>254</v>
      </c>
      <c r="D6" s="58">
        <v>6</v>
      </c>
      <c r="E6" s="59" t="s">
        <v>106</v>
      </c>
      <c r="F6" s="59" t="s">
        <v>94</v>
      </c>
      <c r="G6" s="59" t="s">
        <v>94</v>
      </c>
      <c r="H6" s="59" t="s">
        <v>94</v>
      </c>
      <c r="I6" s="58"/>
      <c r="J6" s="58">
        <f t="shared" si="0"/>
        <v>6</v>
      </c>
      <c r="K6" s="58">
        <f t="shared" ref="K6" si="5">J6+C6</f>
        <v>260</v>
      </c>
      <c r="L6" s="59" t="s">
        <v>106</v>
      </c>
      <c r="M6" s="60" t="str">
        <f t="shared" ref="M6" si="6">IF(K6&lt;=$P$1,"þ","q")</f>
        <v>q</v>
      </c>
      <c r="O6" s="84"/>
      <c r="Q6" s="84"/>
    </row>
    <row r="7" spans="1:17" ht="16.8" x14ac:dyDescent="0.3">
      <c r="A7" s="66" t="s">
        <v>74</v>
      </c>
      <c r="B7" s="63" t="s">
        <v>101</v>
      </c>
      <c r="C7" s="64">
        <v>276</v>
      </c>
      <c r="D7" s="58">
        <v>6</v>
      </c>
      <c r="E7" s="59" t="s">
        <v>106</v>
      </c>
      <c r="F7" s="59" t="s">
        <v>94</v>
      </c>
      <c r="G7" s="59" t="s">
        <v>94</v>
      </c>
      <c r="H7" s="59" t="s">
        <v>94</v>
      </c>
      <c r="I7" s="58"/>
      <c r="J7" s="58">
        <f t="shared" si="0"/>
        <v>6</v>
      </c>
      <c r="K7" s="58">
        <f t="shared" ref="K7" si="7">J7+C7</f>
        <v>282</v>
      </c>
      <c r="L7" s="59" t="s">
        <v>106</v>
      </c>
      <c r="M7" s="60" t="str">
        <f t="shared" ref="M7" si="8">IF(K7&lt;=$P$1,"þ","q")</f>
        <v>q</v>
      </c>
      <c r="O7" s="84"/>
      <c r="Q7" s="84"/>
    </row>
    <row r="8" spans="1:17" ht="16.8" x14ac:dyDescent="0.3">
      <c r="A8" s="66" t="s">
        <v>74</v>
      </c>
      <c r="B8" s="63" t="s">
        <v>108</v>
      </c>
      <c r="C8" s="64"/>
      <c r="D8" s="58" t="s">
        <v>102</v>
      </c>
      <c r="E8" s="59" t="s">
        <v>94</v>
      </c>
      <c r="F8" s="59" t="s">
        <v>94</v>
      </c>
      <c r="G8" s="59" t="s">
        <v>94</v>
      </c>
      <c r="H8" s="59" t="s">
        <v>94</v>
      </c>
      <c r="I8" s="58">
        <v>4</v>
      </c>
      <c r="J8" s="58">
        <f t="shared" si="0"/>
        <v>4</v>
      </c>
      <c r="K8" s="58">
        <f t="shared" si="1"/>
        <v>4</v>
      </c>
      <c r="L8" s="59" t="s">
        <v>106</v>
      </c>
      <c r="M8" s="60" t="str">
        <f t="shared" si="2"/>
        <v>þ</v>
      </c>
      <c r="O8" s="84"/>
      <c r="Q8" s="84"/>
    </row>
    <row r="9" spans="1:17" ht="16.8" x14ac:dyDescent="0.3">
      <c r="A9" s="66" t="s">
        <v>74</v>
      </c>
      <c r="B9" s="63" t="s">
        <v>113</v>
      </c>
      <c r="C9" s="64"/>
      <c r="D9" s="58" t="s">
        <v>102</v>
      </c>
      <c r="E9" s="59" t="s">
        <v>94</v>
      </c>
      <c r="F9" s="59" t="s">
        <v>94</v>
      </c>
      <c r="G9" s="59" t="s">
        <v>94</v>
      </c>
      <c r="H9" s="59" t="s">
        <v>94</v>
      </c>
      <c r="I9" s="58">
        <v>600</v>
      </c>
      <c r="J9" s="58">
        <f t="shared" si="0"/>
        <v>600</v>
      </c>
      <c r="K9" s="58">
        <f t="shared" si="1"/>
        <v>600</v>
      </c>
      <c r="L9" s="59" t="s">
        <v>94</v>
      </c>
      <c r="M9" s="60" t="str">
        <f t="shared" si="2"/>
        <v>q</v>
      </c>
      <c r="O9" s="84"/>
      <c r="Q9" s="84"/>
    </row>
    <row r="10" spans="1:17" ht="16.8" x14ac:dyDescent="0.3">
      <c r="A10" s="75" t="s">
        <v>96</v>
      </c>
      <c r="B10" s="63" t="s">
        <v>137</v>
      </c>
      <c r="C10" s="64">
        <v>-10</v>
      </c>
      <c r="D10" s="58">
        <v>13</v>
      </c>
      <c r="E10" s="59" t="s">
        <v>94</v>
      </c>
      <c r="F10" s="59" t="s">
        <v>94</v>
      </c>
      <c r="G10" s="59" t="s">
        <v>106</v>
      </c>
      <c r="H10" s="59" t="s">
        <v>94</v>
      </c>
      <c r="I10" s="58"/>
      <c r="J10" s="58">
        <f t="shared" si="0"/>
        <v>1300</v>
      </c>
      <c r="K10" s="58">
        <f t="shared" si="1"/>
        <v>1290</v>
      </c>
      <c r="L10" s="59" t="s">
        <v>106</v>
      </c>
      <c r="M10" s="60" t="str">
        <f t="shared" si="2"/>
        <v>q</v>
      </c>
      <c r="O10" s="84"/>
      <c r="Q10" s="84"/>
    </row>
    <row r="11" spans="1:17" ht="16.8" x14ac:dyDescent="0.3">
      <c r="A11" s="75" t="s">
        <v>96</v>
      </c>
      <c r="B11" s="63" t="s">
        <v>139</v>
      </c>
      <c r="C11" s="64">
        <v>-9</v>
      </c>
      <c r="D11" s="58">
        <v>13</v>
      </c>
      <c r="E11" s="59" t="s">
        <v>94</v>
      </c>
      <c r="F11" s="59" t="s">
        <v>94</v>
      </c>
      <c r="G11" s="59" t="s">
        <v>106</v>
      </c>
      <c r="H11" s="59" t="s">
        <v>94</v>
      </c>
      <c r="I11" s="58"/>
      <c r="J11" s="58">
        <f t="shared" si="0"/>
        <v>1300</v>
      </c>
      <c r="K11" s="58">
        <f t="shared" si="1"/>
        <v>1291</v>
      </c>
      <c r="L11" s="59" t="s">
        <v>106</v>
      </c>
      <c r="M11" s="60" t="str">
        <f t="shared" si="2"/>
        <v>q</v>
      </c>
      <c r="O11" s="84"/>
      <c r="Q11" s="84"/>
    </row>
    <row r="12" spans="1:17" ht="16.8" x14ac:dyDescent="0.3">
      <c r="A12" s="75" t="s">
        <v>96</v>
      </c>
      <c r="B12" s="63" t="s">
        <v>138</v>
      </c>
      <c r="C12" s="64">
        <v>-8</v>
      </c>
      <c r="D12" s="58">
        <v>13</v>
      </c>
      <c r="E12" s="59" t="s">
        <v>94</v>
      </c>
      <c r="F12" s="59" t="s">
        <v>106</v>
      </c>
      <c r="G12" s="59" t="s">
        <v>94</v>
      </c>
      <c r="H12" s="59" t="s">
        <v>94</v>
      </c>
      <c r="I12" s="58"/>
      <c r="J12" s="58">
        <f t="shared" si="0"/>
        <v>130</v>
      </c>
      <c r="K12" s="58">
        <f t="shared" si="1"/>
        <v>122</v>
      </c>
      <c r="L12" s="59" t="s">
        <v>106</v>
      </c>
      <c r="M12" s="60" t="str">
        <f t="shared" si="2"/>
        <v>þ</v>
      </c>
      <c r="O12" s="84"/>
      <c r="Q12" s="84"/>
    </row>
    <row r="13" spans="1:17" ht="16.8" x14ac:dyDescent="0.3">
      <c r="A13" s="75" t="s">
        <v>96</v>
      </c>
      <c r="B13" s="63" t="s">
        <v>178</v>
      </c>
      <c r="C13" s="64">
        <v>-7</v>
      </c>
      <c r="D13" s="58">
        <v>13</v>
      </c>
      <c r="E13" s="59" t="s">
        <v>94</v>
      </c>
      <c r="F13" s="59" t="s">
        <v>94</v>
      </c>
      <c r="G13" s="59" t="s">
        <v>106</v>
      </c>
      <c r="H13" s="59" t="s">
        <v>94</v>
      </c>
      <c r="I13" s="58"/>
      <c r="J13" s="58">
        <f t="shared" si="0"/>
        <v>1300</v>
      </c>
      <c r="K13" s="58">
        <f t="shared" si="1"/>
        <v>1293</v>
      </c>
      <c r="L13" s="59" t="s">
        <v>106</v>
      </c>
      <c r="M13" s="60" t="str">
        <f t="shared" si="2"/>
        <v>q</v>
      </c>
      <c r="O13" s="84"/>
      <c r="Q13" s="84"/>
    </row>
    <row r="14" spans="1:17" ht="16.8" x14ac:dyDescent="0.3">
      <c r="A14" s="75" t="s">
        <v>96</v>
      </c>
      <c r="B14" s="63" t="s">
        <v>179</v>
      </c>
      <c r="C14" s="64">
        <v>1</v>
      </c>
      <c r="D14" s="58">
        <v>13</v>
      </c>
      <c r="E14" s="59" t="s">
        <v>94</v>
      </c>
      <c r="F14" s="59" t="s">
        <v>106</v>
      </c>
      <c r="G14" s="59" t="s">
        <v>94</v>
      </c>
      <c r="H14" s="59" t="s">
        <v>94</v>
      </c>
      <c r="I14" s="58"/>
      <c r="J14" s="58">
        <f t="shared" si="0"/>
        <v>130</v>
      </c>
      <c r="K14" s="58">
        <f t="shared" si="1"/>
        <v>131</v>
      </c>
      <c r="L14" s="59" t="s">
        <v>106</v>
      </c>
      <c r="M14" s="60" t="str">
        <f t="shared" si="2"/>
        <v>þ</v>
      </c>
      <c r="O14" s="84"/>
      <c r="Q14" s="84"/>
    </row>
    <row r="15" spans="1:17" ht="16.8" x14ac:dyDescent="0.3">
      <c r="A15" s="75" t="s">
        <v>96</v>
      </c>
      <c r="B15" s="63" t="s">
        <v>180</v>
      </c>
      <c r="C15" s="64">
        <v>4</v>
      </c>
      <c r="D15" s="58">
        <v>13</v>
      </c>
      <c r="E15" s="59" t="s">
        <v>94</v>
      </c>
      <c r="F15" s="59" t="s">
        <v>106</v>
      </c>
      <c r="G15" s="59" t="s">
        <v>94</v>
      </c>
      <c r="H15" s="59" t="s">
        <v>94</v>
      </c>
      <c r="I15" s="58"/>
      <c r="J15" s="58">
        <f t="shared" si="0"/>
        <v>130</v>
      </c>
      <c r="K15" s="58">
        <f t="shared" ref="K15" si="9">J15+C15</f>
        <v>134</v>
      </c>
      <c r="L15" s="59" t="s">
        <v>106</v>
      </c>
      <c r="M15" s="60" t="str">
        <f t="shared" ref="M15" si="10">IF(K15&lt;=$P$1,"þ","q")</f>
        <v>þ</v>
      </c>
      <c r="O15" s="84"/>
      <c r="Q15" s="84"/>
    </row>
    <row r="16" spans="1:17" ht="16.8" x14ac:dyDescent="0.3">
      <c r="A16" s="75" t="s">
        <v>96</v>
      </c>
      <c r="B16" s="63" t="s">
        <v>105</v>
      </c>
      <c r="C16" s="64">
        <v>248</v>
      </c>
      <c r="D16" s="58">
        <v>13</v>
      </c>
      <c r="E16" s="59" t="s">
        <v>94</v>
      </c>
      <c r="F16" s="59" t="s">
        <v>106</v>
      </c>
      <c r="G16" s="59" t="s">
        <v>94</v>
      </c>
      <c r="H16" s="59" t="s">
        <v>94</v>
      </c>
      <c r="I16" s="58"/>
      <c r="J16" s="58">
        <f t="shared" si="0"/>
        <v>130</v>
      </c>
      <c r="K16" s="58">
        <f t="shared" ref="K16" si="11">J16+C16</f>
        <v>378</v>
      </c>
      <c r="L16" s="59" t="s">
        <v>106</v>
      </c>
      <c r="M16" s="60" t="str">
        <f t="shared" ref="M16" si="12">IF(K16&lt;=$P$1,"þ","q")</f>
        <v>q</v>
      </c>
      <c r="O16" s="84"/>
      <c r="Q16" s="84"/>
    </row>
    <row r="17" spans="1:17" ht="16.8" x14ac:dyDescent="0.3">
      <c r="A17" s="67" t="s">
        <v>73</v>
      </c>
      <c r="B17" s="63" t="s">
        <v>188</v>
      </c>
      <c r="C17" s="64">
        <v>2</v>
      </c>
      <c r="D17" s="58">
        <v>12</v>
      </c>
      <c r="E17" s="59" t="s">
        <v>94</v>
      </c>
      <c r="F17" s="59" t="s">
        <v>94</v>
      </c>
      <c r="G17" s="59" t="s">
        <v>106</v>
      </c>
      <c r="H17" s="59" t="s">
        <v>94</v>
      </c>
      <c r="I17" s="58"/>
      <c r="J17" s="58">
        <f t="shared" si="0"/>
        <v>1200</v>
      </c>
      <c r="K17" s="58">
        <f t="shared" si="1"/>
        <v>1202</v>
      </c>
      <c r="L17" s="59" t="s">
        <v>106</v>
      </c>
      <c r="M17" s="60" t="str">
        <f t="shared" si="2"/>
        <v>q</v>
      </c>
      <c r="O17" s="84"/>
      <c r="Q17" s="84"/>
    </row>
    <row r="18" spans="1:17" ht="16.8" x14ac:dyDescent="0.3">
      <c r="A18" s="67" t="s">
        <v>73</v>
      </c>
      <c r="B18" s="63" t="s">
        <v>100</v>
      </c>
      <c r="C18" s="64">
        <v>1</v>
      </c>
      <c r="D18" s="58">
        <v>12</v>
      </c>
      <c r="E18" s="59" t="s">
        <v>94</v>
      </c>
      <c r="F18" s="59" t="s">
        <v>94</v>
      </c>
      <c r="G18" s="59" t="s">
        <v>106</v>
      </c>
      <c r="H18" s="59" t="s">
        <v>94</v>
      </c>
      <c r="I18" s="58"/>
      <c r="J18" s="58">
        <f t="shared" si="0"/>
        <v>1200</v>
      </c>
      <c r="K18" s="58">
        <f t="shared" si="1"/>
        <v>1201</v>
      </c>
      <c r="L18" s="59" t="s">
        <v>106</v>
      </c>
      <c r="M18" s="60" t="str">
        <f t="shared" si="2"/>
        <v>q</v>
      </c>
      <c r="O18" s="84"/>
      <c r="Q18" s="84"/>
    </row>
    <row r="19" spans="1:17" ht="16.8" x14ac:dyDescent="0.3">
      <c r="A19" s="67" t="s">
        <v>73</v>
      </c>
      <c r="B19" s="63" t="s">
        <v>189</v>
      </c>
      <c r="C19" s="64">
        <v>3</v>
      </c>
      <c r="D19" s="58">
        <v>12</v>
      </c>
      <c r="E19" s="59" t="s">
        <v>106</v>
      </c>
      <c r="F19" s="59" t="s">
        <v>94</v>
      </c>
      <c r="G19" s="59" t="s">
        <v>94</v>
      </c>
      <c r="H19" s="59" t="s">
        <v>94</v>
      </c>
      <c r="I19" s="58"/>
      <c r="J19" s="58">
        <f t="shared" si="0"/>
        <v>12</v>
      </c>
      <c r="K19" s="58">
        <f t="shared" ref="K19" si="13">J19+C19</f>
        <v>15</v>
      </c>
      <c r="L19" s="59" t="s">
        <v>106</v>
      </c>
      <c r="M19" s="60" t="str">
        <f t="shared" ref="M19" si="14">IF(K19&lt;=$P$1,"þ","q")</f>
        <v>þ</v>
      </c>
      <c r="O19" s="84"/>
      <c r="Q19" s="84"/>
    </row>
    <row r="20" spans="1:17" ht="16.8" x14ac:dyDescent="0.3">
      <c r="A20" s="67" t="s">
        <v>73</v>
      </c>
      <c r="B20" s="63" t="s">
        <v>195</v>
      </c>
      <c r="C20" s="64">
        <v>254</v>
      </c>
      <c r="D20" s="58">
        <v>12</v>
      </c>
      <c r="E20" s="59" t="s">
        <v>106</v>
      </c>
      <c r="F20" s="59" t="s">
        <v>94</v>
      </c>
      <c r="G20" s="59" t="s">
        <v>94</v>
      </c>
      <c r="H20" s="59" t="s">
        <v>94</v>
      </c>
      <c r="I20" s="58"/>
      <c r="J20" s="58">
        <f t="shared" si="0"/>
        <v>12</v>
      </c>
      <c r="K20" s="58">
        <f t="shared" ref="K20" si="15">J20+C20</f>
        <v>266</v>
      </c>
      <c r="L20" s="59" t="s">
        <v>106</v>
      </c>
      <c r="M20" s="60" t="str">
        <f t="shared" ref="M20" si="16">IF(K20&lt;=$P$1,"þ","q")</f>
        <v>q</v>
      </c>
      <c r="O20" s="84"/>
      <c r="Q20" s="84"/>
    </row>
    <row r="21" spans="1:17" x14ac:dyDescent="0.3">
      <c r="O21" s="44"/>
    </row>
    <row r="22" spans="1:17" ht="31.2" x14ac:dyDescent="0.3">
      <c r="A22" s="56" t="s">
        <v>85</v>
      </c>
      <c r="B22" s="62" t="s">
        <v>86</v>
      </c>
      <c r="C22" s="62" t="s">
        <v>87</v>
      </c>
      <c r="D22" s="56" t="s">
        <v>88</v>
      </c>
      <c r="E22" s="56" t="s">
        <v>135</v>
      </c>
      <c r="F22" s="56" t="s">
        <v>134</v>
      </c>
      <c r="G22" s="56" t="s">
        <v>133</v>
      </c>
      <c r="H22" s="56" t="s">
        <v>132</v>
      </c>
      <c r="I22" s="56" t="s">
        <v>136</v>
      </c>
      <c r="J22" s="56" t="s">
        <v>89</v>
      </c>
      <c r="K22" s="56" t="s">
        <v>90</v>
      </c>
      <c r="L22" s="56" t="s">
        <v>91</v>
      </c>
      <c r="M22" s="56" t="s">
        <v>92</v>
      </c>
      <c r="O22" s="84"/>
    </row>
    <row r="23" spans="1:17" ht="16.8" x14ac:dyDescent="0.3">
      <c r="A23" s="68"/>
      <c r="B23" s="63"/>
      <c r="C23" s="64"/>
      <c r="D23" s="58"/>
      <c r="E23" s="59" t="s">
        <v>94</v>
      </c>
      <c r="F23" s="59" t="s">
        <v>94</v>
      </c>
      <c r="G23" s="59" t="s">
        <v>94</v>
      </c>
      <c r="H23" s="59" t="s">
        <v>94</v>
      </c>
      <c r="I23" s="58"/>
      <c r="J23" s="58">
        <f t="shared" ref="J23:J28" si="17">IF($E23="þ",$D23,IF($F23="þ",($D23*10),IF($G23="þ",($D23*100),IF($H23="þ",($D23*600),$I23))))</f>
        <v>0</v>
      </c>
      <c r="K23" s="58">
        <f t="shared" ref="K23:K28" si="18">J23+C23</f>
        <v>0</v>
      </c>
      <c r="L23" s="59" t="s">
        <v>94</v>
      </c>
      <c r="M23" s="60" t="str">
        <f t="shared" ref="M23:M28" si="19">IF(K23&lt;=$P$1,"þ","q")</f>
        <v>þ</v>
      </c>
      <c r="O23" s="44"/>
    </row>
    <row r="24" spans="1:17" ht="16.8" x14ac:dyDescent="0.3">
      <c r="A24" s="68"/>
      <c r="B24" s="63"/>
      <c r="C24" s="64"/>
      <c r="D24" s="58"/>
      <c r="E24" s="59" t="s">
        <v>94</v>
      </c>
      <c r="F24" s="59" t="s">
        <v>94</v>
      </c>
      <c r="G24" s="59" t="s">
        <v>94</v>
      </c>
      <c r="H24" s="59" t="s">
        <v>94</v>
      </c>
      <c r="I24" s="58"/>
      <c r="J24" s="58">
        <f t="shared" si="17"/>
        <v>0</v>
      </c>
      <c r="K24" s="58">
        <f t="shared" si="18"/>
        <v>0</v>
      </c>
      <c r="L24" s="59" t="s">
        <v>94</v>
      </c>
      <c r="M24" s="60" t="str">
        <f t="shared" si="19"/>
        <v>þ</v>
      </c>
      <c r="O24" s="84"/>
    </row>
    <row r="25" spans="1:17" ht="16.8" x14ac:dyDescent="0.3">
      <c r="A25" s="69"/>
      <c r="B25" s="63"/>
      <c r="C25" s="64"/>
      <c r="D25" s="58"/>
      <c r="E25" s="59" t="s">
        <v>94</v>
      </c>
      <c r="F25" s="59" t="s">
        <v>94</v>
      </c>
      <c r="G25" s="59" t="s">
        <v>94</v>
      </c>
      <c r="H25" s="59" t="s">
        <v>94</v>
      </c>
      <c r="I25" s="58"/>
      <c r="J25" s="58">
        <f t="shared" si="17"/>
        <v>0</v>
      </c>
      <c r="K25" s="58">
        <f t="shared" si="18"/>
        <v>0</v>
      </c>
      <c r="L25" s="59" t="s">
        <v>94</v>
      </c>
      <c r="M25" s="60" t="str">
        <f t="shared" si="19"/>
        <v>þ</v>
      </c>
    </row>
    <row r="26" spans="1:17" ht="16.8" x14ac:dyDescent="0.3">
      <c r="A26" s="69"/>
      <c r="B26" s="63"/>
      <c r="C26" s="64"/>
      <c r="D26" s="58"/>
      <c r="E26" s="59" t="s">
        <v>94</v>
      </c>
      <c r="F26" s="59" t="s">
        <v>94</v>
      </c>
      <c r="G26" s="59" t="s">
        <v>94</v>
      </c>
      <c r="H26" s="59" t="s">
        <v>94</v>
      </c>
      <c r="I26" s="58"/>
      <c r="J26" s="58">
        <f t="shared" si="17"/>
        <v>0</v>
      </c>
      <c r="K26" s="58">
        <f t="shared" si="18"/>
        <v>0</v>
      </c>
      <c r="L26" s="59" t="s">
        <v>94</v>
      </c>
      <c r="M26" s="60" t="str">
        <f t="shared" si="19"/>
        <v>þ</v>
      </c>
    </row>
    <row r="27" spans="1:17" ht="16.8" x14ac:dyDescent="0.3">
      <c r="A27" s="70"/>
      <c r="B27" s="63"/>
      <c r="C27" s="64"/>
      <c r="D27" s="58"/>
      <c r="E27" s="59" t="s">
        <v>94</v>
      </c>
      <c r="F27" s="59" t="s">
        <v>94</v>
      </c>
      <c r="G27" s="59" t="s">
        <v>94</v>
      </c>
      <c r="H27" s="59" t="s">
        <v>94</v>
      </c>
      <c r="I27" s="58"/>
      <c r="J27" s="58">
        <f t="shared" si="17"/>
        <v>0</v>
      </c>
      <c r="K27" s="58">
        <f t="shared" si="18"/>
        <v>0</v>
      </c>
      <c r="L27" s="59" t="s">
        <v>94</v>
      </c>
      <c r="M27" s="60" t="str">
        <f t="shared" si="19"/>
        <v>þ</v>
      </c>
    </row>
    <row r="28" spans="1:17" ht="16.8" x14ac:dyDescent="0.3">
      <c r="A28" s="70"/>
      <c r="B28" s="63"/>
      <c r="C28" s="64"/>
      <c r="D28" s="58"/>
      <c r="E28" s="59" t="s">
        <v>94</v>
      </c>
      <c r="F28" s="59" t="s">
        <v>94</v>
      </c>
      <c r="G28" s="59" t="s">
        <v>94</v>
      </c>
      <c r="H28" s="59" t="s">
        <v>94</v>
      </c>
      <c r="I28" s="58"/>
      <c r="J28" s="58">
        <f t="shared" si="17"/>
        <v>0</v>
      </c>
      <c r="K28" s="58">
        <f t="shared" si="18"/>
        <v>0</v>
      </c>
      <c r="L28" s="59" t="s">
        <v>94</v>
      </c>
      <c r="M28" s="60" t="str">
        <f t="shared" si="19"/>
        <v>þ</v>
      </c>
    </row>
  </sheetData>
  <sortState ref="A2:M17">
    <sortCondition ref="A2:A17"/>
    <sortCondition ref="C2:C17"/>
  </sortState>
  <conditionalFormatting sqref="L2:M2 M4 L25:M27 L5:M5 G5:H5 G8 H8:H10 L8:M10">
    <cfRule type="cellIs" dxfId="262" priority="200" stopIfTrue="1" operator="equal">
      <formula>"þ"</formula>
    </cfRule>
  </conditionalFormatting>
  <conditionalFormatting sqref="K25:K27 K2 K8:K10 K4:K5">
    <cfRule type="cellIs" dxfId="261" priority="199" operator="lessThan">
      <formula>$P$1</formula>
    </cfRule>
  </conditionalFormatting>
  <conditionalFormatting sqref="L21:M21">
    <cfRule type="cellIs" dxfId="260" priority="198" stopIfTrue="1" operator="equal">
      <formula>"þ"</formula>
    </cfRule>
  </conditionalFormatting>
  <conditionalFormatting sqref="M23">
    <cfRule type="cellIs" dxfId="259" priority="197" stopIfTrue="1" operator="equal">
      <formula>"þ"</formula>
    </cfRule>
  </conditionalFormatting>
  <conditionalFormatting sqref="K23">
    <cfRule type="cellIs" dxfId="258" priority="196" operator="lessThan">
      <formula>$P$1</formula>
    </cfRule>
  </conditionalFormatting>
  <conditionalFormatting sqref="M23">
    <cfRule type="cellIs" dxfId="257" priority="195" stopIfTrue="1" operator="equal">
      <formula>"þ"</formula>
    </cfRule>
  </conditionalFormatting>
  <conditionalFormatting sqref="K23">
    <cfRule type="cellIs" dxfId="256" priority="194" operator="lessThan">
      <formula>$P$1</formula>
    </cfRule>
  </conditionalFormatting>
  <conditionalFormatting sqref="L27:M27">
    <cfRule type="cellIs" dxfId="255" priority="193" stopIfTrue="1" operator="equal">
      <formula>"þ"</formula>
    </cfRule>
  </conditionalFormatting>
  <conditionalFormatting sqref="K27">
    <cfRule type="cellIs" dxfId="254" priority="192" operator="lessThan">
      <formula>$P$1</formula>
    </cfRule>
  </conditionalFormatting>
  <conditionalFormatting sqref="L28:M28">
    <cfRule type="cellIs" dxfId="253" priority="191" stopIfTrue="1" operator="equal">
      <formula>"þ"</formula>
    </cfRule>
  </conditionalFormatting>
  <conditionalFormatting sqref="K28">
    <cfRule type="cellIs" dxfId="252" priority="190" operator="lessThan">
      <formula>$P$1</formula>
    </cfRule>
  </conditionalFormatting>
  <conditionalFormatting sqref="L28:M28">
    <cfRule type="cellIs" dxfId="251" priority="189" stopIfTrue="1" operator="equal">
      <formula>"þ"</formula>
    </cfRule>
  </conditionalFormatting>
  <conditionalFormatting sqref="K28">
    <cfRule type="cellIs" dxfId="250" priority="188" operator="lessThan">
      <formula>$P$1</formula>
    </cfRule>
  </conditionalFormatting>
  <conditionalFormatting sqref="L28:M28">
    <cfRule type="cellIs" dxfId="249" priority="187" stopIfTrue="1" operator="equal">
      <formula>"þ"</formula>
    </cfRule>
  </conditionalFormatting>
  <conditionalFormatting sqref="K28">
    <cfRule type="cellIs" dxfId="248" priority="186" operator="lessThan">
      <formula>$P$1</formula>
    </cfRule>
  </conditionalFormatting>
  <conditionalFormatting sqref="P1">
    <cfRule type="cellIs" dxfId="247" priority="182" operator="equal">
      <formula>0</formula>
    </cfRule>
  </conditionalFormatting>
  <conditionalFormatting sqref="M24">
    <cfRule type="cellIs" dxfId="246" priority="169" stopIfTrue="1" operator="equal">
      <formula>"þ"</formula>
    </cfRule>
  </conditionalFormatting>
  <conditionalFormatting sqref="K24">
    <cfRule type="cellIs" dxfId="245" priority="181" operator="lessThan">
      <formula>$P$1</formula>
    </cfRule>
  </conditionalFormatting>
  <conditionalFormatting sqref="M24">
    <cfRule type="cellIs" dxfId="244" priority="180" stopIfTrue="1" operator="equal">
      <formula>"þ"</formula>
    </cfRule>
  </conditionalFormatting>
  <conditionalFormatting sqref="M24">
    <cfRule type="cellIs" dxfId="243" priority="179" stopIfTrue="1" operator="equal">
      <formula>"þ"</formula>
    </cfRule>
  </conditionalFormatting>
  <conditionalFormatting sqref="K24">
    <cfRule type="cellIs" dxfId="242" priority="178" operator="lessThan">
      <formula>$P$1</formula>
    </cfRule>
  </conditionalFormatting>
  <conditionalFormatting sqref="M24">
    <cfRule type="cellIs" dxfId="241" priority="177" stopIfTrue="1" operator="equal">
      <formula>"þ"</formula>
    </cfRule>
  </conditionalFormatting>
  <conditionalFormatting sqref="M24">
    <cfRule type="cellIs" dxfId="240" priority="176" stopIfTrue="1" operator="equal">
      <formula>"þ"</formula>
    </cfRule>
  </conditionalFormatting>
  <conditionalFormatting sqref="K24">
    <cfRule type="cellIs" dxfId="239" priority="175" operator="lessThan">
      <formula>$P$1</formula>
    </cfRule>
  </conditionalFormatting>
  <conditionalFormatting sqref="M24">
    <cfRule type="cellIs" dxfId="238" priority="174" stopIfTrue="1" operator="equal">
      <formula>"þ"</formula>
    </cfRule>
  </conditionalFormatting>
  <conditionalFormatting sqref="M24">
    <cfRule type="cellIs" dxfId="237" priority="173" stopIfTrue="1" operator="equal">
      <formula>"þ"</formula>
    </cfRule>
  </conditionalFormatting>
  <conditionalFormatting sqref="K24">
    <cfRule type="cellIs" dxfId="236" priority="172" operator="lessThan">
      <formula>$P$1</formula>
    </cfRule>
  </conditionalFormatting>
  <conditionalFormatting sqref="K24">
    <cfRule type="cellIs" dxfId="235" priority="171" operator="lessThan">
      <formula>$P$1</formula>
    </cfRule>
  </conditionalFormatting>
  <conditionalFormatting sqref="M24">
    <cfRule type="cellIs" dxfId="234" priority="170" stopIfTrue="1" operator="equal">
      <formula>"þ"</formula>
    </cfRule>
  </conditionalFormatting>
  <conditionalFormatting sqref="K24">
    <cfRule type="cellIs" dxfId="233" priority="168" operator="lessThan">
      <formula>$P$1</formula>
    </cfRule>
  </conditionalFormatting>
  <conditionalFormatting sqref="M24">
    <cfRule type="cellIs" dxfId="232" priority="167" stopIfTrue="1" operator="equal">
      <formula>"þ"</formula>
    </cfRule>
  </conditionalFormatting>
  <conditionalFormatting sqref="M24">
    <cfRule type="cellIs" dxfId="231" priority="166" stopIfTrue="1" operator="equal">
      <formula>"þ"</formula>
    </cfRule>
  </conditionalFormatting>
  <conditionalFormatting sqref="K24">
    <cfRule type="cellIs" dxfId="230" priority="165" operator="lessThan">
      <formula>$P$1</formula>
    </cfRule>
  </conditionalFormatting>
  <conditionalFormatting sqref="M24">
    <cfRule type="cellIs" dxfId="229" priority="164" stopIfTrue="1" operator="equal">
      <formula>"þ"</formula>
    </cfRule>
  </conditionalFormatting>
  <conditionalFormatting sqref="M24">
    <cfRule type="cellIs" dxfId="228" priority="163" stopIfTrue="1" operator="equal">
      <formula>"þ"</formula>
    </cfRule>
  </conditionalFormatting>
  <conditionalFormatting sqref="K24">
    <cfRule type="cellIs" dxfId="227" priority="162" operator="lessThan">
      <formula>$P$1</formula>
    </cfRule>
  </conditionalFormatting>
  <conditionalFormatting sqref="L23:L24">
    <cfRule type="cellIs" dxfId="226" priority="161" stopIfTrue="1" operator="equal">
      <formula>"þ"</formula>
    </cfRule>
  </conditionalFormatting>
  <conditionalFormatting sqref="L23:L24">
    <cfRule type="cellIs" dxfId="225" priority="160" stopIfTrue="1" operator="equal">
      <formula>"þ"</formula>
    </cfRule>
  </conditionalFormatting>
  <conditionalFormatting sqref="M25:M26">
    <cfRule type="cellIs" dxfId="224" priority="159" stopIfTrue="1" operator="equal">
      <formula>"þ"</formula>
    </cfRule>
  </conditionalFormatting>
  <conditionalFormatting sqref="K26">
    <cfRule type="cellIs" dxfId="223" priority="158" operator="lessThan">
      <formula>$P$1</formula>
    </cfRule>
  </conditionalFormatting>
  <conditionalFormatting sqref="M25:M26">
    <cfRule type="cellIs" dxfId="222" priority="157" stopIfTrue="1" operator="equal">
      <formula>"þ"</formula>
    </cfRule>
  </conditionalFormatting>
  <conditionalFormatting sqref="K26">
    <cfRule type="cellIs" dxfId="221" priority="156" operator="lessThan">
      <formula>$P$1</formula>
    </cfRule>
  </conditionalFormatting>
  <conditionalFormatting sqref="M25:M26">
    <cfRule type="cellIs" dxfId="220" priority="155" stopIfTrue="1" operator="equal">
      <formula>"þ"</formula>
    </cfRule>
  </conditionalFormatting>
  <conditionalFormatting sqref="K26">
    <cfRule type="cellIs" dxfId="219" priority="154" operator="lessThan">
      <formula>$P$1</formula>
    </cfRule>
  </conditionalFormatting>
  <conditionalFormatting sqref="K25">
    <cfRule type="cellIs" dxfId="218" priority="153" operator="lessThan">
      <formula>$P$1</formula>
    </cfRule>
  </conditionalFormatting>
  <conditionalFormatting sqref="K25">
    <cfRule type="cellIs" dxfId="217" priority="152" operator="lessThan">
      <formula>$P$1</formula>
    </cfRule>
  </conditionalFormatting>
  <conditionalFormatting sqref="L25:L26">
    <cfRule type="cellIs" dxfId="216" priority="151" stopIfTrue="1" operator="equal">
      <formula>"þ"</formula>
    </cfRule>
  </conditionalFormatting>
  <conditionalFormatting sqref="L25:L26">
    <cfRule type="cellIs" dxfId="215" priority="150" stopIfTrue="1" operator="equal">
      <formula>"þ"</formula>
    </cfRule>
  </conditionalFormatting>
  <conditionalFormatting sqref="L25:L26">
    <cfRule type="cellIs" dxfId="214" priority="149" stopIfTrue="1" operator="equal">
      <formula>"þ"</formula>
    </cfRule>
  </conditionalFormatting>
  <conditionalFormatting sqref="L4">
    <cfRule type="cellIs" dxfId="213" priority="148" stopIfTrue="1" operator="equal">
      <formula>"þ"</formula>
    </cfRule>
  </conditionalFormatting>
  <conditionalFormatting sqref="E2:F2 H2">
    <cfRule type="cellIs" dxfId="212" priority="146" stopIfTrue="1" operator="equal">
      <formula>"þ"</formula>
    </cfRule>
  </conditionalFormatting>
  <conditionalFormatting sqref="F4">
    <cfRule type="cellIs" dxfId="211" priority="143" stopIfTrue="1" operator="equal">
      <formula>"þ"</formula>
    </cfRule>
  </conditionalFormatting>
  <conditionalFormatting sqref="E23:F23 E28:F28 E25:F25 H25 H28 H23">
    <cfRule type="cellIs" dxfId="210" priority="141" stopIfTrue="1" operator="equal">
      <formula>"þ"</formula>
    </cfRule>
  </conditionalFormatting>
  <conditionalFormatting sqref="E27:F27 H27">
    <cfRule type="cellIs" dxfId="209" priority="140" stopIfTrue="1" operator="equal">
      <formula>"þ"</formula>
    </cfRule>
  </conditionalFormatting>
  <conditionalFormatting sqref="E27:F27 H27">
    <cfRule type="cellIs" dxfId="208" priority="139" stopIfTrue="1" operator="equal">
      <formula>"þ"</formula>
    </cfRule>
  </conditionalFormatting>
  <conditionalFormatting sqref="E26:F26 H26">
    <cfRule type="cellIs" dxfId="207" priority="138" stopIfTrue="1" operator="equal">
      <formula>"þ"</formula>
    </cfRule>
  </conditionalFormatting>
  <conditionalFormatting sqref="E26:F26 H26">
    <cfRule type="cellIs" dxfId="206" priority="137" stopIfTrue="1" operator="equal">
      <formula>"þ"</formula>
    </cfRule>
  </conditionalFormatting>
  <conditionalFormatting sqref="E24:F24 H24">
    <cfRule type="cellIs" dxfId="205" priority="136" stopIfTrue="1" operator="equal">
      <formula>"þ"</formula>
    </cfRule>
  </conditionalFormatting>
  <conditionalFormatting sqref="E25:F25 H25">
    <cfRule type="cellIs" dxfId="204" priority="135" stopIfTrue="1" operator="equal">
      <formula>"þ"</formula>
    </cfRule>
  </conditionalFormatting>
  <conditionalFormatting sqref="G2">
    <cfRule type="cellIs" dxfId="203" priority="115" stopIfTrue="1" operator="equal">
      <formula>"þ"</formula>
    </cfRule>
  </conditionalFormatting>
  <conditionalFormatting sqref="G23 G28 G25">
    <cfRule type="cellIs" dxfId="202" priority="110" stopIfTrue="1" operator="equal">
      <formula>"þ"</formula>
    </cfRule>
  </conditionalFormatting>
  <conditionalFormatting sqref="G27">
    <cfRule type="cellIs" dxfId="201" priority="109" stopIfTrue="1" operator="equal">
      <formula>"þ"</formula>
    </cfRule>
  </conditionalFormatting>
  <conditionalFormatting sqref="G27">
    <cfRule type="cellIs" dxfId="200" priority="108" stopIfTrue="1" operator="equal">
      <formula>"þ"</formula>
    </cfRule>
  </conditionalFormatting>
  <conditionalFormatting sqref="G26">
    <cfRule type="cellIs" dxfId="199" priority="107" stopIfTrue="1" operator="equal">
      <formula>"þ"</formula>
    </cfRule>
  </conditionalFormatting>
  <conditionalFormatting sqref="G26">
    <cfRule type="cellIs" dxfId="198" priority="106" stopIfTrue="1" operator="equal">
      <formula>"þ"</formula>
    </cfRule>
  </conditionalFormatting>
  <conditionalFormatting sqref="G24">
    <cfRule type="cellIs" dxfId="197" priority="105" stopIfTrue="1" operator="equal">
      <formula>"þ"</formula>
    </cfRule>
  </conditionalFormatting>
  <conditionalFormatting sqref="G25">
    <cfRule type="cellIs" dxfId="196" priority="104" stopIfTrue="1" operator="equal">
      <formula>"þ"</formula>
    </cfRule>
  </conditionalFormatting>
  <conditionalFormatting sqref="L18:M18">
    <cfRule type="cellIs" dxfId="195" priority="103" stopIfTrue="1" operator="equal">
      <formula>"þ"</formula>
    </cfRule>
  </conditionalFormatting>
  <conditionalFormatting sqref="L18:M18">
    <cfRule type="cellIs" dxfId="194" priority="102" stopIfTrue="1" operator="equal">
      <formula>"þ"</formula>
    </cfRule>
  </conditionalFormatting>
  <conditionalFormatting sqref="K18">
    <cfRule type="cellIs" dxfId="193" priority="101" operator="lessThan">
      <formula>$P$1</formula>
    </cfRule>
  </conditionalFormatting>
  <conditionalFormatting sqref="E5:F5 E8:E10 E18 H18">
    <cfRule type="cellIs" dxfId="192" priority="100" stopIfTrue="1" operator="equal">
      <formula>"þ"</formula>
    </cfRule>
  </conditionalFormatting>
  <conditionalFormatting sqref="E5:F5 E8:E10 E18 H18">
    <cfRule type="cellIs" dxfId="191" priority="99" stopIfTrue="1" operator="equal">
      <formula>"þ"</formula>
    </cfRule>
  </conditionalFormatting>
  <conditionalFormatting sqref="G10 G18">
    <cfRule type="cellIs" dxfId="190" priority="98" stopIfTrue="1" operator="equal">
      <formula>"þ"</formula>
    </cfRule>
  </conditionalFormatting>
  <conditionalFormatting sqref="G10 G18">
    <cfRule type="cellIs" dxfId="189" priority="97" stopIfTrue="1" operator="equal">
      <formula>"þ"</formula>
    </cfRule>
  </conditionalFormatting>
  <conditionalFormatting sqref="H4">
    <cfRule type="cellIs" dxfId="188" priority="96" stopIfTrue="1" operator="equal">
      <formula>"þ"</formula>
    </cfRule>
  </conditionalFormatting>
  <conditionalFormatting sqref="H4">
    <cfRule type="cellIs" dxfId="187" priority="95" stopIfTrue="1" operator="equal">
      <formula>"þ"</formula>
    </cfRule>
  </conditionalFormatting>
  <conditionalFormatting sqref="F8 F10 F18">
    <cfRule type="cellIs" dxfId="186" priority="93" stopIfTrue="1" operator="equal">
      <formula>"þ"</formula>
    </cfRule>
  </conditionalFormatting>
  <conditionalFormatting sqref="G9">
    <cfRule type="cellIs" dxfId="185" priority="92" stopIfTrue="1" operator="equal">
      <formula>"þ"</formula>
    </cfRule>
  </conditionalFormatting>
  <conditionalFormatting sqref="F9">
    <cfRule type="cellIs" dxfId="184" priority="91" stopIfTrue="1" operator="equal">
      <formula>"þ"</formula>
    </cfRule>
  </conditionalFormatting>
  <conditionalFormatting sqref="F9">
    <cfRule type="cellIs" dxfId="183" priority="90" stopIfTrue="1" operator="equal">
      <formula>"þ"</formula>
    </cfRule>
  </conditionalFormatting>
  <conditionalFormatting sqref="L11:M11">
    <cfRule type="cellIs" dxfId="182" priority="89" stopIfTrue="1" operator="equal">
      <formula>"þ"</formula>
    </cfRule>
  </conditionalFormatting>
  <conditionalFormatting sqref="L11:M11">
    <cfRule type="cellIs" dxfId="181" priority="88" stopIfTrue="1" operator="equal">
      <formula>"þ"</formula>
    </cfRule>
  </conditionalFormatting>
  <conditionalFormatting sqref="K11">
    <cfRule type="cellIs" dxfId="180" priority="87" operator="lessThan">
      <formula>$P$1</formula>
    </cfRule>
  </conditionalFormatting>
  <conditionalFormatting sqref="H11 E11">
    <cfRule type="cellIs" dxfId="179" priority="86" stopIfTrue="1" operator="equal">
      <formula>"þ"</formula>
    </cfRule>
  </conditionalFormatting>
  <conditionalFormatting sqref="H11 E11">
    <cfRule type="cellIs" dxfId="178" priority="85" stopIfTrue="1" operator="equal">
      <formula>"þ"</formula>
    </cfRule>
  </conditionalFormatting>
  <conditionalFormatting sqref="G11">
    <cfRule type="cellIs" dxfId="177" priority="84" stopIfTrue="1" operator="equal">
      <formula>"þ"</formula>
    </cfRule>
  </conditionalFormatting>
  <conditionalFormatting sqref="G11">
    <cfRule type="cellIs" dxfId="176" priority="83" stopIfTrue="1" operator="equal">
      <formula>"þ"</formula>
    </cfRule>
  </conditionalFormatting>
  <conditionalFormatting sqref="F11">
    <cfRule type="cellIs" dxfId="175" priority="82" stopIfTrue="1" operator="equal">
      <formula>"þ"</formula>
    </cfRule>
  </conditionalFormatting>
  <conditionalFormatting sqref="M17">
    <cfRule type="cellIs" dxfId="174" priority="81" stopIfTrue="1" operator="equal">
      <formula>"þ"</formula>
    </cfRule>
  </conditionalFormatting>
  <conditionalFormatting sqref="M17">
    <cfRule type="cellIs" dxfId="173" priority="80" stopIfTrue="1" operator="equal">
      <formula>"þ"</formula>
    </cfRule>
  </conditionalFormatting>
  <conditionalFormatting sqref="K17">
    <cfRule type="cellIs" dxfId="172" priority="79" operator="lessThan">
      <formula>$P$1</formula>
    </cfRule>
  </conditionalFormatting>
  <conditionalFormatting sqref="H17 E17">
    <cfRule type="cellIs" dxfId="171" priority="78" stopIfTrue="1" operator="equal">
      <formula>"þ"</formula>
    </cfRule>
  </conditionalFormatting>
  <conditionalFormatting sqref="H17 E17">
    <cfRule type="cellIs" dxfId="170" priority="77" stopIfTrue="1" operator="equal">
      <formula>"þ"</formula>
    </cfRule>
  </conditionalFormatting>
  <conditionalFormatting sqref="G17">
    <cfRule type="cellIs" dxfId="169" priority="76" stopIfTrue="1" operator="equal">
      <formula>"þ"</formula>
    </cfRule>
  </conditionalFormatting>
  <conditionalFormatting sqref="G17">
    <cfRule type="cellIs" dxfId="168" priority="75" stopIfTrue="1" operator="equal">
      <formula>"þ"</formula>
    </cfRule>
  </conditionalFormatting>
  <conditionalFormatting sqref="F17">
    <cfRule type="cellIs" dxfId="167" priority="74" stopIfTrue="1" operator="equal">
      <formula>"þ"</formula>
    </cfRule>
  </conditionalFormatting>
  <conditionalFormatting sqref="L12:M12">
    <cfRule type="cellIs" dxfId="166" priority="73" stopIfTrue="1" operator="equal">
      <formula>"þ"</formula>
    </cfRule>
  </conditionalFormatting>
  <conditionalFormatting sqref="L12:M12">
    <cfRule type="cellIs" dxfId="165" priority="72" stopIfTrue="1" operator="equal">
      <formula>"þ"</formula>
    </cfRule>
  </conditionalFormatting>
  <conditionalFormatting sqref="K12">
    <cfRule type="cellIs" dxfId="164" priority="71" operator="lessThan">
      <formula>$P$1</formula>
    </cfRule>
  </conditionalFormatting>
  <conditionalFormatting sqref="H12 E12">
    <cfRule type="cellIs" dxfId="163" priority="70" stopIfTrue="1" operator="equal">
      <formula>"þ"</formula>
    </cfRule>
  </conditionalFormatting>
  <conditionalFormatting sqref="H12 E12">
    <cfRule type="cellIs" dxfId="162" priority="69" stopIfTrue="1" operator="equal">
      <formula>"þ"</formula>
    </cfRule>
  </conditionalFormatting>
  <conditionalFormatting sqref="G12">
    <cfRule type="cellIs" dxfId="161" priority="68" stopIfTrue="1" operator="equal">
      <formula>"þ"</formula>
    </cfRule>
  </conditionalFormatting>
  <conditionalFormatting sqref="G12">
    <cfRule type="cellIs" dxfId="160" priority="67" stopIfTrue="1" operator="equal">
      <formula>"þ"</formula>
    </cfRule>
  </conditionalFormatting>
  <conditionalFormatting sqref="F12">
    <cfRule type="cellIs" dxfId="159" priority="66" stopIfTrue="1" operator="equal">
      <formula>"þ"</formula>
    </cfRule>
  </conditionalFormatting>
  <conditionalFormatting sqref="L13:M14">
    <cfRule type="cellIs" dxfId="158" priority="65" stopIfTrue="1" operator="equal">
      <formula>"þ"</formula>
    </cfRule>
  </conditionalFormatting>
  <conditionalFormatting sqref="L13:M14">
    <cfRule type="cellIs" dxfId="157" priority="64" stopIfTrue="1" operator="equal">
      <formula>"þ"</formula>
    </cfRule>
  </conditionalFormatting>
  <conditionalFormatting sqref="K13:K14">
    <cfRule type="cellIs" dxfId="156" priority="63" operator="lessThan">
      <formula>$P$1</formula>
    </cfRule>
  </conditionalFormatting>
  <conditionalFormatting sqref="H13:H14 E13:E14">
    <cfRule type="cellIs" dxfId="155" priority="62" stopIfTrue="1" operator="equal">
      <formula>"þ"</formula>
    </cfRule>
  </conditionalFormatting>
  <conditionalFormatting sqref="H13:H14 E13:E14">
    <cfRule type="cellIs" dxfId="154" priority="61" stopIfTrue="1" operator="equal">
      <formula>"þ"</formula>
    </cfRule>
  </conditionalFormatting>
  <conditionalFormatting sqref="G13:G14">
    <cfRule type="cellIs" dxfId="153" priority="60" stopIfTrue="1" operator="equal">
      <formula>"þ"</formula>
    </cfRule>
  </conditionalFormatting>
  <conditionalFormatting sqref="G13:G14">
    <cfRule type="cellIs" dxfId="152" priority="59" stopIfTrue="1" operator="equal">
      <formula>"þ"</formula>
    </cfRule>
  </conditionalFormatting>
  <conditionalFormatting sqref="F13:F14">
    <cfRule type="cellIs" dxfId="151" priority="58" stopIfTrue="1" operator="equal">
      <formula>"þ"</formula>
    </cfRule>
  </conditionalFormatting>
  <conditionalFormatting sqref="L19:M19">
    <cfRule type="cellIs" dxfId="150" priority="57" stopIfTrue="1" operator="equal">
      <formula>"þ"</formula>
    </cfRule>
  </conditionalFormatting>
  <conditionalFormatting sqref="L19:M19">
    <cfRule type="cellIs" dxfId="149" priority="56" stopIfTrue="1" operator="equal">
      <formula>"þ"</formula>
    </cfRule>
  </conditionalFormatting>
  <conditionalFormatting sqref="K19">
    <cfRule type="cellIs" dxfId="148" priority="55" operator="lessThan">
      <formula>$P$1</formula>
    </cfRule>
  </conditionalFormatting>
  <conditionalFormatting sqref="H19">
    <cfRule type="cellIs" dxfId="147" priority="54" stopIfTrue="1" operator="equal">
      <formula>"þ"</formula>
    </cfRule>
  </conditionalFormatting>
  <conditionalFormatting sqref="H19">
    <cfRule type="cellIs" dxfId="146" priority="53" stopIfTrue="1" operator="equal">
      <formula>"þ"</formula>
    </cfRule>
  </conditionalFormatting>
  <conditionalFormatting sqref="G19">
    <cfRule type="cellIs" dxfId="145" priority="52" stopIfTrue="1" operator="equal">
      <formula>"þ"</formula>
    </cfRule>
  </conditionalFormatting>
  <conditionalFormatting sqref="G19">
    <cfRule type="cellIs" dxfId="144" priority="51" stopIfTrue="1" operator="equal">
      <formula>"þ"</formula>
    </cfRule>
  </conditionalFormatting>
  <conditionalFormatting sqref="F19">
    <cfRule type="cellIs" dxfId="143" priority="50" stopIfTrue="1" operator="equal">
      <formula>"þ"</formula>
    </cfRule>
  </conditionalFormatting>
  <conditionalFormatting sqref="E19">
    <cfRule type="cellIs" dxfId="142" priority="49" stopIfTrue="1" operator="equal">
      <formula>"þ"</formula>
    </cfRule>
  </conditionalFormatting>
  <conditionalFormatting sqref="E19">
    <cfRule type="cellIs" dxfId="141" priority="48" stopIfTrue="1" operator="equal">
      <formula>"þ"</formula>
    </cfRule>
  </conditionalFormatting>
  <conditionalFormatting sqref="L17">
    <cfRule type="cellIs" dxfId="140" priority="47" stopIfTrue="1" operator="equal">
      <formula>"þ"</formula>
    </cfRule>
  </conditionalFormatting>
  <conditionalFormatting sqref="L17">
    <cfRule type="cellIs" dxfId="139" priority="46" stopIfTrue="1" operator="equal">
      <formula>"þ"</formula>
    </cfRule>
  </conditionalFormatting>
  <conditionalFormatting sqref="E4">
    <cfRule type="cellIs" dxfId="138" priority="45" stopIfTrue="1" operator="equal">
      <formula>"þ"</formula>
    </cfRule>
  </conditionalFormatting>
  <conditionalFormatting sqref="G4">
    <cfRule type="cellIs" dxfId="137" priority="44" stopIfTrue="1" operator="equal">
      <formula>"þ"</formula>
    </cfRule>
  </conditionalFormatting>
  <conditionalFormatting sqref="L15:M15">
    <cfRule type="cellIs" dxfId="136" priority="43" stopIfTrue="1" operator="equal">
      <formula>"þ"</formula>
    </cfRule>
  </conditionalFormatting>
  <conditionalFormatting sqref="L15:M15">
    <cfRule type="cellIs" dxfId="135" priority="42" stopIfTrue="1" operator="equal">
      <formula>"þ"</formula>
    </cfRule>
  </conditionalFormatting>
  <conditionalFormatting sqref="K15">
    <cfRule type="cellIs" dxfId="134" priority="41" operator="lessThan">
      <formula>$P$1</formula>
    </cfRule>
  </conditionalFormatting>
  <conditionalFormatting sqref="E15 H15">
    <cfRule type="cellIs" dxfId="133" priority="40" stopIfTrue="1" operator="equal">
      <formula>"þ"</formula>
    </cfRule>
  </conditionalFormatting>
  <conditionalFormatting sqref="E15 H15">
    <cfRule type="cellIs" dxfId="132" priority="39" stopIfTrue="1" operator="equal">
      <formula>"þ"</formula>
    </cfRule>
  </conditionalFormatting>
  <conditionalFormatting sqref="G15">
    <cfRule type="cellIs" dxfId="131" priority="38" stopIfTrue="1" operator="equal">
      <formula>"þ"</formula>
    </cfRule>
  </conditionalFormatting>
  <conditionalFormatting sqref="G15">
    <cfRule type="cellIs" dxfId="130" priority="37" stopIfTrue="1" operator="equal">
      <formula>"þ"</formula>
    </cfRule>
  </conditionalFormatting>
  <conditionalFormatting sqref="F15">
    <cfRule type="cellIs" dxfId="129" priority="36" stopIfTrue="1" operator="equal">
      <formula>"þ"</formula>
    </cfRule>
  </conditionalFormatting>
  <conditionalFormatting sqref="L16:M16">
    <cfRule type="cellIs" dxfId="128" priority="35" stopIfTrue="1" operator="equal">
      <formula>"þ"</formula>
    </cfRule>
  </conditionalFormatting>
  <conditionalFormatting sqref="L16:M16">
    <cfRule type="cellIs" dxfId="127" priority="34" stopIfTrue="1" operator="equal">
      <formula>"þ"</formula>
    </cfRule>
  </conditionalFormatting>
  <conditionalFormatting sqref="K16">
    <cfRule type="cellIs" dxfId="126" priority="33" operator="lessThan">
      <formula>$P$1</formula>
    </cfRule>
  </conditionalFormatting>
  <conditionalFormatting sqref="E16 H16">
    <cfRule type="cellIs" dxfId="125" priority="32" stopIfTrue="1" operator="equal">
      <formula>"þ"</formula>
    </cfRule>
  </conditionalFormatting>
  <conditionalFormatting sqref="E16 H16">
    <cfRule type="cellIs" dxfId="124" priority="31" stopIfTrue="1" operator="equal">
      <formula>"þ"</formula>
    </cfRule>
  </conditionalFormatting>
  <conditionalFormatting sqref="G16">
    <cfRule type="cellIs" dxfId="123" priority="30" stopIfTrue="1" operator="equal">
      <formula>"þ"</formula>
    </cfRule>
  </conditionalFormatting>
  <conditionalFormatting sqref="G16">
    <cfRule type="cellIs" dxfId="122" priority="29" stopIfTrue="1" operator="equal">
      <formula>"þ"</formula>
    </cfRule>
  </conditionalFormatting>
  <conditionalFormatting sqref="F16">
    <cfRule type="cellIs" dxfId="121" priority="28" stopIfTrue="1" operator="equal">
      <formula>"þ"</formula>
    </cfRule>
  </conditionalFormatting>
  <conditionalFormatting sqref="L6:M6 G6:H6">
    <cfRule type="cellIs" dxfId="120" priority="27" stopIfTrue="1" operator="equal">
      <formula>"þ"</formula>
    </cfRule>
  </conditionalFormatting>
  <conditionalFormatting sqref="K6">
    <cfRule type="cellIs" dxfId="119" priority="26" operator="lessThan">
      <formula>$P$1</formula>
    </cfRule>
  </conditionalFormatting>
  <conditionalFormatting sqref="E6:F6">
    <cfRule type="cellIs" dxfId="118" priority="25" stopIfTrue="1" operator="equal">
      <formula>"þ"</formula>
    </cfRule>
  </conditionalFormatting>
  <conditionalFormatting sqref="E6:F6">
    <cfRule type="cellIs" dxfId="117" priority="24" stopIfTrue="1" operator="equal">
      <formula>"þ"</formula>
    </cfRule>
  </conditionalFormatting>
  <conditionalFormatting sqref="L20:M20">
    <cfRule type="cellIs" dxfId="116" priority="23" stopIfTrue="1" operator="equal">
      <formula>"þ"</formula>
    </cfRule>
  </conditionalFormatting>
  <conditionalFormatting sqref="L20:M20">
    <cfRule type="cellIs" dxfId="115" priority="22" stopIfTrue="1" operator="equal">
      <formula>"þ"</formula>
    </cfRule>
  </conditionalFormatting>
  <conditionalFormatting sqref="K20">
    <cfRule type="cellIs" dxfId="114" priority="21" operator="lessThan">
      <formula>$P$1</formula>
    </cfRule>
  </conditionalFormatting>
  <conditionalFormatting sqref="H20">
    <cfRule type="cellIs" dxfId="113" priority="20" stopIfTrue="1" operator="equal">
      <formula>"þ"</formula>
    </cfRule>
  </conditionalFormatting>
  <conditionalFormatting sqref="H20">
    <cfRule type="cellIs" dxfId="112" priority="19" stopIfTrue="1" operator="equal">
      <formula>"þ"</formula>
    </cfRule>
  </conditionalFormatting>
  <conditionalFormatting sqref="G20">
    <cfRule type="cellIs" dxfId="111" priority="18" stopIfTrue="1" operator="equal">
      <formula>"þ"</formula>
    </cfRule>
  </conditionalFormatting>
  <conditionalFormatting sqref="G20">
    <cfRule type="cellIs" dxfId="110" priority="17" stopIfTrue="1" operator="equal">
      <formula>"þ"</formula>
    </cfRule>
  </conditionalFormatting>
  <conditionalFormatting sqref="F20">
    <cfRule type="cellIs" dxfId="109" priority="16" stopIfTrue="1" operator="equal">
      <formula>"þ"</formula>
    </cfRule>
  </conditionalFormatting>
  <conditionalFormatting sqref="E20">
    <cfRule type="cellIs" dxfId="108" priority="15" stopIfTrue="1" operator="equal">
      <formula>"þ"</formula>
    </cfRule>
  </conditionalFormatting>
  <conditionalFormatting sqref="E20">
    <cfRule type="cellIs" dxfId="107" priority="14" stopIfTrue="1" operator="equal">
      <formula>"þ"</formula>
    </cfRule>
  </conditionalFormatting>
  <conditionalFormatting sqref="M3">
    <cfRule type="cellIs" dxfId="106" priority="13" stopIfTrue="1" operator="equal">
      <formula>"þ"</formula>
    </cfRule>
  </conditionalFormatting>
  <conditionalFormatting sqref="K3">
    <cfRule type="cellIs" dxfId="105" priority="12" operator="lessThan">
      <formula>$P$1</formula>
    </cfRule>
  </conditionalFormatting>
  <conditionalFormatting sqref="L3">
    <cfRule type="cellIs" dxfId="104" priority="11" stopIfTrue="1" operator="equal">
      <formula>"þ"</formula>
    </cfRule>
  </conditionalFormatting>
  <conditionalFormatting sqref="H3">
    <cfRule type="cellIs" dxfId="103" priority="9" stopIfTrue="1" operator="equal">
      <formula>"þ"</formula>
    </cfRule>
  </conditionalFormatting>
  <conditionalFormatting sqref="H3">
    <cfRule type="cellIs" dxfId="102" priority="8" stopIfTrue="1" operator="equal">
      <formula>"þ"</formula>
    </cfRule>
  </conditionalFormatting>
  <conditionalFormatting sqref="E3">
    <cfRule type="cellIs" dxfId="101" priority="7" stopIfTrue="1" operator="equal">
      <formula>"þ"</formula>
    </cfRule>
  </conditionalFormatting>
  <conditionalFormatting sqref="G3">
    <cfRule type="cellIs" dxfId="100" priority="6" stopIfTrue="1" operator="equal">
      <formula>"þ"</formula>
    </cfRule>
  </conditionalFormatting>
  <conditionalFormatting sqref="F3">
    <cfRule type="cellIs" dxfId="99" priority="5" stopIfTrue="1" operator="equal">
      <formula>"þ"</formula>
    </cfRule>
  </conditionalFormatting>
  <conditionalFormatting sqref="L7:M7 G7:H7">
    <cfRule type="cellIs" dxfId="98" priority="4" stopIfTrue="1" operator="equal">
      <formula>"þ"</formula>
    </cfRule>
  </conditionalFormatting>
  <conditionalFormatting sqref="K7">
    <cfRule type="cellIs" dxfId="97" priority="3" operator="lessThan">
      <formula>$P$1</formula>
    </cfRule>
  </conditionalFormatting>
  <conditionalFormatting sqref="E7:F7">
    <cfRule type="cellIs" dxfId="96" priority="2" stopIfTrue="1" operator="equal">
      <formula>"þ"</formula>
    </cfRule>
  </conditionalFormatting>
  <conditionalFormatting sqref="E7:F7">
    <cfRule type="cellIs" dxfId="95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3.3984375" style="49" bestFit="1" customWidth="1"/>
    <col min="2" max="2" width="15.296875" style="49" bestFit="1" customWidth="1"/>
    <col min="3" max="3" width="18.7968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5.796875" style="44" bestFit="1" customWidth="1"/>
    <col min="16" max="16384" width="8.796875" style="44"/>
  </cols>
  <sheetData>
    <row r="1" spans="1:15" ht="31.8" thickBot="1" x14ac:dyDescent="0.35">
      <c r="A1" s="189" t="s">
        <v>0</v>
      </c>
      <c r="B1" s="185" t="s">
        <v>36</v>
      </c>
      <c r="C1" s="185" t="s">
        <v>37</v>
      </c>
      <c r="D1" s="186" t="s">
        <v>122</v>
      </c>
      <c r="E1" s="188" t="s">
        <v>38</v>
      </c>
      <c r="F1" s="187" t="s">
        <v>121</v>
      </c>
      <c r="G1" s="186" t="s">
        <v>120</v>
      </c>
      <c r="H1" s="185" t="s">
        <v>39</v>
      </c>
      <c r="I1" s="185" t="s">
        <v>40</v>
      </c>
      <c r="J1" s="182" t="s">
        <v>119</v>
      </c>
      <c r="K1" s="184" t="s">
        <v>3</v>
      </c>
      <c r="L1" s="182" t="s">
        <v>27</v>
      </c>
      <c r="M1" s="183" t="s">
        <v>104</v>
      </c>
      <c r="N1" s="182" t="s">
        <v>103</v>
      </c>
      <c r="O1" s="182" t="s">
        <v>118</v>
      </c>
    </row>
    <row r="2" spans="1:15" x14ac:dyDescent="0.3">
      <c r="A2" s="180" t="s">
        <v>140</v>
      </c>
      <c r="B2" s="80" t="s">
        <v>124</v>
      </c>
      <c r="C2" s="45" t="s">
        <v>125</v>
      </c>
      <c r="D2" s="181" t="s">
        <v>94</v>
      </c>
      <c r="E2" s="180">
        <v>4</v>
      </c>
      <c r="F2" s="179">
        <v>5</v>
      </c>
      <c r="G2" s="178">
        <v>-5</v>
      </c>
      <c r="H2" s="76">
        <v>0</v>
      </c>
      <c r="I2" s="76">
        <v>0</v>
      </c>
      <c r="J2" s="76">
        <f t="shared" ref="J2:J17" si="0">IF(D2="þ",SUM(E2,G2:I2),SUM(E2,F2,H2,I2))</f>
        <v>9</v>
      </c>
      <c r="K2" s="46">
        <f t="shared" ref="K2:K18" ca="1" si="1">RANDBETWEEN(1,20)</f>
        <v>8</v>
      </c>
      <c r="L2" s="45">
        <f t="shared" ref="L2:L13" ca="1" si="2">SUM(J2:K2)</f>
        <v>17</v>
      </c>
      <c r="M2" s="71">
        <v>20</v>
      </c>
      <c r="N2" s="74" t="str">
        <f t="shared" ref="N2:N13" ca="1" si="3">IF(K2&gt;(M2-1),"þ","ý")</f>
        <v>ý</v>
      </c>
      <c r="O2" s="80"/>
    </row>
    <row r="3" spans="1:15" x14ac:dyDescent="0.3">
      <c r="A3" s="180" t="s">
        <v>140</v>
      </c>
      <c r="B3" s="45" t="s">
        <v>126</v>
      </c>
      <c r="C3" s="45" t="s">
        <v>127</v>
      </c>
      <c r="D3" s="181" t="s">
        <v>94</v>
      </c>
      <c r="E3" s="180">
        <v>4</v>
      </c>
      <c r="F3" s="179">
        <v>5</v>
      </c>
      <c r="G3" s="178">
        <v>-5</v>
      </c>
      <c r="H3" s="76">
        <v>0</v>
      </c>
      <c r="I3" s="76">
        <v>0</v>
      </c>
      <c r="J3" s="76">
        <f t="shared" si="0"/>
        <v>9</v>
      </c>
      <c r="K3" s="46">
        <f t="shared" ca="1" si="1"/>
        <v>20</v>
      </c>
      <c r="L3" s="45">
        <f t="shared" ca="1" si="2"/>
        <v>29</v>
      </c>
      <c r="M3" s="71">
        <v>20</v>
      </c>
      <c r="N3" s="74" t="str">
        <f t="shared" ca="1" si="3"/>
        <v>þ</v>
      </c>
      <c r="O3" s="80"/>
    </row>
    <row r="4" spans="1:15" x14ac:dyDescent="0.3">
      <c r="A4" s="180" t="s">
        <v>140</v>
      </c>
      <c r="B4" s="45" t="s">
        <v>128</v>
      </c>
      <c r="C4" s="190" t="s">
        <v>127</v>
      </c>
      <c r="D4" s="181" t="s">
        <v>94</v>
      </c>
      <c r="E4" s="180">
        <v>4</v>
      </c>
      <c r="F4" s="179">
        <v>5</v>
      </c>
      <c r="G4" s="178">
        <v>-5</v>
      </c>
      <c r="H4" s="76">
        <v>0</v>
      </c>
      <c r="I4" s="76">
        <v>0</v>
      </c>
      <c r="J4" s="76">
        <f t="shared" si="0"/>
        <v>9</v>
      </c>
      <c r="K4" s="46">
        <f t="shared" ca="1" si="1"/>
        <v>20</v>
      </c>
      <c r="L4" s="45">
        <f t="shared" ca="1" si="2"/>
        <v>29</v>
      </c>
      <c r="M4" s="71">
        <v>20</v>
      </c>
      <c r="N4" s="74" t="str">
        <f t="shared" ca="1" si="3"/>
        <v>þ</v>
      </c>
      <c r="O4" s="80"/>
    </row>
    <row r="5" spans="1:15" x14ac:dyDescent="0.3">
      <c r="A5" s="180" t="s">
        <v>141</v>
      </c>
      <c r="B5" s="45" t="s">
        <v>124</v>
      </c>
      <c r="C5" s="81" t="s">
        <v>131</v>
      </c>
      <c r="D5" s="181" t="s">
        <v>94</v>
      </c>
      <c r="E5" s="180">
        <v>5</v>
      </c>
      <c r="F5" s="179">
        <v>7</v>
      </c>
      <c r="G5" s="178">
        <v>-6</v>
      </c>
      <c r="H5" s="76">
        <v>0</v>
      </c>
      <c r="I5" s="76">
        <v>0</v>
      </c>
      <c r="J5" s="76">
        <f t="shared" si="0"/>
        <v>12</v>
      </c>
      <c r="K5" s="46">
        <f t="shared" ca="1" si="1"/>
        <v>9</v>
      </c>
      <c r="L5" s="45">
        <f t="shared" ca="1" si="2"/>
        <v>21</v>
      </c>
      <c r="M5" s="71">
        <v>20</v>
      </c>
      <c r="N5" s="74" t="str">
        <f t="shared" ca="1" si="3"/>
        <v>ý</v>
      </c>
      <c r="O5" s="80"/>
    </row>
    <row r="6" spans="1:15" x14ac:dyDescent="0.3">
      <c r="A6" s="180" t="s">
        <v>141</v>
      </c>
      <c r="B6" s="45" t="s">
        <v>126</v>
      </c>
      <c r="C6" s="81" t="s">
        <v>127</v>
      </c>
      <c r="D6" s="181" t="s">
        <v>94</v>
      </c>
      <c r="E6" s="180">
        <v>5</v>
      </c>
      <c r="F6" s="179">
        <v>7</v>
      </c>
      <c r="G6" s="178">
        <v>-6</v>
      </c>
      <c r="H6" s="76">
        <v>0</v>
      </c>
      <c r="I6" s="76">
        <v>0</v>
      </c>
      <c r="J6" s="76">
        <f t="shared" si="0"/>
        <v>12</v>
      </c>
      <c r="K6" s="46">
        <f t="shared" ca="1" si="1"/>
        <v>12</v>
      </c>
      <c r="L6" s="45">
        <f t="shared" ca="1" si="2"/>
        <v>24</v>
      </c>
      <c r="M6" s="71">
        <v>20</v>
      </c>
      <c r="N6" s="74" t="str">
        <f t="shared" ca="1" si="3"/>
        <v>ý</v>
      </c>
      <c r="O6" s="80"/>
    </row>
    <row r="7" spans="1:15" x14ac:dyDescent="0.3">
      <c r="A7" s="176" t="s">
        <v>141</v>
      </c>
      <c r="B7" s="47" t="s">
        <v>128</v>
      </c>
      <c r="C7" s="47" t="s">
        <v>127</v>
      </c>
      <c r="D7" s="177" t="s">
        <v>94</v>
      </c>
      <c r="E7" s="176">
        <v>5</v>
      </c>
      <c r="F7" s="175">
        <v>7</v>
      </c>
      <c r="G7" s="174">
        <v>-6</v>
      </c>
      <c r="H7" s="77">
        <v>0</v>
      </c>
      <c r="I7" s="77">
        <v>0</v>
      </c>
      <c r="J7" s="77">
        <f t="shared" si="0"/>
        <v>12</v>
      </c>
      <c r="K7" s="48">
        <f t="shared" ca="1" si="1"/>
        <v>19</v>
      </c>
      <c r="L7" s="47">
        <f t="shared" ca="1" si="2"/>
        <v>31</v>
      </c>
      <c r="M7" s="72">
        <v>20</v>
      </c>
      <c r="N7" s="73" t="str">
        <f t="shared" ca="1" si="3"/>
        <v>ý</v>
      </c>
      <c r="O7" s="173"/>
    </row>
    <row r="8" spans="1:15" x14ac:dyDescent="0.3">
      <c r="A8" s="180" t="s">
        <v>170</v>
      </c>
      <c r="B8" s="45" t="s">
        <v>146</v>
      </c>
      <c r="C8" s="45" t="s">
        <v>154</v>
      </c>
      <c r="D8" s="181" t="s">
        <v>94</v>
      </c>
      <c r="E8" s="180">
        <f t="shared" ref="E8:E12" si="4">4+3</f>
        <v>7</v>
      </c>
      <c r="F8" s="179">
        <v>1</v>
      </c>
      <c r="G8" s="178">
        <v>2</v>
      </c>
      <c r="H8" s="76">
        <v>0</v>
      </c>
      <c r="I8" s="76">
        <v>0</v>
      </c>
      <c r="J8" s="76">
        <f t="shared" si="0"/>
        <v>8</v>
      </c>
      <c r="K8" s="46">
        <f t="shared" ca="1" si="1"/>
        <v>15</v>
      </c>
      <c r="L8" s="45">
        <f t="shared" ca="1" si="2"/>
        <v>23</v>
      </c>
      <c r="M8" s="71">
        <v>20</v>
      </c>
      <c r="N8" s="74" t="str">
        <f t="shared" ca="1" si="3"/>
        <v>ý</v>
      </c>
      <c r="O8" s="80"/>
    </row>
    <row r="9" spans="1:15" x14ac:dyDescent="0.3">
      <c r="A9" s="180" t="s">
        <v>170</v>
      </c>
      <c r="B9" s="45" t="s">
        <v>147</v>
      </c>
      <c r="C9" s="45" t="s">
        <v>154</v>
      </c>
      <c r="D9" s="181" t="s">
        <v>94</v>
      </c>
      <c r="E9" s="180">
        <f t="shared" si="4"/>
        <v>7</v>
      </c>
      <c r="F9" s="179">
        <v>1</v>
      </c>
      <c r="G9" s="178">
        <v>2</v>
      </c>
      <c r="H9" s="76">
        <v>0</v>
      </c>
      <c r="I9" s="76">
        <v>0</v>
      </c>
      <c r="J9" s="76">
        <f t="shared" si="0"/>
        <v>8</v>
      </c>
      <c r="K9" s="46">
        <f t="shared" ca="1" si="1"/>
        <v>7</v>
      </c>
      <c r="L9" s="45">
        <f t="shared" ref="L9:L11" ca="1" si="5">SUM(J9:K9)</f>
        <v>15</v>
      </c>
      <c r="M9" s="71">
        <v>20</v>
      </c>
      <c r="N9" s="74" t="str">
        <f t="shared" ref="N9:N11" ca="1" si="6">IF(K9&gt;(M9-1),"þ","ý")</f>
        <v>ý</v>
      </c>
      <c r="O9" s="80"/>
    </row>
    <row r="10" spans="1:15" x14ac:dyDescent="0.3">
      <c r="A10" s="180" t="s">
        <v>170</v>
      </c>
      <c r="B10" s="45" t="s">
        <v>193</v>
      </c>
      <c r="C10" s="45" t="s">
        <v>194</v>
      </c>
      <c r="D10" s="181" t="s">
        <v>94</v>
      </c>
      <c r="E10" s="180">
        <f t="shared" si="4"/>
        <v>7</v>
      </c>
      <c r="F10" s="179">
        <v>1</v>
      </c>
      <c r="G10" s="178">
        <v>2</v>
      </c>
      <c r="H10" s="76">
        <v>0</v>
      </c>
      <c r="I10" s="76">
        <v>0</v>
      </c>
      <c r="J10" s="76">
        <f t="shared" si="0"/>
        <v>8</v>
      </c>
      <c r="K10" s="46">
        <f t="shared" ca="1" si="1"/>
        <v>10</v>
      </c>
      <c r="L10" s="45">
        <f t="shared" ca="1" si="5"/>
        <v>18</v>
      </c>
      <c r="M10" s="71">
        <v>20</v>
      </c>
      <c r="N10" s="74" t="str">
        <f t="shared" ca="1" si="6"/>
        <v>ý</v>
      </c>
      <c r="O10" s="80"/>
    </row>
    <row r="11" spans="1:15" x14ac:dyDescent="0.3">
      <c r="A11" s="180" t="s">
        <v>170</v>
      </c>
      <c r="B11" s="45" t="s">
        <v>150</v>
      </c>
      <c r="C11" s="45" t="s">
        <v>151</v>
      </c>
      <c r="D11" s="181" t="s">
        <v>106</v>
      </c>
      <c r="E11" s="180">
        <f t="shared" si="4"/>
        <v>7</v>
      </c>
      <c r="F11" s="179">
        <v>1</v>
      </c>
      <c r="G11" s="178">
        <v>2</v>
      </c>
      <c r="H11" s="76">
        <v>0</v>
      </c>
      <c r="I11" s="76">
        <v>0</v>
      </c>
      <c r="J11" s="76">
        <f t="shared" si="0"/>
        <v>9</v>
      </c>
      <c r="K11" s="46">
        <f t="shared" ca="1" si="1"/>
        <v>6</v>
      </c>
      <c r="L11" s="45">
        <f t="shared" ca="1" si="5"/>
        <v>15</v>
      </c>
      <c r="M11" s="71">
        <v>20</v>
      </c>
      <c r="N11" s="74" t="str">
        <f t="shared" ca="1" si="6"/>
        <v>ý</v>
      </c>
      <c r="O11" s="80"/>
    </row>
    <row r="12" spans="1:15" x14ac:dyDescent="0.3">
      <c r="A12" s="176" t="s">
        <v>170</v>
      </c>
      <c r="B12" s="47" t="s">
        <v>148</v>
      </c>
      <c r="C12" s="47" t="s">
        <v>148</v>
      </c>
      <c r="D12" s="177" t="s">
        <v>94</v>
      </c>
      <c r="E12" s="176">
        <f t="shared" si="4"/>
        <v>7</v>
      </c>
      <c r="F12" s="175">
        <v>1</v>
      </c>
      <c r="G12" s="174">
        <v>2</v>
      </c>
      <c r="H12" s="77">
        <v>0</v>
      </c>
      <c r="I12" s="77">
        <v>0</v>
      </c>
      <c r="J12" s="77">
        <f t="shared" si="0"/>
        <v>8</v>
      </c>
      <c r="K12" s="48">
        <f t="shared" ca="1" si="1"/>
        <v>10</v>
      </c>
      <c r="L12" s="47">
        <f t="shared" ca="1" si="2"/>
        <v>18</v>
      </c>
      <c r="M12" s="72">
        <v>20</v>
      </c>
      <c r="N12" s="73" t="str">
        <f t="shared" ca="1" si="3"/>
        <v>ý</v>
      </c>
      <c r="O12" s="173"/>
    </row>
    <row r="13" spans="1:15" x14ac:dyDescent="0.3">
      <c r="A13" s="180" t="s">
        <v>155</v>
      </c>
      <c r="B13" s="45" t="s">
        <v>158</v>
      </c>
      <c r="C13" s="45" t="s">
        <v>185</v>
      </c>
      <c r="D13" s="181" t="s">
        <v>94</v>
      </c>
      <c r="E13" s="180">
        <v>8</v>
      </c>
      <c r="F13" s="179">
        <v>4</v>
      </c>
      <c r="G13" s="178">
        <v>2</v>
      </c>
      <c r="H13" s="76">
        <v>0</v>
      </c>
      <c r="I13" s="76">
        <v>0</v>
      </c>
      <c r="J13" s="76">
        <f t="shared" si="0"/>
        <v>12</v>
      </c>
      <c r="K13" s="46">
        <f t="shared" ca="1" si="1"/>
        <v>7</v>
      </c>
      <c r="L13" s="45">
        <f t="shared" ca="1" si="2"/>
        <v>19</v>
      </c>
      <c r="M13" s="71">
        <v>20</v>
      </c>
      <c r="N13" s="74" t="str">
        <f t="shared" ca="1" si="3"/>
        <v>ý</v>
      </c>
      <c r="O13" s="80"/>
    </row>
    <row r="14" spans="1:15" x14ac:dyDescent="0.3">
      <c r="A14" s="180" t="s">
        <v>155</v>
      </c>
      <c r="B14" s="45" t="s">
        <v>159</v>
      </c>
      <c r="C14" s="45" t="s">
        <v>186</v>
      </c>
      <c r="D14" s="181" t="s">
        <v>94</v>
      </c>
      <c r="E14" s="180">
        <v>8</v>
      </c>
      <c r="F14" s="179">
        <v>4</v>
      </c>
      <c r="G14" s="178">
        <v>2</v>
      </c>
      <c r="H14" s="76">
        <v>0</v>
      </c>
      <c r="I14" s="76">
        <v>0</v>
      </c>
      <c r="J14" s="76">
        <f t="shared" si="0"/>
        <v>12</v>
      </c>
      <c r="K14" s="46">
        <f t="shared" ca="1" si="1"/>
        <v>10</v>
      </c>
      <c r="L14" s="45">
        <f t="shared" ref="L14:L16" ca="1" si="7">SUM(J14:K14)</f>
        <v>22</v>
      </c>
      <c r="M14" s="71">
        <v>20</v>
      </c>
      <c r="N14" s="74" t="str">
        <f t="shared" ref="N14:N16" ca="1" si="8">IF(K14&gt;(M14-1),"þ","ý")</f>
        <v>ý</v>
      </c>
      <c r="O14" s="80"/>
    </row>
    <row r="15" spans="1:15" x14ac:dyDescent="0.3">
      <c r="A15" s="180" t="s">
        <v>155</v>
      </c>
      <c r="B15" s="45" t="s">
        <v>160</v>
      </c>
      <c r="C15" s="45" t="s">
        <v>186</v>
      </c>
      <c r="D15" s="181" t="s">
        <v>94</v>
      </c>
      <c r="E15" s="180">
        <v>8</v>
      </c>
      <c r="F15" s="179">
        <v>4</v>
      </c>
      <c r="G15" s="178">
        <v>2</v>
      </c>
      <c r="H15" s="76">
        <v>0</v>
      </c>
      <c r="I15" s="76">
        <v>0</v>
      </c>
      <c r="J15" s="76">
        <f t="shared" si="0"/>
        <v>12</v>
      </c>
      <c r="K15" s="46">
        <f t="shared" ca="1" si="1"/>
        <v>3</v>
      </c>
      <c r="L15" s="45">
        <f t="shared" ca="1" si="7"/>
        <v>15</v>
      </c>
      <c r="M15" s="71">
        <v>20</v>
      </c>
      <c r="N15" s="74" t="str">
        <f t="shared" ca="1" si="8"/>
        <v>ý</v>
      </c>
      <c r="O15" s="80"/>
    </row>
    <row r="16" spans="1:15" x14ac:dyDescent="0.3">
      <c r="A16" s="180" t="s">
        <v>155</v>
      </c>
      <c r="B16" s="45" t="s">
        <v>161</v>
      </c>
      <c r="C16" s="45" t="s">
        <v>187</v>
      </c>
      <c r="D16" s="181" t="s">
        <v>94</v>
      </c>
      <c r="E16" s="180">
        <v>8</v>
      </c>
      <c r="F16" s="179">
        <v>4</v>
      </c>
      <c r="G16" s="178">
        <v>2</v>
      </c>
      <c r="H16" s="76">
        <v>0</v>
      </c>
      <c r="I16" s="76">
        <v>0</v>
      </c>
      <c r="J16" s="76">
        <f t="shared" si="0"/>
        <v>12</v>
      </c>
      <c r="K16" s="46">
        <f t="shared" ca="1" si="1"/>
        <v>15</v>
      </c>
      <c r="L16" s="45">
        <f t="shared" ca="1" si="7"/>
        <v>27</v>
      </c>
      <c r="M16" s="71">
        <v>20</v>
      </c>
      <c r="N16" s="74" t="str">
        <f t="shared" ca="1" si="8"/>
        <v>ý</v>
      </c>
      <c r="O16" s="80"/>
    </row>
    <row r="17" spans="1:15" x14ac:dyDescent="0.3">
      <c r="A17" s="176" t="s">
        <v>155</v>
      </c>
      <c r="B17" s="47" t="s">
        <v>148</v>
      </c>
      <c r="C17" s="47" t="s">
        <v>148</v>
      </c>
      <c r="D17" s="177" t="s">
        <v>94</v>
      </c>
      <c r="E17" s="176">
        <v>8</v>
      </c>
      <c r="F17" s="175">
        <v>9</v>
      </c>
      <c r="G17" s="174">
        <v>2</v>
      </c>
      <c r="H17" s="77">
        <v>0</v>
      </c>
      <c r="I17" s="77">
        <v>0</v>
      </c>
      <c r="J17" s="77">
        <f t="shared" si="0"/>
        <v>17</v>
      </c>
      <c r="K17" s="48">
        <f t="shared" ca="1" si="1"/>
        <v>4</v>
      </c>
      <c r="L17" s="47">
        <f t="shared" ref="L17" ca="1" si="9">SUM(J17:K17)</f>
        <v>21</v>
      </c>
      <c r="M17" s="72">
        <v>20</v>
      </c>
      <c r="N17" s="73" t="str">
        <f t="shared" ref="N17" ca="1" si="10">IF(K17&gt;(M17-1),"þ","ý")</f>
        <v>ý</v>
      </c>
      <c r="O17" s="173"/>
    </row>
    <row r="18" spans="1:15" x14ac:dyDescent="0.3">
      <c r="A18" s="211" t="s">
        <v>190</v>
      </c>
      <c r="B18" s="47" t="s">
        <v>124</v>
      </c>
      <c r="C18" s="47" t="s">
        <v>191</v>
      </c>
      <c r="D18" s="177" t="s">
        <v>94</v>
      </c>
      <c r="E18" s="176">
        <v>1</v>
      </c>
      <c r="F18" s="175">
        <v>2</v>
      </c>
      <c r="G18" s="174">
        <v>1</v>
      </c>
      <c r="H18" s="77">
        <v>0</v>
      </c>
      <c r="I18" s="77">
        <v>0</v>
      </c>
      <c r="J18" s="77">
        <f t="shared" ref="J18" si="11">IF(D18="þ",SUM(E18,G18:I18),SUM(E18,F18,H18,I18))</f>
        <v>3</v>
      </c>
      <c r="K18" s="48">
        <f t="shared" ca="1" si="1"/>
        <v>12</v>
      </c>
      <c r="L18" s="47">
        <f t="shared" ref="L18" ca="1" si="12">SUM(J18:K18)</f>
        <v>15</v>
      </c>
      <c r="M18" s="72">
        <v>20</v>
      </c>
      <c r="N18" s="73" t="str">
        <f t="shared" ref="N18" ca="1" si="13">IF(K18&gt;(M18-1),"þ","ý")</f>
        <v>ý</v>
      </c>
      <c r="O18" s="173"/>
    </row>
  </sheetData>
  <conditionalFormatting sqref="N2 N7:N12">
    <cfRule type="cellIs" dxfId="94" priority="16" operator="equal">
      <formula>"þ"</formula>
    </cfRule>
  </conditionalFormatting>
  <conditionalFormatting sqref="N3:N5">
    <cfRule type="cellIs" dxfId="93" priority="15" operator="equal">
      <formula>"þ"</formula>
    </cfRule>
  </conditionalFormatting>
  <conditionalFormatting sqref="N3">
    <cfRule type="cellIs" dxfId="92" priority="14" operator="equal">
      <formula>"þ"</formula>
    </cfRule>
  </conditionalFormatting>
  <conditionalFormatting sqref="N6">
    <cfRule type="cellIs" dxfId="91" priority="13" operator="equal">
      <formula>"þ"</formula>
    </cfRule>
  </conditionalFormatting>
  <conditionalFormatting sqref="D2:D12">
    <cfRule type="cellIs" dxfId="90" priority="6" operator="equal">
      <formula>"þ"</formula>
    </cfRule>
  </conditionalFormatting>
  <conditionalFormatting sqref="N13:N17">
    <cfRule type="cellIs" dxfId="89" priority="4" operator="equal">
      <formula>"þ"</formula>
    </cfRule>
  </conditionalFormatting>
  <conditionalFormatting sqref="D13:D17">
    <cfRule type="cellIs" dxfId="88" priority="3" operator="equal">
      <formula>"þ"</formula>
    </cfRule>
  </conditionalFormatting>
  <conditionalFormatting sqref="N18">
    <cfRule type="cellIs" dxfId="87" priority="2" operator="equal">
      <formula>"þ"</formula>
    </cfRule>
  </conditionalFormatting>
  <conditionalFormatting sqref="D18">
    <cfRule type="cellIs" dxfId="8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Normal="100" workbookViewId="0"/>
  </sheetViews>
  <sheetFormatPr defaultColWidth="4" defaultRowHeight="15.6" x14ac:dyDescent="0.3"/>
  <cols>
    <col min="1" max="1" width="24.3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7.19921875" style="18" bestFit="1" customWidth="1"/>
    <col min="8" max="8" width="16.29687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106" t="s">
        <v>0</v>
      </c>
      <c r="B1" s="106" t="s">
        <v>67</v>
      </c>
      <c r="C1" s="106" t="s">
        <v>41</v>
      </c>
      <c r="D1" s="107" t="s">
        <v>3</v>
      </c>
      <c r="E1" s="106" t="s">
        <v>42</v>
      </c>
      <c r="G1" s="106" t="s">
        <v>0</v>
      </c>
      <c r="H1" s="106" t="s">
        <v>67</v>
      </c>
      <c r="I1" s="106" t="s">
        <v>41</v>
      </c>
      <c r="J1" s="107" t="s">
        <v>3</v>
      </c>
      <c r="K1" s="106" t="s">
        <v>42</v>
      </c>
    </row>
    <row r="2" spans="1:11" x14ac:dyDescent="0.3">
      <c r="A2" s="193" t="s">
        <v>142</v>
      </c>
      <c r="B2" s="5" t="s">
        <v>43</v>
      </c>
      <c r="C2" s="114">
        <v>7</v>
      </c>
      <c r="D2" s="110">
        <f t="shared" ref="D2:D7" ca="1" si="0">RANDBETWEEN(1,20)</f>
        <v>8</v>
      </c>
      <c r="E2" s="109">
        <f t="shared" ref="E2:E7" ca="1" si="1">D2+C2</f>
        <v>15</v>
      </c>
      <c r="G2" s="108" t="s">
        <v>114</v>
      </c>
      <c r="H2" s="5" t="s">
        <v>109</v>
      </c>
      <c r="I2" s="109"/>
      <c r="J2" s="110">
        <f ca="1">RANDBETWEEN(1,20)</f>
        <v>10</v>
      </c>
      <c r="K2" s="109">
        <f ca="1">J2+I2</f>
        <v>10</v>
      </c>
    </row>
    <row r="3" spans="1:11" x14ac:dyDescent="0.3">
      <c r="A3" s="191" t="s">
        <v>142</v>
      </c>
      <c r="B3" s="5" t="s">
        <v>44</v>
      </c>
      <c r="C3" s="114">
        <v>-3</v>
      </c>
      <c r="D3" s="46">
        <f t="shared" ca="1" si="0"/>
        <v>8</v>
      </c>
      <c r="E3" s="45">
        <f t="shared" ca="1" si="1"/>
        <v>5</v>
      </c>
      <c r="G3" s="82" t="s">
        <v>114</v>
      </c>
      <c r="H3" s="5" t="s">
        <v>110</v>
      </c>
      <c r="I3" s="45"/>
      <c r="J3" s="46">
        <f ca="1">RANDBETWEEN(1,20)</f>
        <v>8</v>
      </c>
      <c r="K3" s="45">
        <f ca="1">J3+I3</f>
        <v>8</v>
      </c>
    </row>
    <row r="4" spans="1:11" x14ac:dyDescent="0.3">
      <c r="A4" s="192" t="s">
        <v>142</v>
      </c>
      <c r="B4" s="111" t="s">
        <v>45</v>
      </c>
      <c r="C4" s="115">
        <v>-3</v>
      </c>
      <c r="D4" s="48">
        <f t="shared" ca="1" si="0"/>
        <v>9</v>
      </c>
      <c r="E4" s="47">
        <f t="shared" ca="1" si="1"/>
        <v>6</v>
      </c>
      <c r="G4" s="83" t="s">
        <v>114</v>
      </c>
      <c r="H4" s="111" t="s">
        <v>111</v>
      </c>
      <c r="I4" s="47"/>
      <c r="J4" s="48">
        <f ca="1">RANDBETWEEN(1,20)</f>
        <v>7</v>
      </c>
      <c r="K4" s="47">
        <f ca="1">J4+I4</f>
        <v>7</v>
      </c>
    </row>
    <row r="5" spans="1:11" x14ac:dyDescent="0.3">
      <c r="A5" s="192" t="s">
        <v>142</v>
      </c>
      <c r="B5" s="111" t="s">
        <v>123</v>
      </c>
      <c r="C5" s="115">
        <v>15</v>
      </c>
      <c r="D5" s="48">
        <f t="shared" ca="1" si="0"/>
        <v>9</v>
      </c>
      <c r="E5" s="47">
        <f t="shared" ca="1" si="1"/>
        <v>24</v>
      </c>
      <c r="G5" s="106" t="s">
        <v>0</v>
      </c>
      <c r="H5" s="106" t="s">
        <v>84</v>
      </c>
      <c r="I5" s="106" t="s">
        <v>41</v>
      </c>
      <c r="J5" s="107" t="s">
        <v>3</v>
      </c>
      <c r="K5" s="106" t="s">
        <v>42</v>
      </c>
    </row>
    <row r="6" spans="1:11" x14ac:dyDescent="0.3">
      <c r="A6" s="192" t="s">
        <v>142</v>
      </c>
      <c r="B6" s="111" t="s">
        <v>71</v>
      </c>
      <c r="C6" s="115">
        <v>0</v>
      </c>
      <c r="D6" s="48">
        <f t="shared" ca="1" si="0"/>
        <v>20</v>
      </c>
      <c r="E6" s="47">
        <f t="shared" ca="1" si="1"/>
        <v>20</v>
      </c>
      <c r="G6" s="83" t="s">
        <v>96</v>
      </c>
      <c r="H6" s="112" t="s">
        <v>70</v>
      </c>
      <c r="I6" s="113">
        <v>0</v>
      </c>
      <c r="J6" s="48">
        <f ca="1">RANDBETWEEN(1,20)</f>
        <v>9</v>
      </c>
      <c r="K6" s="47">
        <f ca="1">J6+I6</f>
        <v>9</v>
      </c>
    </row>
    <row r="7" spans="1:11" x14ac:dyDescent="0.3">
      <c r="A7" s="192" t="s">
        <v>142</v>
      </c>
      <c r="B7" s="111" t="s">
        <v>107</v>
      </c>
      <c r="C7" s="115">
        <f>-5+12</f>
        <v>7</v>
      </c>
      <c r="D7" s="48">
        <f t="shared" ca="1" si="0"/>
        <v>13</v>
      </c>
      <c r="E7" s="47">
        <f t="shared" ca="1" si="1"/>
        <v>20</v>
      </c>
      <c r="G7" s="83" t="s">
        <v>72</v>
      </c>
      <c r="H7" s="112" t="s">
        <v>70</v>
      </c>
      <c r="I7" s="113">
        <v>0</v>
      </c>
      <c r="J7" s="48">
        <f ca="1">RANDBETWEEN(1,20)</f>
        <v>1</v>
      </c>
      <c r="K7" s="47">
        <f ca="1">J7+I7</f>
        <v>1</v>
      </c>
    </row>
    <row r="8" spans="1:11" x14ac:dyDescent="0.3">
      <c r="G8" s="83" t="s">
        <v>72</v>
      </c>
      <c r="H8" s="112" t="s">
        <v>112</v>
      </c>
      <c r="I8" s="113">
        <v>7</v>
      </c>
      <c r="J8" s="48">
        <f ca="1">RANDBETWEEN(1,20)</f>
        <v>7</v>
      </c>
      <c r="K8" s="47">
        <f ca="1">J8+I8</f>
        <v>14</v>
      </c>
    </row>
    <row r="9" spans="1:11" x14ac:dyDescent="0.3">
      <c r="G9" s="83" t="s">
        <v>73</v>
      </c>
      <c r="H9" s="112" t="s">
        <v>70</v>
      </c>
      <c r="I9" s="113">
        <v>5</v>
      </c>
      <c r="J9" s="48">
        <f ca="1">RANDBETWEEN(1,20)</f>
        <v>8</v>
      </c>
      <c r="K9" s="47">
        <f ca="1">J9+I9</f>
        <v>13</v>
      </c>
    </row>
    <row r="10" spans="1:11" x14ac:dyDescent="0.3">
      <c r="A10" s="106" t="s">
        <v>152</v>
      </c>
      <c r="B10" s="106" t="s">
        <v>67</v>
      </c>
      <c r="C10" s="106" t="s">
        <v>41</v>
      </c>
      <c r="D10" s="107" t="s">
        <v>3</v>
      </c>
      <c r="E10" s="106" t="s">
        <v>42</v>
      </c>
    </row>
    <row r="11" spans="1:11" x14ac:dyDescent="0.3">
      <c r="A11" s="193" t="s">
        <v>170</v>
      </c>
      <c r="B11" s="5" t="s">
        <v>43</v>
      </c>
      <c r="C11" s="114">
        <f>5+4</f>
        <v>9</v>
      </c>
      <c r="D11" s="110">
        <f t="shared" ref="D11:D18" ca="1" si="2">RANDBETWEEN(1,20)</f>
        <v>12</v>
      </c>
      <c r="E11" s="109">
        <f t="shared" ref="E11:E16" ca="1" si="3">D11+C11</f>
        <v>21</v>
      </c>
    </row>
    <row r="12" spans="1:11" x14ac:dyDescent="0.3">
      <c r="A12" s="191" t="s">
        <v>170</v>
      </c>
      <c r="B12" s="5" t="s">
        <v>44</v>
      </c>
      <c r="C12" s="114">
        <f>6+1</f>
        <v>7</v>
      </c>
      <c r="D12" s="46">
        <f t="shared" ca="1" si="2"/>
        <v>4</v>
      </c>
      <c r="E12" s="45">
        <f t="shared" ca="1" si="3"/>
        <v>11</v>
      </c>
    </row>
    <row r="13" spans="1:11" x14ac:dyDescent="0.3">
      <c r="A13" s="192" t="s">
        <v>170</v>
      </c>
      <c r="B13" s="111" t="s">
        <v>45</v>
      </c>
      <c r="C13" s="115">
        <f>5+4</f>
        <v>9</v>
      </c>
      <c r="D13" s="48">
        <f t="shared" ca="1" si="2"/>
        <v>5</v>
      </c>
      <c r="E13" s="47">
        <f t="shared" ca="1" si="3"/>
        <v>14</v>
      </c>
    </row>
    <row r="14" spans="1:11" x14ac:dyDescent="0.3">
      <c r="A14" s="192" t="s">
        <v>170</v>
      </c>
      <c r="B14" s="111" t="s">
        <v>143</v>
      </c>
      <c r="C14" s="115">
        <v>15</v>
      </c>
      <c r="D14" s="48">
        <f t="shared" ca="1" si="2"/>
        <v>11</v>
      </c>
      <c r="E14" s="47">
        <f t="shared" ca="1" si="3"/>
        <v>26</v>
      </c>
    </row>
    <row r="15" spans="1:11" x14ac:dyDescent="0.3">
      <c r="A15" s="192" t="s">
        <v>170</v>
      </c>
      <c r="B15" s="111" t="s">
        <v>144</v>
      </c>
      <c r="C15" s="115">
        <v>11</v>
      </c>
      <c r="D15" s="48">
        <f t="shared" ca="1" si="2"/>
        <v>1</v>
      </c>
      <c r="E15" s="47">
        <f t="shared" ca="1" si="3"/>
        <v>12</v>
      </c>
    </row>
    <row r="16" spans="1:11" x14ac:dyDescent="0.3">
      <c r="A16" s="192" t="s">
        <v>170</v>
      </c>
      <c r="B16" s="111" t="s">
        <v>145</v>
      </c>
      <c r="C16" s="115">
        <v>11</v>
      </c>
      <c r="D16" s="48">
        <f t="shared" ca="1" si="2"/>
        <v>19</v>
      </c>
      <c r="E16" s="47">
        <f t="shared" ca="1" si="3"/>
        <v>30</v>
      </c>
    </row>
    <row r="17" spans="1:5" x14ac:dyDescent="0.3">
      <c r="A17" s="192" t="s">
        <v>170</v>
      </c>
      <c r="B17" s="111" t="s">
        <v>107</v>
      </c>
      <c r="C17" s="115">
        <v>14</v>
      </c>
      <c r="D17" s="48">
        <f t="shared" ca="1" si="2"/>
        <v>17</v>
      </c>
      <c r="E17" s="47">
        <f t="shared" ref="E17" ca="1" si="4">D17+C17</f>
        <v>31</v>
      </c>
    </row>
    <row r="18" spans="1:5" x14ac:dyDescent="0.3">
      <c r="A18" s="192" t="s">
        <v>170</v>
      </c>
      <c r="B18" s="111" t="s">
        <v>153</v>
      </c>
      <c r="C18" s="115">
        <v>4</v>
      </c>
      <c r="D18" s="48">
        <f t="shared" ca="1" si="2"/>
        <v>12</v>
      </c>
      <c r="E18" s="47">
        <f t="shared" ref="E18" ca="1" si="5">D18+C18</f>
        <v>16</v>
      </c>
    </row>
    <row r="20" spans="1:5" x14ac:dyDescent="0.3">
      <c r="A20" s="106" t="s">
        <v>162</v>
      </c>
      <c r="B20" s="106" t="s">
        <v>67</v>
      </c>
      <c r="C20" s="106" t="s">
        <v>41</v>
      </c>
      <c r="D20" s="107" t="s">
        <v>3</v>
      </c>
      <c r="E20" s="106" t="s">
        <v>42</v>
      </c>
    </row>
    <row r="21" spans="1:5" x14ac:dyDescent="0.3">
      <c r="A21" s="193" t="s">
        <v>155</v>
      </c>
      <c r="B21" s="5" t="s">
        <v>43</v>
      </c>
      <c r="C21" s="114">
        <v>10</v>
      </c>
      <c r="D21" s="110">
        <f t="shared" ref="D21:D31" ca="1" si="6">RANDBETWEEN(1,20)</f>
        <v>1</v>
      </c>
      <c r="E21" s="109">
        <f t="shared" ref="E21:E28" ca="1" si="7">D21+C21</f>
        <v>11</v>
      </c>
    </row>
    <row r="22" spans="1:5" x14ac:dyDescent="0.3">
      <c r="A22" s="191" t="s">
        <v>155</v>
      </c>
      <c r="B22" s="5" t="s">
        <v>44</v>
      </c>
      <c r="C22" s="114">
        <v>8</v>
      </c>
      <c r="D22" s="46">
        <f t="shared" ca="1" si="6"/>
        <v>10</v>
      </c>
      <c r="E22" s="45">
        <f t="shared" ca="1" si="7"/>
        <v>18</v>
      </c>
    </row>
    <row r="23" spans="1:5" x14ac:dyDescent="0.3">
      <c r="A23" s="192" t="s">
        <v>155</v>
      </c>
      <c r="B23" s="111" t="s">
        <v>45</v>
      </c>
      <c r="C23" s="115">
        <f>5+4</f>
        <v>9</v>
      </c>
      <c r="D23" s="48">
        <f t="shared" ca="1" si="6"/>
        <v>9</v>
      </c>
      <c r="E23" s="47">
        <f t="shared" ca="1" si="7"/>
        <v>18</v>
      </c>
    </row>
    <row r="24" spans="1:5" x14ac:dyDescent="0.3">
      <c r="A24" s="192" t="s">
        <v>155</v>
      </c>
      <c r="B24" s="111" t="s">
        <v>163</v>
      </c>
      <c r="C24" s="115">
        <v>15</v>
      </c>
      <c r="D24" s="48">
        <f t="shared" ca="1" si="6"/>
        <v>11</v>
      </c>
      <c r="E24" s="47">
        <f t="shared" ca="1" si="7"/>
        <v>26</v>
      </c>
    </row>
    <row r="25" spans="1:5" x14ac:dyDescent="0.3">
      <c r="A25" s="192" t="s">
        <v>155</v>
      </c>
      <c r="B25" s="111" t="s">
        <v>123</v>
      </c>
      <c r="C25" s="115">
        <v>15</v>
      </c>
      <c r="D25" s="48">
        <f t="shared" ca="1" si="6"/>
        <v>20</v>
      </c>
      <c r="E25" s="47">
        <f t="shared" ca="1" si="7"/>
        <v>35</v>
      </c>
    </row>
    <row r="26" spans="1:5" x14ac:dyDescent="0.3">
      <c r="A26" s="192" t="s">
        <v>155</v>
      </c>
      <c r="B26" s="111" t="s">
        <v>164</v>
      </c>
      <c r="C26" s="115">
        <v>12</v>
      </c>
      <c r="D26" s="48">
        <f t="shared" ca="1" si="6"/>
        <v>17</v>
      </c>
      <c r="E26" s="47">
        <f t="shared" ca="1" si="7"/>
        <v>29</v>
      </c>
    </row>
    <row r="27" spans="1:5" x14ac:dyDescent="0.3">
      <c r="A27" s="192" t="s">
        <v>155</v>
      </c>
      <c r="B27" s="111" t="s">
        <v>107</v>
      </c>
      <c r="C27" s="115">
        <v>9</v>
      </c>
      <c r="D27" s="48">
        <f t="shared" ca="1" si="6"/>
        <v>5</v>
      </c>
      <c r="E27" s="47">
        <f t="shared" ca="1" si="7"/>
        <v>14</v>
      </c>
    </row>
    <row r="28" spans="1:5" x14ac:dyDescent="0.3">
      <c r="A28" s="192" t="s">
        <v>155</v>
      </c>
      <c r="B28" s="111" t="s">
        <v>165</v>
      </c>
      <c r="C28" s="115">
        <v>13</v>
      </c>
      <c r="D28" s="48">
        <f t="shared" ca="1" si="6"/>
        <v>19</v>
      </c>
      <c r="E28" s="47">
        <f t="shared" ca="1" si="7"/>
        <v>32</v>
      </c>
    </row>
    <row r="29" spans="1:5" x14ac:dyDescent="0.3">
      <c r="A29" s="192" t="s">
        <v>155</v>
      </c>
      <c r="B29" s="111" t="s">
        <v>166</v>
      </c>
      <c r="C29" s="115">
        <v>8</v>
      </c>
      <c r="D29" s="48">
        <f t="shared" ca="1" si="6"/>
        <v>7</v>
      </c>
      <c r="E29" s="47">
        <f t="shared" ref="E29" ca="1" si="8">D29+C29</f>
        <v>15</v>
      </c>
    </row>
    <row r="30" spans="1:5" x14ac:dyDescent="0.3">
      <c r="A30" s="192" t="s">
        <v>155</v>
      </c>
      <c r="B30" s="111" t="s">
        <v>167</v>
      </c>
      <c r="C30" s="115">
        <v>15</v>
      </c>
      <c r="D30" s="48">
        <f t="shared" ca="1" si="6"/>
        <v>9</v>
      </c>
      <c r="E30" s="47">
        <f t="shared" ref="E30:E31" ca="1" si="9">D30+C30</f>
        <v>24</v>
      </c>
    </row>
    <row r="31" spans="1:5" x14ac:dyDescent="0.3">
      <c r="A31" s="192" t="s">
        <v>155</v>
      </c>
      <c r="B31" s="111" t="s">
        <v>168</v>
      </c>
      <c r="C31" s="115">
        <v>5</v>
      </c>
      <c r="D31" s="48">
        <f t="shared" ca="1" si="6"/>
        <v>6</v>
      </c>
      <c r="E31" s="47">
        <f t="shared" ca="1" si="9"/>
        <v>11</v>
      </c>
    </row>
  </sheetData>
  <conditionalFormatting sqref="G7">
    <cfRule type="cellIs" dxfId="85" priority="65" operator="equal">
      <formula>"No"</formula>
    </cfRule>
    <cfRule type="cellIs" dxfId="84" priority="66" operator="equal">
      <formula>"Yes"</formula>
    </cfRule>
  </conditionalFormatting>
  <conditionalFormatting sqref="G7">
    <cfRule type="cellIs" dxfId="83" priority="71" operator="equal">
      <formula>"No"</formula>
    </cfRule>
    <cfRule type="cellIs" dxfId="82" priority="72" operator="equal">
      <formula>"Yes"</formula>
    </cfRule>
  </conditionalFormatting>
  <conditionalFormatting sqref="G7">
    <cfRule type="cellIs" dxfId="81" priority="69" operator="equal">
      <formula>"No"</formula>
    </cfRule>
    <cfRule type="cellIs" dxfId="80" priority="70" operator="equal">
      <formula>"Yes"</formula>
    </cfRule>
  </conditionalFormatting>
  <conditionalFormatting sqref="G7">
    <cfRule type="cellIs" dxfId="79" priority="67" operator="equal">
      <formula>"No"</formula>
    </cfRule>
    <cfRule type="cellIs" dxfId="78" priority="68" operator="equal">
      <formula>"Yes"</formula>
    </cfRule>
  </conditionalFormatting>
  <conditionalFormatting sqref="G8">
    <cfRule type="cellIs" dxfId="77" priority="57" operator="equal">
      <formula>"No"</formula>
    </cfRule>
    <cfRule type="cellIs" dxfId="76" priority="58" operator="equal">
      <formula>"Yes"</formula>
    </cfRule>
  </conditionalFormatting>
  <conditionalFormatting sqref="G8">
    <cfRule type="cellIs" dxfId="75" priority="63" operator="equal">
      <formula>"No"</formula>
    </cfRule>
    <cfRule type="cellIs" dxfId="74" priority="64" operator="equal">
      <formula>"Yes"</formula>
    </cfRule>
  </conditionalFormatting>
  <conditionalFormatting sqref="G8">
    <cfRule type="cellIs" dxfId="73" priority="61" operator="equal">
      <formula>"No"</formula>
    </cfRule>
    <cfRule type="cellIs" dxfId="72" priority="62" operator="equal">
      <formula>"Yes"</formula>
    </cfRule>
  </conditionalFormatting>
  <conditionalFormatting sqref="G8">
    <cfRule type="cellIs" dxfId="71" priority="59" operator="equal">
      <formula>"No"</formula>
    </cfRule>
    <cfRule type="cellIs" dxfId="70" priority="60" operator="equal">
      <formula>"Yes"</formula>
    </cfRule>
  </conditionalFormatting>
  <conditionalFormatting sqref="G8">
    <cfRule type="cellIs" dxfId="69" priority="49" operator="equal">
      <formula>"No"</formula>
    </cfRule>
    <cfRule type="cellIs" dxfId="68" priority="50" operator="equal">
      <formula>"Yes"</formula>
    </cfRule>
  </conditionalFormatting>
  <conditionalFormatting sqref="G8">
    <cfRule type="cellIs" dxfId="67" priority="55" operator="equal">
      <formula>"No"</formula>
    </cfRule>
    <cfRule type="cellIs" dxfId="66" priority="56" operator="equal">
      <formula>"Yes"</formula>
    </cfRule>
  </conditionalFormatting>
  <conditionalFormatting sqref="G8">
    <cfRule type="cellIs" dxfId="65" priority="53" operator="equal">
      <formula>"No"</formula>
    </cfRule>
    <cfRule type="cellIs" dxfId="64" priority="54" operator="equal">
      <formula>"Yes"</formula>
    </cfRule>
  </conditionalFormatting>
  <conditionalFormatting sqref="G8">
    <cfRule type="cellIs" dxfId="63" priority="51" operator="equal">
      <formula>"No"</formula>
    </cfRule>
    <cfRule type="cellIs" dxfId="62" priority="52" operator="equal">
      <formula>"Yes"</formula>
    </cfRule>
  </conditionalFormatting>
  <conditionalFormatting sqref="G9">
    <cfRule type="cellIs" dxfId="61" priority="41" operator="equal">
      <formula>"No"</formula>
    </cfRule>
    <cfRule type="cellIs" dxfId="60" priority="42" operator="equal">
      <formula>"Yes"</formula>
    </cfRule>
  </conditionalFormatting>
  <conditionalFormatting sqref="G9">
    <cfRule type="cellIs" dxfId="59" priority="47" operator="equal">
      <formula>"No"</formula>
    </cfRule>
    <cfRule type="cellIs" dxfId="58" priority="48" operator="equal">
      <formula>"Yes"</formula>
    </cfRule>
  </conditionalFormatting>
  <conditionalFormatting sqref="G9">
    <cfRule type="cellIs" dxfId="57" priority="45" operator="equal">
      <formula>"No"</formula>
    </cfRule>
    <cfRule type="cellIs" dxfId="56" priority="46" operator="equal">
      <formula>"Yes"</formula>
    </cfRule>
  </conditionalFormatting>
  <conditionalFormatting sqref="G9">
    <cfRule type="cellIs" dxfId="55" priority="43" operator="equal">
      <formula>"No"</formula>
    </cfRule>
    <cfRule type="cellIs" dxfId="54" priority="44" operator="equal">
      <formula>"Yes"</formula>
    </cfRule>
  </conditionalFormatting>
  <conditionalFormatting sqref="G6">
    <cfRule type="cellIs" dxfId="53" priority="33" operator="equal">
      <formula>"No"</formula>
    </cfRule>
    <cfRule type="cellIs" dxfId="52" priority="34" operator="equal">
      <formula>"Yes"</formula>
    </cfRule>
  </conditionalFormatting>
  <conditionalFormatting sqref="G6">
    <cfRule type="cellIs" dxfId="51" priority="39" operator="equal">
      <formula>"No"</formula>
    </cfRule>
    <cfRule type="cellIs" dxfId="50" priority="40" operator="equal">
      <formula>"Yes"</formula>
    </cfRule>
  </conditionalFormatting>
  <conditionalFormatting sqref="G6">
    <cfRule type="cellIs" dxfId="49" priority="37" operator="equal">
      <formula>"No"</formula>
    </cfRule>
    <cfRule type="cellIs" dxfId="48" priority="38" operator="equal">
      <formula>"Yes"</formula>
    </cfRule>
  </conditionalFormatting>
  <conditionalFormatting sqref="G6">
    <cfRule type="cellIs" dxfId="47" priority="35" operator="equal">
      <formula>"No"</formula>
    </cfRule>
    <cfRule type="cellIs" dxfId="46" priority="36" operator="equal">
      <formula>"Yes"</formula>
    </cfRule>
  </conditionalFormatting>
  <conditionalFormatting sqref="G8">
    <cfRule type="cellIs" dxfId="45" priority="25" operator="equal">
      <formula>"No"</formula>
    </cfRule>
    <cfRule type="cellIs" dxfId="44" priority="26" operator="equal">
      <formula>"Yes"</formula>
    </cfRule>
  </conditionalFormatting>
  <conditionalFormatting sqref="G8">
    <cfRule type="cellIs" dxfId="43" priority="31" operator="equal">
      <formula>"No"</formula>
    </cfRule>
    <cfRule type="cellIs" dxfId="42" priority="32" operator="equal">
      <formula>"Yes"</formula>
    </cfRule>
  </conditionalFormatting>
  <conditionalFormatting sqref="G8">
    <cfRule type="cellIs" dxfId="41" priority="29" operator="equal">
      <formula>"No"</formula>
    </cfRule>
    <cfRule type="cellIs" dxfId="40" priority="30" operator="equal">
      <formula>"Yes"</formula>
    </cfRule>
  </conditionalFormatting>
  <conditionalFormatting sqref="G8">
    <cfRule type="cellIs" dxfId="39" priority="27" operator="equal">
      <formula>"No"</formula>
    </cfRule>
    <cfRule type="cellIs" dxfId="38" priority="28" operator="equal">
      <formula>"Yes"</formula>
    </cfRule>
  </conditionalFormatting>
  <conditionalFormatting sqref="G9">
    <cfRule type="cellIs" dxfId="37" priority="17" operator="equal">
      <formula>"No"</formula>
    </cfRule>
    <cfRule type="cellIs" dxfId="36" priority="18" operator="equal">
      <formula>"Yes"</formula>
    </cfRule>
  </conditionalFormatting>
  <conditionalFormatting sqref="G9">
    <cfRule type="cellIs" dxfId="35" priority="23" operator="equal">
      <formula>"No"</formula>
    </cfRule>
    <cfRule type="cellIs" dxfId="34" priority="24" operator="equal">
      <formula>"Yes"</formula>
    </cfRule>
  </conditionalFormatting>
  <conditionalFormatting sqref="G9">
    <cfRule type="cellIs" dxfId="33" priority="21" operator="equal">
      <formula>"No"</formula>
    </cfRule>
    <cfRule type="cellIs" dxfId="32" priority="22" operator="equal">
      <formula>"Yes"</formula>
    </cfRule>
  </conditionalFormatting>
  <conditionalFormatting sqref="G9">
    <cfRule type="cellIs" dxfId="31" priority="19" operator="equal">
      <formula>"No"</formula>
    </cfRule>
    <cfRule type="cellIs" dxfId="30" priority="20" operator="equal">
      <formula>"Yes"</formula>
    </cfRule>
  </conditionalFormatting>
  <conditionalFormatting sqref="G9">
    <cfRule type="cellIs" dxfId="29" priority="9" operator="equal">
      <formula>"No"</formula>
    </cfRule>
    <cfRule type="cellIs" dxfId="28" priority="10" operator="equal">
      <formula>"Yes"</formula>
    </cfRule>
  </conditionalFormatting>
  <conditionalFormatting sqref="G9">
    <cfRule type="cellIs" dxfId="27" priority="15" operator="equal">
      <formula>"No"</formula>
    </cfRule>
    <cfRule type="cellIs" dxfId="26" priority="16" operator="equal">
      <formula>"Yes"</formula>
    </cfRule>
  </conditionalFormatting>
  <conditionalFormatting sqref="G9">
    <cfRule type="cellIs" dxfId="25" priority="13" operator="equal">
      <formula>"No"</formula>
    </cfRule>
    <cfRule type="cellIs" dxfId="24" priority="14" operator="equal">
      <formula>"Yes"</formula>
    </cfRule>
  </conditionalFormatting>
  <conditionalFormatting sqref="G9">
    <cfRule type="cellIs" dxfId="23" priority="11" operator="equal">
      <formula>"No"</formula>
    </cfRule>
    <cfRule type="cellIs" dxfId="22" priority="12" operator="equal">
      <formula>"Yes"</formula>
    </cfRule>
  </conditionalFormatting>
  <conditionalFormatting sqref="G7">
    <cfRule type="cellIs" dxfId="21" priority="1" operator="equal">
      <formula>"No"</formula>
    </cfRule>
    <cfRule type="cellIs" dxfId="20" priority="2" operator="equal">
      <formula>"Yes"</formula>
    </cfRule>
  </conditionalFormatting>
  <conditionalFormatting sqref="G7">
    <cfRule type="cellIs" dxfId="19" priority="7" operator="equal">
      <formula>"No"</formula>
    </cfRule>
    <cfRule type="cellIs" dxfId="18" priority="8" operator="equal">
      <formula>"Yes"</formula>
    </cfRule>
  </conditionalFormatting>
  <conditionalFormatting sqref="G7">
    <cfRule type="cellIs" dxfId="17" priority="5" operator="equal">
      <formula>"No"</formula>
    </cfRule>
    <cfRule type="cellIs" dxfId="16" priority="6" operator="equal">
      <formula>"Yes"</formula>
    </cfRule>
  </conditionalFormatting>
  <conditionalFormatting sqref="G7">
    <cfRule type="cellIs" dxfId="15" priority="3" operator="equal">
      <formula>"No"</formula>
    </cfRule>
    <cfRule type="cellIs" dxfId="14" priority="4" operator="equal">
      <formula>"Yes"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5.2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9" bestFit="1" customWidth="1"/>
    <col min="7" max="7" width="1.8984375" style="49" bestFit="1" customWidth="1"/>
    <col min="8" max="8" width="6.19921875" style="49" bestFit="1" customWidth="1"/>
    <col min="9" max="9" width="7.296875" style="49" bestFit="1" customWidth="1"/>
    <col min="10" max="10" width="4.296875" style="49" bestFit="1" customWidth="1"/>
    <col min="11" max="11" width="4.79687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9.09765625" style="49" bestFit="1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47</v>
      </c>
      <c r="C1" s="51" t="s">
        <v>46</v>
      </c>
      <c r="D1" s="52" t="s">
        <v>48</v>
      </c>
      <c r="E1" s="43" t="s">
        <v>69</v>
      </c>
      <c r="F1" s="41" t="s">
        <v>49</v>
      </c>
      <c r="G1" s="42"/>
      <c r="H1" s="29" t="s">
        <v>50</v>
      </c>
      <c r="I1" s="15" t="s">
        <v>51</v>
      </c>
      <c r="J1" s="17" t="s">
        <v>52</v>
      </c>
      <c r="K1" s="20" t="s">
        <v>53</v>
      </c>
      <c r="L1" s="21" t="s">
        <v>54</v>
      </c>
      <c r="M1" s="22" t="s">
        <v>55</v>
      </c>
      <c r="N1" s="24" t="s">
        <v>56</v>
      </c>
      <c r="O1" s="25" t="s">
        <v>81</v>
      </c>
      <c r="P1" s="53" t="s">
        <v>78</v>
      </c>
      <c r="Q1" s="26" t="s">
        <v>57</v>
      </c>
      <c r="R1" s="27" t="s">
        <v>58</v>
      </c>
      <c r="S1" s="28" t="s">
        <v>79</v>
      </c>
      <c r="T1" s="23" t="s">
        <v>83</v>
      </c>
      <c r="U1" s="31" t="s">
        <v>59</v>
      </c>
      <c r="V1" s="32" t="s">
        <v>60</v>
      </c>
      <c r="W1" s="35" t="s">
        <v>61</v>
      </c>
      <c r="X1" s="54" t="s">
        <v>80</v>
      </c>
      <c r="Y1" s="36" t="s">
        <v>62</v>
      </c>
      <c r="Z1" s="34" t="s">
        <v>63</v>
      </c>
      <c r="AA1" s="32" t="s">
        <v>64</v>
      </c>
      <c r="AB1" s="33" t="s">
        <v>65</v>
      </c>
      <c r="AD1" s="213" t="s">
        <v>196</v>
      </c>
    </row>
    <row r="2" spans="1:30" ht="16.2" thickTop="1" x14ac:dyDescent="0.3">
      <c r="A2" s="116" t="s">
        <v>72</v>
      </c>
      <c r="B2" s="117">
        <f>13</f>
        <v>13</v>
      </c>
      <c r="C2" s="118">
        <f>18+4</f>
        <v>22</v>
      </c>
      <c r="D2" s="119">
        <f>21+4</f>
        <v>25</v>
      </c>
      <c r="E2" s="120">
        <v>0</v>
      </c>
      <c r="F2" s="121" t="s">
        <v>66</v>
      </c>
      <c r="G2" s="122">
        <v>0</v>
      </c>
      <c r="H2" s="123"/>
      <c r="I2" s="124"/>
      <c r="J2" s="125"/>
      <c r="K2" s="126"/>
      <c r="L2" s="127"/>
      <c r="M2" s="128"/>
      <c r="N2" s="129"/>
      <c r="O2" s="130"/>
      <c r="P2" s="131"/>
      <c r="Q2" s="132"/>
      <c r="R2" s="133"/>
      <c r="S2" s="134"/>
      <c r="T2" s="135"/>
      <c r="U2" s="136"/>
      <c r="V2" s="137">
        <f t="shared" ref="V2:V5" si="0">SUM(H2:U2)</f>
        <v>0</v>
      </c>
      <c r="W2" s="138"/>
      <c r="X2" s="139"/>
      <c r="Y2" s="140"/>
      <c r="Z2" s="141">
        <f>72</f>
        <v>72</v>
      </c>
      <c r="AA2" s="58">
        <f t="shared" ref="AA2:AA5" si="1">SUM(Y2:Z2)-(V2+W2)</f>
        <v>72</v>
      </c>
      <c r="AB2" s="142">
        <f t="shared" ref="AB2:AB5" si="2">SMALL(Z2:AA2,1)+X2</f>
        <v>72</v>
      </c>
      <c r="AD2" s="214"/>
    </row>
    <row r="3" spans="1:30" x14ac:dyDescent="0.3">
      <c r="A3" s="143" t="s">
        <v>74</v>
      </c>
      <c r="B3" s="117">
        <f>14</f>
        <v>14</v>
      </c>
      <c r="C3" s="144">
        <f>15</f>
        <v>15</v>
      </c>
      <c r="D3" s="145">
        <f>19</f>
        <v>19</v>
      </c>
      <c r="E3" s="146">
        <v>0</v>
      </c>
      <c r="F3" s="147" t="s">
        <v>66</v>
      </c>
      <c r="G3" s="148">
        <v>0</v>
      </c>
      <c r="H3" s="149"/>
      <c r="I3" s="150"/>
      <c r="J3" s="151"/>
      <c r="K3" s="152"/>
      <c r="L3" s="153"/>
      <c r="M3" s="154"/>
      <c r="N3" s="155"/>
      <c r="O3" s="156"/>
      <c r="P3" s="157"/>
      <c r="Q3" s="158" t="s">
        <v>82</v>
      </c>
      <c r="R3" s="159"/>
      <c r="S3" s="160"/>
      <c r="T3" s="161"/>
      <c r="U3" s="136"/>
      <c r="V3" s="137">
        <f t="shared" si="0"/>
        <v>0</v>
      </c>
      <c r="W3" s="162"/>
      <c r="X3" s="163"/>
      <c r="Y3" s="164"/>
      <c r="Z3" s="141">
        <f>66</f>
        <v>66</v>
      </c>
      <c r="AA3" s="58">
        <f t="shared" si="1"/>
        <v>66</v>
      </c>
      <c r="AB3" s="142">
        <f t="shared" si="2"/>
        <v>66</v>
      </c>
      <c r="AD3" s="214"/>
    </row>
    <row r="4" spans="1:30" x14ac:dyDescent="0.3">
      <c r="A4" s="165" t="s">
        <v>96</v>
      </c>
      <c r="B4" s="118">
        <v>16</v>
      </c>
      <c r="C4" s="118">
        <v>27</v>
      </c>
      <c r="D4" s="118">
        <v>29</v>
      </c>
      <c r="E4" s="146">
        <v>0</v>
      </c>
      <c r="F4" s="147" t="s">
        <v>97</v>
      </c>
      <c r="G4" s="148">
        <v>5</v>
      </c>
      <c r="H4" s="149"/>
      <c r="I4" s="150"/>
      <c r="J4" s="151"/>
      <c r="K4" s="152"/>
      <c r="L4" s="153"/>
      <c r="M4" s="154"/>
      <c r="N4" s="155"/>
      <c r="O4" s="156"/>
      <c r="P4" s="167" t="s">
        <v>82</v>
      </c>
      <c r="Q4" s="168"/>
      <c r="R4" s="169" t="s">
        <v>82</v>
      </c>
      <c r="S4" s="160"/>
      <c r="T4" s="161"/>
      <c r="U4" s="136"/>
      <c r="V4" s="137">
        <f t="shared" ref="V4" si="3">SUM(H4:U4)</f>
        <v>0</v>
      </c>
      <c r="W4" s="162"/>
      <c r="X4" s="163"/>
      <c r="Y4" s="164"/>
      <c r="Z4" s="141">
        <v>72</v>
      </c>
      <c r="AA4" s="58">
        <f t="shared" ref="AA4" si="4">SUM(Y4:Z4)-(V4+W4)</f>
        <v>72</v>
      </c>
      <c r="AB4" s="142">
        <f>SMALL(Z4:AA4,1)+X4</f>
        <v>72</v>
      </c>
      <c r="AD4" s="214"/>
    </row>
    <row r="5" spans="1:30" x14ac:dyDescent="0.3">
      <c r="A5" s="143" t="s">
        <v>73</v>
      </c>
      <c r="B5" s="118">
        <f>10+3</f>
        <v>13</v>
      </c>
      <c r="C5" s="118">
        <f>24+4+4</f>
        <v>32</v>
      </c>
      <c r="D5" s="119">
        <f>C5+2</f>
        <v>34</v>
      </c>
      <c r="E5" s="146">
        <v>0</v>
      </c>
      <c r="F5" s="147" t="s">
        <v>66</v>
      </c>
      <c r="G5" s="148">
        <v>0</v>
      </c>
      <c r="H5" s="149">
        <v>10</v>
      </c>
      <c r="I5" s="150"/>
      <c r="J5" s="170" t="s">
        <v>98</v>
      </c>
      <c r="K5" s="152"/>
      <c r="L5" s="153"/>
      <c r="M5" s="154"/>
      <c r="N5" s="155"/>
      <c r="O5" s="156"/>
      <c r="P5" s="157"/>
      <c r="Q5" s="158" t="s">
        <v>82</v>
      </c>
      <c r="R5" s="159"/>
      <c r="S5" s="160"/>
      <c r="T5" s="161"/>
      <c r="U5" s="136"/>
      <c r="V5" s="137">
        <f t="shared" si="0"/>
        <v>10</v>
      </c>
      <c r="W5" s="162"/>
      <c r="X5" s="163"/>
      <c r="Y5" s="164"/>
      <c r="Z5" s="141">
        <f>114</f>
        <v>114</v>
      </c>
      <c r="AA5" s="58">
        <f t="shared" si="1"/>
        <v>104</v>
      </c>
      <c r="AB5" s="142">
        <f t="shared" si="2"/>
        <v>104</v>
      </c>
      <c r="AD5" s="214">
        <v>4</v>
      </c>
    </row>
    <row r="6" spans="1:30" x14ac:dyDescent="0.3">
      <c r="A6" s="194" t="s">
        <v>200</v>
      </c>
      <c r="B6" s="117">
        <v>5</v>
      </c>
      <c r="C6" s="166">
        <v>5</v>
      </c>
      <c r="D6" s="145">
        <v>5</v>
      </c>
      <c r="E6" s="146">
        <v>0</v>
      </c>
      <c r="F6" s="147" t="s">
        <v>66</v>
      </c>
      <c r="G6" s="148">
        <v>0</v>
      </c>
      <c r="H6" s="149">
        <v>51</v>
      </c>
      <c r="I6" s="150"/>
      <c r="J6" s="210" t="s">
        <v>169</v>
      </c>
      <c r="K6" s="208" t="s">
        <v>82</v>
      </c>
      <c r="L6" s="171"/>
      <c r="M6" s="154">
        <v>10</v>
      </c>
      <c r="N6" s="155"/>
      <c r="O6" s="156"/>
      <c r="P6" s="157"/>
      <c r="Q6" s="168"/>
      <c r="R6" s="159"/>
      <c r="S6" s="160"/>
      <c r="T6" s="161"/>
      <c r="U6" s="136"/>
      <c r="V6" s="137">
        <f t="shared" ref="V6" si="5">SUM(H6:U6)</f>
        <v>61</v>
      </c>
      <c r="W6" s="162"/>
      <c r="X6" s="163"/>
      <c r="Y6" s="164"/>
      <c r="Z6" s="141">
        <v>63</v>
      </c>
      <c r="AA6" s="58">
        <f t="shared" ref="AA6" si="6">SUM(Y6:Z6)-(V6+W6)</f>
        <v>2</v>
      </c>
      <c r="AB6" s="142">
        <f t="shared" ref="AB6" si="7">SMALL(Z6:AA6,1)+X6</f>
        <v>2</v>
      </c>
      <c r="AD6" s="214"/>
    </row>
    <row r="7" spans="1:30" x14ac:dyDescent="0.3">
      <c r="A7" s="194" t="s">
        <v>201</v>
      </c>
      <c r="B7" s="117">
        <v>5</v>
      </c>
      <c r="C7" s="166">
        <v>5</v>
      </c>
      <c r="D7" s="145">
        <v>5</v>
      </c>
      <c r="E7" s="146">
        <v>0</v>
      </c>
      <c r="F7" s="147" t="s">
        <v>66</v>
      </c>
      <c r="G7" s="148">
        <v>0</v>
      </c>
      <c r="H7" s="149">
        <v>13</v>
      </c>
      <c r="I7" s="150"/>
      <c r="J7" s="210" t="s">
        <v>169</v>
      </c>
      <c r="K7" s="208" t="s">
        <v>82</v>
      </c>
      <c r="L7" s="171"/>
      <c r="M7" s="154"/>
      <c r="N7" s="155"/>
      <c r="O7" s="156"/>
      <c r="P7" s="157"/>
      <c r="Q7" s="168"/>
      <c r="R7" s="159"/>
      <c r="S7" s="160"/>
      <c r="T7" s="161"/>
      <c r="U7" s="136"/>
      <c r="V7" s="137">
        <f t="shared" ref="V7:V9" si="8">SUM(H7:U7)</f>
        <v>13</v>
      </c>
      <c r="W7" s="162"/>
      <c r="X7" s="163"/>
      <c r="Y7" s="164"/>
      <c r="Z7" s="141">
        <v>63</v>
      </c>
      <c r="AA7" s="58">
        <f t="shared" ref="AA7:AA9" si="9">SUM(Y7:Z7)-(V7+W7)</f>
        <v>50</v>
      </c>
      <c r="AB7" s="142">
        <f t="shared" ref="AB7:AB9" si="10">SMALL(Z7:AA7,1)+X7</f>
        <v>50</v>
      </c>
      <c r="AD7" s="214"/>
    </row>
    <row r="8" spans="1:30" x14ac:dyDescent="0.3">
      <c r="A8" s="194" t="s">
        <v>202</v>
      </c>
      <c r="B8" s="117">
        <v>5</v>
      </c>
      <c r="C8" s="166">
        <v>5</v>
      </c>
      <c r="D8" s="145">
        <v>5</v>
      </c>
      <c r="E8" s="146">
        <v>0</v>
      </c>
      <c r="F8" s="147" t="s">
        <v>66</v>
      </c>
      <c r="G8" s="148">
        <v>0</v>
      </c>
      <c r="H8" s="149">
        <v>13</v>
      </c>
      <c r="I8" s="150"/>
      <c r="J8" s="210" t="s">
        <v>169</v>
      </c>
      <c r="K8" s="208" t="s">
        <v>82</v>
      </c>
      <c r="L8" s="171"/>
      <c r="M8" s="154"/>
      <c r="N8" s="155"/>
      <c r="O8" s="156"/>
      <c r="P8" s="157"/>
      <c r="Q8" s="168"/>
      <c r="R8" s="159"/>
      <c r="S8" s="160"/>
      <c r="T8" s="161"/>
      <c r="U8" s="136"/>
      <c r="V8" s="137">
        <f t="shared" si="8"/>
        <v>13</v>
      </c>
      <c r="W8" s="162"/>
      <c r="X8" s="163"/>
      <c r="Y8" s="164"/>
      <c r="Z8" s="141">
        <v>63</v>
      </c>
      <c r="AA8" s="58">
        <f t="shared" si="9"/>
        <v>50</v>
      </c>
      <c r="AB8" s="142">
        <f t="shared" si="10"/>
        <v>50</v>
      </c>
      <c r="AD8" s="214"/>
    </row>
    <row r="9" spans="1:30" x14ac:dyDescent="0.3">
      <c r="A9" s="194" t="s">
        <v>203</v>
      </c>
      <c r="B9" s="117">
        <v>5</v>
      </c>
      <c r="C9" s="166">
        <v>5</v>
      </c>
      <c r="D9" s="145">
        <v>5</v>
      </c>
      <c r="E9" s="146">
        <v>0</v>
      </c>
      <c r="F9" s="147" t="s">
        <v>66</v>
      </c>
      <c r="G9" s="148">
        <v>0</v>
      </c>
      <c r="H9" s="149">
        <v>22</v>
      </c>
      <c r="I9" s="150"/>
      <c r="J9" s="210" t="s">
        <v>169</v>
      </c>
      <c r="K9" s="208" t="s">
        <v>82</v>
      </c>
      <c r="L9" s="171"/>
      <c r="M9" s="154">
        <v>40</v>
      </c>
      <c r="N9" s="155"/>
      <c r="O9" s="156"/>
      <c r="P9" s="157"/>
      <c r="Q9" s="168"/>
      <c r="R9" s="159"/>
      <c r="S9" s="160"/>
      <c r="T9" s="161"/>
      <c r="U9" s="136"/>
      <c r="V9" s="137">
        <f t="shared" si="8"/>
        <v>62</v>
      </c>
      <c r="W9" s="162"/>
      <c r="X9" s="163"/>
      <c r="Y9" s="164"/>
      <c r="Z9" s="141">
        <v>63</v>
      </c>
      <c r="AA9" s="58">
        <f t="shared" si="9"/>
        <v>1</v>
      </c>
      <c r="AB9" s="142">
        <f t="shared" si="10"/>
        <v>1</v>
      </c>
      <c r="AD9" s="214"/>
    </row>
    <row r="10" spans="1:30" x14ac:dyDescent="0.3">
      <c r="A10" s="212" t="s">
        <v>204</v>
      </c>
      <c r="B10" s="117">
        <v>4</v>
      </c>
      <c r="C10" s="166">
        <v>5</v>
      </c>
      <c r="D10" s="145">
        <v>5</v>
      </c>
      <c r="E10" s="146">
        <v>0</v>
      </c>
      <c r="F10" s="147" t="s">
        <v>66</v>
      </c>
      <c r="G10" s="148">
        <v>0</v>
      </c>
      <c r="H10" s="149">
        <v>13</v>
      </c>
      <c r="I10" s="150"/>
      <c r="J10" s="210">
        <v>64</v>
      </c>
      <c r="K10" s="208" t="s">
        <v>82</v>
      </c>
      <c r="L10" s="171"/>
      <c r="M10" s="154">
        <v>59</v>
      </c>
      <c r="N10" s="155"/>
      <c r="O10" s="156"/>
      <c r="P10" s="157"/>
      <c r="Q10" s="168"/>
      <c r="R10" s="159"/>
      <c r="S10" s="160"/>
      <c r="T10" s="161"/>
      <c r="U10" s="172"/>
      <c r="V10" s="137">
        <f t="shared" ref="V10:V12" si="11">SUM(H10:U10)</f>
        <v>136</v>
      </c>
      <c r="W10" s="162"/>
      <c r="X10" s="163"/>
      <c r="Y10" s="164"/>
      <c r="Z10" s="141">
        <v>131</v>
      </c>
      <c r="AA10" s="58">
        <f t="shared" ref="AA10:AA12" si="12">SUM(Y10:Z10)-(V10+W10)</f>
        <v>-5</v>
      </c>
      <c r="AB10" s="142">
        <f t="shared" ref="AB10:AB12" si="13">SMALL(Z10:AA10,1)+X10</f>
        <v>-5</v>
      </c>
      <c r="AD10" s="214"/>
    </row>
    <row r="11" spans="1:30" x14ac:dyDescent="0.3">
      <c r="A11" s="212" t="s">
        <v>197</v>
      </c>
      <c r="B11" s="117">
        <v>4</v>
      </c>
      <c r="C11" s="166">
        <v>5</v>
      </c>
      <c r="D11" s="145">
        <v>5</v>
      </c>
      <c r="E11" s="146">
        <v>0</v>
      </c>
      <c r="F11" s="147" t="s">
        <v>66</v>
      </c>
      <c r="G11" s="148">
        <v>0</v>
      </c>
      <c r="H11" s="149"/>
      <c r="I11" s="150"/>
      <c r="J11" s="210">
        <v>61</v>
      </c>
      <c r="K11" s="208" t="s">
        <v>82</v>
      </c>
      <c r="L11" s="171"/>
      <c r="M11" s="154">
        <v>75</v>
      </c>
      <c r="N11" s="155"/>
      <c r="O11" s="156"/>
      <c r="P11" s="157"/>
      <c r="Q11" s="168"/>
      <c r="R11" s="159"/>
      <c r="S11" s="160"/>
      <c r="T11" s="161"/>
      <c r="U11" s="172"/>
      <c r="V11" s="137">
        <f t="shared" si="11"/>
        <v>136</v>
      </c>
      <c r="W11" s="162"/>
      <c r="X11" s="163"/>
      <c r="Y11" s="164"/>
      <c r="Z11" s="141">
        <v>131</v>
      </c>
      <c r="AA11" s="58">
        <f t="shared" si="12"/>
        <v>-5</v>
      </c>
      <c r="AB11" s="142">
        <f t="shared" si="13"/>
        <v>-5</v>
      </c>
      <c r="AD11" s="214"/>
    </row>
    <row r="12" spans="1:30" x14ac:dyDescent="0.3">
      <c r="A12" s="212" t="s">
        <v>198</v>
      </c>
      <c r="B12" s="117">
        <v>4</v>
      </c>
      <c r="C12" s="166">
        <v>5</v>
      </c>
      <c r="D12" s="145">
        <v>5</v>
      </c>
      <c r="E12" s="146">
        <v>0</v>
      </c>
      <c r="F12" s="147" t="s">
        <v>66</v>
      </c>
      <c r="G12" s="148">
        <v>0</v>
      </c>
      <c r="H12" s="149">
        <v>69</v>
      </c>
      <c r="I12" s="150"/>
      <c r="J12" s="210" t="s">
        <v>169</v>
      </c>
      <c r="K12" s="208" t="s">
        <v>82</v>
      </c>
      <c r="L12" s="171"/>
      <c r="M12" s="154">
        <v>67</v>
      </c>
      <c r="N12" s="155"/>
      <c r="O12" s="156"/>
      <c r="P12" s="157"/>
      <c r="Q12" s="168"/>
      <c r="R12" s="159"/>
      <c r="S12" s="160"/>
      <c r="T12" s="161"/>
      <c r="U12" s="172"/>
      <c r="V12" s="137">
        <f t="shared" si="11"/>
        <v>136</v>
      </c>
      <c r="W12" s="162"/>
      <c r="X12" s="163"/>
      <c r="Y12" s="164"/>
      <c r="Z12" s="141">
        <v>131</v>
      </c>
      <c r="AA12" s="58">
        <f t="shared" si="12"/>
        <v>-5</v>
      </c>
      <c r="AB12" s="142">
        <f t="shared" si="13"/>
        <v>-5</v>
      </c>
      <c r="AD12" s="214"/>
    </row>
    <row r="13" spans="1:30" x14ac:dyDescent="0.3">
      <c r="A13" s="212" t="s">
        <v>199</v>
      </c>
      <c r="B13" s="117">
        <v>4</v>
      </c>
      <c r="C13" s="166">
        <v>5</v>
      </c>
      <c r="D13" s="145">
        <v>5</v>
      </c>
      <c r="E13" s="146">
        <v>0</v>
      </c>
      <c r="F13" s="147" t="s">
        <v>66</v>
      </c>
      <c r="G13" s="148">
        <v>0</v>
      </c>
      <c r="H13" s="149"/>
      <c r="I13" s="150"/>
      <c r="J13" s="210">
        <v>40</v>
      </c>
      <c r="K13" s="208" t="s">
        <v>82</v>
      </c>
      <c r="L13" s="171"/>
      <c r="M13" s="154">
        <v>98</v>
      </c>
      <c r="N13" s="155"/>
      <c r="O13" s="156"/>
      <c r="P13" s="157"/>
      <c r="Q13" s="168"/>
      <c r="R13" s="159"/>
      <c r="S13" s="160"/>
      <c r="T13" s="161"/>
      <c r="U13" s="172"/>
      <c r="V13" s="137">
        <f t="shared" ref="V13" si="14">SUM(H13:U13)</f>
        <v>138</v>
      </c>
      <c r="W13" s="162"/>
      <c r="X13" s="163"/>
      <c r="Y13" s="164"/>
      <c r="Z13" s="141">
        <v>131</v>
      </c>
      <c r="AA13" s="58">
        <f t="shared" ref="AA13" si="15">SUM(Y13:Z13)-(V13+W13)</f>
        <v>-7</v>
      </c>
      <c r="AB13" s="142">
        <f t="shared" ref="AB13" si="16">SMALL(Z13:AA13,1)+X13</f>
        <v>-7</v>
      </c>
      <c r="AD13" s="214"/>
    </row>
    <row r="14" spans="1:30" x14ac:dyDescent="0.3">
      <c r="A14" s="194" t="s">
        <v>170</v>
      </c>
      <c r="B14" s="117">
        <v>12</v>
      </c>
      <c r="C14" s="166">
        <v>17</v>
      </c>
      <c r="D14" s="145">
        <v>19</v>
      </c>
      <c r="E14" s="146">
        <v>0</v>
      </c>
      <c r="F14" s="147" t="s">
        <v>66</v>
      </c>
      <c r="G14" s="148">
        <v>0</v>
      </c>
      <c r="H14" s="149"/>
      <c r="I14" s="150"/>
      <c r="J14" s="210" t="s">
        <v>169</v>
      </c>
      <c r="K14" s="208" t="s">
        <v>82</v>
      </c>
      <c r="L14" s="171"/>
      <c r="M14" s="154"/>
      <c r="N14" s="155"/>
      <c r="O14" s="156"/>
      <c r="P14" s="157"/>
      <c r="Q14" s="168"/>
      <c r="R14" s="159"/>
      <c r="S14" s="160"/>
      <c r="T14" s="161"/>
      <c r="U14" s="172"/>
      <c r="V14" s="137">
        <f t="shared" ref="V14" si="17">SUM(H14:U14)</f>
        <v>0</v>
      </c>
      <c r="W14" s="162"/>
      <c r="X14" s="163"/>
      <c r="Y14" s="164"/>
      <c r="Z14" s="141">
        <f>30</f>
        <v>30</v>
      </c>
      <c r="AA14" s="58">
        <f t="shared" ref="AA14" si="18">SUM(Y14:Z14)-(V14+W14)</f>
        <v>30</v>
      </c>
      <c r="AB14" s="142">
        <f t="shared" ref="AB14" si="19">SMALL(Z14:AA14,1)+X14</f>
        <v>30</v>
      </c>
      <c r="AD14" s="214"/>
    </row>
    <row r="15" spans="1:30" x14ac:dyDescent="0.3">
      <c r="A15" s="194" t="s">
        <v>183</v>
      </c>
      <c r="B15" s="117">
        <v>11</v>
      </c>
      <c r="C15" s="166">
        <v>17</v>
      </c>
      <c r="D15" s="145">
        <v>19</v>
      </c>
      <c r="E15" s="146">
        <v>0</v>
      </c>
      <c r="F15" s="147" t="s">
        <v>66</v>
      </c>
      <c r="G15" s="148">
        <v>0</v>
      </c>
      <c r="H15" s="149">
        <v>3</v>
      </c>
      <c r="I15" s="150">
        <v>16</v>
      </c>
      <c r="J15" s="210">
        <v>27</v>
      </c>
      <c r="K15" s="208" t="s">
        <v>82</v>
      </c>
      <c r="L15" s="171"/>
      <c r="M15" s="154"/>
      <c r="N15" s="155"/>
      <c r="O15" s="156"/>
      <c r="P15" s="157"/>
      <c r="Q15" s="168">
        <v>18</v>
      </c>
      <c r="R15" s="159"/>
      <c r="S15" s="160"/>
      <c r="T15" s="161">
        <v>26</v>
      </c>
      <c r="U15" s="172"/>
      <c r="V15" s="137">
        <f t="shared" ref="V15" si="20">SUM(H15:U15)</f>
        <v>90</v>
      </c>
      <c r="W15" s="162"/>
      <c r="X15" s="163"/>
      <c r="Y15" s="164"/>
      <c r="Z15" s="141">
        <v>86</v>
      </c>
      <c r="AA15" s="58">
        <f t="shared" ref="AA15" si="21">SUM(Y15:Z15)-(V15+W15)</f>
        <v>-4</v>
      </c>
      <c r="AB15" s="142">
        <f t="shared" ref="AB15" si="22">SMALL(Z15:AA15,1)+X15</f>
        <v>-4</v>
      </c>
      <c r="AD15" s="214"/>
    </row>
    <row r="16" spans="1:30" x14ac:dyDescent="0.3">
      <c r="A16" s="194" t="s">
        <v>184</v>
      </c>
      <c r="B16" s="117">
        <v>11</v>
      </c>
      <c r="C16" s="166">
        <v>17</v>
      </c>
      <c r="D16" s="145">
        <v>19</v>
      </c>
      <c r="E16" s="146">
        <v>0</v>
      </c>
      <c r="F16" s="147" t="s">
        <v>66</v>
      </c>
      <c r="G16" s="148">
        <v>0</v>
      </c>
      <c r="H16" s="149">
        <v>18</v>
      </c>
      <c r="I16" s="150">
        <v>24</v>
      </c>
      <c r="J16" s="210" t="s">
        <v>169</v>
      </c>
      <c r="K16" s="208" t="s">
        <v>82</v>
      </c>
      <c r="L16" s="171"/>
      <c r="M16" s="154"/>
      <c r="N16" s="155"/>
      <c r="O16" s="156"/>
      <c r="P16" s="157"/>
      <c r="Q16" s="168"/>
      <c r="R16" s="159"/>
      <c r="S16" s="160"/>
      <c r="T16" s="161">
        <v>46</v>
      </c>
      <c r="U16" s="172"/>
      <c r="V16" s="137">
        <f t="shared" ref="V16" si="23">SUM(H16:U16)</f>
        <v>88</v>
      </c>
      <c r="W16" s="162"/>
      <c r="X16" s="163"/>
      <c r="Y16" s="164"/>
      <c r="Z16" s="141">
        <v>86</v>
      </c>
      <c r="AA16" s="58">
        <f t="shared" ref="AA16" si="24">SUM(Y16:Z16)-(V16+W16)</f>
        <v>-2</v>
      </c>
      <c r="AB16" s="142">
        <f t="shared" ref="AB16" si="25">SMALL(Z16:AA16,1)+X16</f>
        <v>-2</v>
      </c>
      <c r="AD16" s="214"/>
    </row>
    <row r="17" spans="1:5" x14ac:dyDescent="0.3">
      <c r="A17" s="49"/>
      <c r="B17" s="49"/>
      <c r="C17" s="49"/>
      <c r="D17" s="49"/>
      <c r="E17" s="49"/>
    </row>
    <row r="18" spans="1:5" x14ac:dyDescent="0.3">
      <c r="A18" s="84" t="s">
        <v>129</v>
      </c>
    </row>
    <row r="19" spans="1:5" x14ac:dyDescent="0.3">
      <c r="A19" s="49" t="s">
        <v>130</v>
      </c>
      <c r="B19" s="49"/>
      <c r="C19" s="49"/>
      <c r="D19" s="44"/>
      <c r="E19" s="49"/>
    </row>
    <row r="20" spans="1:5" x14ac:dyDescent="0.3">
      <c r="A20" s="49"/>
      <c r="B20" s="49"/>
      <c r="C20" s="49"/>
      <c r="D20" s="49"/>
      <c r="E20" s="49"/>
    </row>
    <row r="21" spans="1:5" x14ac:dyDescent="0.3">
      <c r="A21" s="49"/>
      <c r="B21" s="49"/>
      <c r="C21" s="49"/>
      <c r="D21" s="49"/>
      <c r="E21" s="49"/>
    </row>
  </sheetData>
  <sortState ref="A2:AB10">
    <sortCondition ref="A2:A10"/>
  </sortState>
  <conditionalFormatting sqref="AB2:AB10">
    <cfRule type="cellIs" dxfId="13" priority="77" stopIfTrue="1" operator="lessThan">
      <formula>0.5</formula>
    </cfRule>
    <cfRule type="cellIs" dxfId="12" priority="78" operator="lessThan">
      <formula>0.5*Z2</formula>
    </cfRule>
  </conditionalFormatting>
  <conditionalFormatting sqref="AB12">
    <cfRule type="cellIs" dxfId="11" priority="17" stopIfTrue="1" operator="lessThan">
      <formula>0.5</formula>
    </cfRule>
    <cfRule type="cellIs" dxfId="10" priority="18" operator="lessThan">
      <formula>0.5*Z12</formula>
    </cfRule>
  </conditionalFormatting>
  <conditionalFormatting sqref="AB14">
    <cfRule type="cellIs" dxfId="9" priority="11" stopIfTrue="1" operator="lessThan">
      <formula>0.5</formula>
    </cfRule>
    <cfRule type="cellIs" dxfId="8" priority="12" operator="lessThan">
      <formula>0.5*Z14</formula>
    </cfRule>
  </conditionalFormatting>
  <conditionalFormatting sqref="AB15">
    <cfRule type="cellIs" dxfId="7" priority="9" stopIfTrue="1" operator="lessThan">
      <formula>0.5</formula>
    </cfRule>
    <cfRule type="cellIs" dxfId="6" priority="10" operator="lessThan">
      <formula>0.5*Z15</formula>
    </cfRule>
  </conditionalFormatting>
  <conditionalFormatting sqref="AB16">
    <cfRule type="cellIs" dxfId="5" priority="7" stopIfTrue="1" operator="lessThan">
      <formula>0.5</formula>
    </cfRule>
    <cfRule type="cellIs" dxfId="4" priority="8" operator="lessThan">
      <formula>0.5*Z16</formula>
    </cfRule>
  </conditionalFormatting>
  <conditionalFormatting sqref="AB11">
    <cfRule type="cellIs" dxfId="3" priority="3" stopIfTrue="1" operator="lessThan">
      <formula>0.5</formula>
    </cfRule>
    <cfRule type="cellIs" dxfId="2" priority="4" operator="lessThan">
      <formula>0.5*Z11</formula>
    </cfRule>
  </conditionalFormatting>
  <conditionalFormatting sqref="AB13">
    <cfRule type="cellIs" dxfId="1" priority="1" stopIfTrue="1" operator="lessThan">
      <formula>0.5</formula>
    </cfRule>
    <cfRule type="cellIs" dxfId="0" priority="2" operator="lessThan">
      <formula>0.5*Z13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4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12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18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8</v>
      </c>
      <c r="D5" s="10">
        <f ca="1">RANDBETWEEN(1,8)+RANDBETWEEN(1,8)</f>
        <v>9</v>
      </c>
      <c r="E5" s="10">
        <f ca="1">RANDBETWEEN(1,8)+RANDBETWEEN(1,8)+RANDBETWEEN(1,8)</f>
        <v>19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20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9</v>
      </c>
      <c r="E6" s="10">
        <f ca="1">RANDBETWEEN(1,10)+RANDBETWEEN(1,10)+RANDBETWEEN(1,10)</f>
        <v>19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13</v>
      </c>
      <c r="E7" s="10">
        <f ca="1">RANDBETWEEN(1,12)+RANDBETWEEN(1,12)+RANDBETWEEN(1,12)</f>
        <v>25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25</v>
      </c>
      <c r="H7" s="11">
        <f ca="1">RANDBETWEEN(1,12)+RANDBETWEEN(1,12)+RANDBETWEEN(1,12)+RANDBETWEEN(1,12)+RANDBETWEEN(1,12)+RANDBETWEEN(1,12)</f>
        <v>23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22</v>
      </c>
      <c r="E8" s="10">
        <f ca="1">RANDBETWEEN(1,20)+RANDBETWEEN(1,20)+RANDBETWEEN(1,20)</f>
        <v>20</v>
      </c>
      <c r="F8" s="10">
        <f ca="1">RANDBETWEEN(1,20)+RANDBETWEEN(1,20)+RANDBETWEEN(1,20)+RANDBETWEEN(1,20)</f>
        <v>75</v>
      </c>
      <c r="G8" s="10">
        <f ca="1">RANDBETWEEN(1,20)+RANDBETWEEN(1,20)+RANDBETWEEN(1,20)+RANDBETWEEN(1,20)+RANDBETWEEN(1,20)</f>
        <v>53</v>
      </c>
      <c r="H8" s="11">
        <f ca="1">RANDBETWEEN(1,20)+RANDBETWEEN(1,20)+RANDBETWEEN(1,20)+RANDBETWEEN(1,20)+RANDBETWEEN(1,20)+RANDBETWEEN(1,20)</f>
        <v>58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46</v>
      </c>
      <c r="D9" s="13">
        <f ca="1">RANDBETWEEN(1,100)+RANDBETWEEN(1,100)</f>
        <v>140</v>
      </c>
      <c r="E9" s="13">
        <f ca="1">RANDBETWEEN(1,100)+RANDBETWEEN(1,100)+RANDBETWEEN(1,100)</f>
        <v>108</v>
      </c>
      <c r="F9" s="13">
        <f ca="1">RANDBETWEEN(1,100)+RANDBETWEEN(1,100)+RANDBETWEEN(1,100)+RANDBETWEEN(1,100)</f>
        <v>330</v>
      </c>
      <c r="G9" s="13">
        <f ca="1">RANDBETWEEN(1,100)+RANDBETWEEN(1,100)+RANDBETWEEN(1,100)+RANDBETWEEN(1,100)+RANDBETWEEN(1,100)</f>
        <v>357</v>
      </c>
      <c r="H9" s="14">
        <f ca="1">RANDBETWEEN(1,100)+RANDBETWEEN(1,100)+RANDBETWEEN(1,100)+RANDBETWEEN(1,100)+RANDBETWEEN(1,100)+RANDBETWEEN(1,100)</f>
        <v>363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2019-06-11T21:48:02Z</dcterms:modified>
</cp:coreProperties>
</file>