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2" yWindow="-12" windowWidth="11616" windowHeight="10224"/>
  </bookViews>
  <sheets>
    <sheet name="Initiative" sheetId="1" r:id="rId1"/>
    <sheet name="Spells" sheetId="8" r:id="rId2"/>
    <sheet name="Attacks" sheetId="6" r:id="rId3"/>
    <sheet name="Saves" sheetId="9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F9" i="6" l="1"/>
  <c r="F8" i="6"/>
  <c r="J8" i="8" l="1"/>
  <c r="K8" i="8" s="1"/>
  <c r="M8" i="8" s="1"/>
  <c r="D2" i="6" l="1"/>
  <c r="J2" i="6"/>
  <c r="K2" i="6"/>
  <c r="N2" i="6" s="1"/>
  <c r="L2" i="6" l="1"/>
  <c r="E4" i="4"/>
  <c r="J7" i="8" l="1"/>
  <c r="K7" i="8" s="1"/>
  <c r="M7" i="8" s="1"/>
  <c r="V14" i="5" l="1"/>
  <c r="AA14" i="5" s="1"/>
  <c r="AB14" i="5" s="1"/>
  <c r="K10" i="6" l="1"/>
  <c r="N10" i="6" s="1"/>
  <c r="J10" i="6"/>
  <c r="L10" i="6" l="1"/>
  <c r="J3" i="8"/>
  <c r="K3" i="8" s="1"/>
  <c r="M3" i="8" s="1"/>
  <c r="K29" i="6" l="1"/>
  <c r="N29" i="6" s="1"/>
  <c r="J29" i="6"/>
  <c r="K137" i="6"/>
  <c r="J137" i="6"/>
  <c r="K136" i="6"/>
  <c r="N136" i="6" s="1"/>
  <c r="J136" i="6"/>
  <c r="K134" i="6"/>
  <c r="N134" i="6" s="1"/>
  <c r="J134" i="6"/>
  <c r="K133" i="6"/>
  <c r="J133" i="6"/>
  <c r="K132" i="6"/>
  <c r="N132" i="6" s="1"/>
  <c r="J132" i="6"/>
  <c r="K131" i="6"/>
  <c r="J131" i="6"/>
  <c r="K130" i="6"/>
  <c r="N130" i="6" s="1"/>
  <c r="J130" i="6"/>
  <c r="K129" i="6"/>
  <c r="J129" i="6"/>
  <c r="K128" i="6"/>
  <c r="N128" i="6" s="1"/>
  <c r="J128" i="6"/>
  <c r="K127" i="6"/>
  <c r="J127" i="6"/>
  <c r="K126" i="6"/>
  <c r="N126" i="6" s="1"/>
  <c r="J126" i="6"/>
  <c r="K125" i="6"/>
  <c r="J125" i="6"/>
  <c r="K124" i="6"/>
  <c r="N124" i="6" s="1"/>
  <c r="J124" i="6"/>
  <c r="K123" i="6"/>
  <c r="N123" i="6" s="1"/>
  <c r="J123" i="6"/>
  <c r="K122" i="6"/>
  <c r="J122" i="6"/>
  <c r="K121" i="6"/>
  <c r="N121" i="6" s="1"/>
  <c r="J121" i="6"/>
  <c r="K120" i="6"/>
  <c r="N120" i="6" s="1"/>
  <c r="J120" i="6"/>
  <c r="K119" i="6"/>
  <c r="N119" i="6" s="1"/>
  <c r="J119" i="6"/>
  <c r="K118" i="6"/>
  <c r="J118" i="6"/>
  <c r="K117" i="6"/>
  <c r="J117" i="6"/>
  <c r="K116" i="6"/>
  <c r="N116" i="6" s="1"/>
  <c r="J116" i="6"/>
  <c r="K115" i="6"/>
  <c r="N115" i="6" s="1"/>
  <c r="J115" i="6"/>
  <c r="K114" i="6"/>
  <c r="N114" i="6" s="1"/>
  <c r="J114" i="6"/>
  <c r="K113" i="6"/>
  <c r="J113" i="6"/>
  <c r="K112" i="6"/>
  <c r="N112" i="6" s="1"/>
  <c r="J112" i="6"/>
  <c r="K111" i="6"/>
  <c r="N111" i="6" s="1"/>
  <c r="J111" i="6"/>
  <c r="K110" i="6"/>
  <c r="J110" i="6"/>
  <c r="K109" i="6"/>
  <c r="J109" i="6"/>
  <c r="K108" i="6"/>
  <c r="N108" i="6" s="1"/>
  <c r="J108" i="6"/>
  <c r="K107" i="6"/>
  <c r="N107" i="6" s="1"/>
  <c r="J107" i="6"/>
  <c r="K106" i="6"/>
  <c r="J106" i="6"/>
  <c r="K105" i="6"/>
  <c r="N105" i="6" s="1"/>
  <c r="J105" i="6"/>
  <c r="K104" i="6"/>
  <c r="N104" i="6" s="1"/>
  <c r="J104" i="6"/>
  <c r="K103" i="6"/>
  <c r="N103" i="6" s="1"/>
  <c r="J103" i="6"/>
  <c r="K102" i="6"/>
  <c r="J102" i="6"/>
  <c r="K101" i="6"/>
  <c r="N101" i="6" s="1"/>
  <c r="J101" i="6"/>
  <c r="K100" i="6"/>
  <c r="N100" i="6" s="1"/>
  <c r="J100" i="6"/>
  <c r="K99" i="6"/>
  <c r="N99" i="6" s="1"/>
  <c r="J99" i="6"/>
  <c r="K98" i="6"/>
  <c r="N98" i="6" s="1"/>
  <c r="J98" i="6"/>
  <c r="K97" i="6"/>
  <c r="N97" i="6" s="1"/>
  <c r="J97" i="6"/>
  <c r="K96" i="6"/>
  <c r="N96" i="6" s="1"/>
  <c r="J96" i="6"/>
  <c r="K95" i="6"/>
  <c r="N95" i="6" s="1"/>
  <c r="J95" i="6"/>
  <c r="K94" i="6"/>
  <c r="J94" i="6"/>
  <c r="K93" i="6"/>
  <c r="N93" i="6" s="1"/>
  <c r="J93" i="6"/>
  <c r="K92" i="6"/>
  <c r="N92" i="6" s="1"/>
  <c r="J92" i="6"/>
  <c r="K91" i="6"/>
  <c r="N91" i="6" s="1"/>
  <c r="J91" i="6"/>
  <c r="K90" i="6"/>
  <c r="J90" i="6"/>
  <c r="K89" i="6"/>
  <c r="J89" i="6"/>
  <c r="K88" i="6"/>
  <c r="N88" i="6" s="1"/>
  <c r="J88" i="6"/>
  <c r="K87" i="6"/>
  <c r="J87" i="6"/>
  <c r="K86" i="6"/>
  <c r="J86" i="6"/>
  <c r="K85" i="6"/>
  <c r="J85" i="6"/>
  <c r="K84" i="6"/>
  <c r="N84" i="6" s="1"/>
  <c r="J84" i="6"/>
  <c r="K83" i="6"/>
  <c r="J83" i="6"/>
  <c r="K82" i="6"/>
  <c r="N82" i="6" s="1"/>
  <c r="J82" i="6"/>
  <c r="K81" i="6"/>
  <c r="J81" i="6"/>
  <c r="K80" i="6"/>
  <c r="J80" i="6"/>
  <c r="K79" i="6"/>
  <c r="J79" i="6"/>
  <c r="K78" i="6"/>
  <c r="J78" i="6"/>
  <c r="K77" i="6"/>
  <c r="J77" i="6"/>
  <c r="K76" i="6"/>
  <c r="N76" i="6" s="1"/>
  <c r="J76" i="6"/>
  <c r="K75" i="6"/>
  <c r="J75" i="6"/>
  <c r="K74" i="6"/>
  <c r="J74" i="6"/>
  <c r="K73" i="6"/>
  <c r="J73" i="6"/>
  <c r="K72" i="6"/>
  <c r="N72" i="6" s="1"/>
  <c r="J72" i="6"/>
  <c r="K71" i="6"/>
  <c r="J71" i="6"/>
  <c r="K70" i="6"/>
  <c r="J70" i="6"/>
  <c r="K69" i="6"/>
  <c r="J69" i="6"/>
  <c r="K68" i="6"/>
  <c r="J68" i="6"/>
  <c r="K67" i="6"/>
  <c r="J67" i="6"/>
  <c r="K66" i="6"/>
  <c r="J66" i="6"/>
  <c r="K65" i="6"/>
  <c r="J65" i="6"/>
  <c r="K64" i="6"/>
  <c r="J64" i="6"/>
  <c r="K63" i="6"/>
  <c r="J63" i="6"/>
  <c r="K62" i="6"/>
  <c r="J62" i="6"/>
  <c r="K61" i="6"/>
  <c r="J61" i="6"/>
  <c r="K60" i="6"/>
  <c r="J60" i="6"/>
  <c r="K59" i="6"/>
  <c r="N59" i="6" s="1"/>
  <c r="J59" i="6"/>
  <c r="K58" i="6"/>
  <c r="J58" i="6"/>
  <c r="K57" i="6"/>
  <c r="N57" i="6" s="1"/>
  <c r="J57" i="6"/>
  <c r="K56" i="6"/>
  <c r="J56" i="6"/>
  <c r="K55" i="6"/>
  <c r="N55" i="6" s="1"/>
  <c r="J55" i="6"/>
  <c r="K54" i="6"/>
  <c r="J54" i="6"/>
  <c r="K53" i="6"/>
  <c r="N53" i="6" s="1"/>
  <c r="J53" i="6"/>
  <c r="K52" i="6"/>
  <c r="J52" i="6"/>
  <c r="K51" i="6"/>
  <c r="N51" i="6" s="1"/>
  <c r="J51" i="6"/>
  <c r="K50" i="6"/>
  <c r="J50" i="6"/>
  <c r="K49" i="6"/>
  <c r="J49" i="6"/>
  <c r="K48" i="6"/>
  <c r="N48" i="6" s="1"/>
  <c r="J48" i="6"/>
  <c r="K47" i="6"/>
  <c r="J47" i="6"/>
  <c r="K46" i="6"/>
  <c r="J46" i="6"/>
  <c r="K45" i="6"/>
  <c r="N45" i="6" s="1"/>
  <c r="J45" i="6"/>
  <c r="K44" i="6"/>
  <c r="J44" i="6"/>
  <c r="K43" i="6"/>
  <c r="N43" i="6" s="1"/>
  <c r="J43" i="6"/>
  <c r="K42" i="6"/>
  <c r="J42" i="6"/>
  <c r="K41" i="6"/>
  <c r="N41" i="6" s="1"/>
  <c r="J41" i="6"/>
  <c r="K40" i="6"/>
  <c r="J40" i="6"/>
  <c r="K39" i="6"/>
  <c r="N39" i="6" s="1"/>
  <c r="J39" i="6"/>
  <c r="K38" i="6"/>
  <c r="J38" i="6"/>
  <c r="K37" i="6"/>
  <c r="N37" i="6" s="1"/>
  <c r="J37" i="6"/>
  <c r="K36" i="6"/>
  <c r="J36" i="6"/>
  <c r="K35" i="6"/>
  <c r="N35" i="6" s="1"/>
  <c r="J35" i="6"/>
  <c r="K34" i="6"/>
  <c r="J34" i="6"/>
  <c r="K33" i="6"/>
  <c r="N33" i="6" s="1"/>
  <c r="J33" i="6"/>
  <c r="K32" i="6"/>
  <c r="J32" i="6"/>
  <c r="K31" i="6"/>
  <c r="N31" i="6" s="1"/>
  <c r="J31" i="6"/>
  <c r="N137" i="6"/>
  <c r="L110" i="6" l="1"/>
  <c r="L118" i="6"/>
  <c r="L122" i="6"/>
  <c r="L129" i="6"/>
  <c r="L133" i="6"/>
  <c r="L34" i="6"/>
  <c r="L38" i="6"/>
  <c r="L42" i="6"/>
  <c r="L62" i="6"/>
  <c r="L66" i="6"/>
  <c r="L70" i="6"/>
  <c r="L74" i="6"/>
  <c r="L86" i="6"/>
  <c r="L90" i="6"/>
  <c r="L94" i="6"/>
  <c r="L102" i="6"/>
  <c r="L106" i="6"/>
  <c r="L109" i="6"/>
  <c r="L113" i="6"/>
  <c r="L117" i="6"/>
  <c r="N117" i="6"/>
  <c r="N110" i="6"/>
  <c r="N106" i="6"/>
  <c r="N122" i="6"/>
  <c r="N118" i="6"/>
  <c r="N102" i="6"/>
  <c r="N109" i="6"/>
  <c r="N94" i="6"/>
  <c r="N90" i="6"/>
  <c r="N113" i="6"/>
  <c r="L46" i="6"/>
  <c r="L50" i="6"/>
  <c r="L54" i="6"/>
  <c r="L58" i="6"/>
  <c r="N74" i="6"/>
  <c r="L48" i="6"/>
  <c r="L78" i="6"/>
  <c r="L79" i="6"/>
  <c r="L115" i="6"/>
  <c r="L47" i="6"/>
  <c r="L49" i="6"/>
  <c r="N86" i="6"/>
  <c r="L116" i="6"/>
  <c r="L64" i="6"/>
  <c r="L91" i="6"/>
  <c r="L93" i="6"/>
  <c r="L31" i="6"/>
  <c r="L33" i="6"/>
  <c r="L32" i="6"/>
  <c r="L63" i="6"/>
  <c r="L65" i="6"/>
  <c r="L92" i="6"/>
  <c r="L39" i="6"/>
  <c r="L41" i="6"/>
  <c r="L56" i="6"/>
  <c r="L71" i="6"/>
  <c r="L73" i="6"/>
  <c r="L84" i="6"/>
  <c r="L95" i="6"/>
  <c r="L97" i="6"/>
  <c r="L99" i="6"/>
  <c r="L101" i="6"/>
  <c r="L107" i="6"/>
  <c r="L124" i="6"/>
  <c r="L126" i="6"/>
  <c r="L128" i="6"/>
  <c r="L130" i="6"/>
  <c r="L132" i="6"/>
  <c r="L40" i="6"/>
  <c r="L55" i="6"/>
  <c r="L57" i="6"/>
  <c r="L72" i="6"/>
  <c r="L83" i="6"/>
  <c r="L85" i="6"/>
  <c r="L100" i="6"/>
  <c r="L104" i="6"/>
  <c r="L108" i="6"/>
  <c r="L123" i="6"/>
  <c r="L125" i="6"/>
  <c r="L127" i="6"/>
  <c r="L131" i="6"/>
  <c r="L136" i="6"/>
  <c r="L29" i="6"/>
  <c r="L35" i="6"/>
  <c r="L37" i="6"/>
  <c r="L44" i="6"/>
  <c r="L51" i="6"/>
  <c r="L53" i="6"/>
  <c r="L60" i="6"/>
  <c r="L67" i="6"/>
  <c r="L69" i="6"/>
  <c r="L76" i="6"/>
  <c r="L80" i="6"/>
  <c r="L81" i="6"/>
  <c r="L82" i="6"/>
  <c r="L88" i="6"/>
  <c r="L98" i="6"/>
  <c r="L111" i="6"/>
  <c r="L114" i="6"/>
  <c r="L120" i="6"/>
  <c r="L134" i="6"/>
  <c r="L137" i="6"/>
  <c r="L36" i="6"/>
  <c r="L43" i="6"/>
  <c r="L45" i="6"/>
  <c r="L52" i="6"/>
  <c r="L59" i="6"/>
  <c r="L61" i="6"/>
  <c r="L68" i="6"/>
  <c r="L75" i="6"/>
  <c r="L77" i="6"/>
  <c r="L87" i="6"/>
  <c r="L89" i="6"/>
  <c r="L96" i="6"/>
  <c r="L103" i="6"/>
  <c r="L105" i="6"/>
  <c r="L112" i="6"/>
  <c r="L119" i="6"/>
  <c r="L121" i="6"/>
  <c r="V82" i="5" l="1"/>
  <c r="AA82" i="5" s="1"/>
  <c r="AB82" i="5" s="1"/>
  <c r="V81" i="5"/>
  <c r="AA81" i="5" s="1"/>
  <c r="AB81" i="5" s="1"/>
  <c r="V80" i="5"/>
  <c r="AA80" i="5" s="1"/>
  <c r="AB80" i="5" s="1"/>
  <c r="V79" i="5"/>
  <c r="AA79" i="5" s="1"/>
  <c r="AB79" i="5" s="1"/>
  <c r="V78" i="5"/>
  <c r="AA78" i="5" s="1"/>
  <c r="AB78" i="5" s="1"/>
  <c r="V77" i="5"/>
  <c r="AA77" i="5" s="1"/>
  <c r="AB77" i="5" s="1"/>
  <c r="V76" i="5"/>
  <c r="AA76" i="5" s="1"/>
  <c r="AB76" i="5" s="1"/>
  <c r="AA75" i="5"/>
  <c r="AB75" i="5" s="1"/>
  <c r="V75" i="5"/>
  <c r="V74" i="5"/>
  <c r="AA74" i="5" s="1"/>
  <c r="AB74" i="5" s="1"/>
  <c r="V73" i="5"/>
  <c r="AA73" i="5" s="1"/>
  <c r="AB73" i="5" s="1"/>
  <c r="V72" i="5"/>
  <c r="AA72" i="5" s="1"/>
  <c r="AB72" i="5" s="1"/>
  <c r="V71" i="5"/>
  <c r="AA71" i="5" s="1"/>
  <c r="AB71" i="5" s="1"/>
  <c r="V70" i="5"/>
  <c r="AA70" i="5" s="1"/>
  <c r="AB70" i="5" s="1"/>
  <c r="V69" i="5"/>
  <c r="AA69" i="5" s="1"/>
  <c r="AB69" i="5" s="1"/>
  <c r="V68" i="5"/>
  <c r="AA68" i="5" s="1"/>
  <c r="AB68" i="5" s="1"/>
  <c r="AA67" i="5"/>
  <c r="AB67" i="5" s="1"/>
  <c r="V67" i="5"/>
  <c r="V66" i="5"/>
  <c r="AA66" i="5" s="1"/>
  <c r="AB66" i="5" s="1"/>
  <c r="V65" i="5"/>
  <c r="AA65" i="5" s="1"/>
  <c r="AB65" i="5" s="1"/>
  <c r="V64" i="5"/>
  <c r="AA64" i="5" s="1"/>
  <c r="AB64" i="5" s="1"/>
  <c r="V63" i="5"/>
  <c r="AA63" i="5" s="1"/>
  <c r="AB63" i="5" s="1"/>
  <c r="V62" i="5"/>
  <c r="AA62" i="5" s="1"/>
  <c r="AB62" i="5" s="1"/>
  <c r="V61" i="5"/>
  <c r="AA61" i="5" s="1"/>
  <c r="AB61" i="5" s="1"/>
  <c r="V60" i="5"/>
  <c r="AA60" i="5" s="1"/>
  <c r="AB60" i="5" s="1"/>
  <c r="V59" i="5"/>
  <c r="AA59" i="5" s="1"/>
  <c r="AB59" i="5" s="1"/>
  <c r="D7" i="9" l="1"/>
  <c r="E7" i="9" s="1"/>
  <c r="D10" i="9"/>
  <c r="E10" i="9" s="1"/>
  <c r="D11" i="9"/>
  <c r="E11" i="9" s="1"/>
  <c r="D12" i="9"/>
  <c r="E12" i="9" s="1"/>
  <c r="J11" i="8" l="1"/>
  <c r="K11" i="8" s="1"/>
  <c r="M11" i="8" s="1"/>
  <c r="V58" i="5" l="1"/>
  <c r="AA58" i="5" s="1"/>
  <c r="AB58" i="5" s="1"/>
  <c r="V32" i="5" l="1"/>
  <c r="AA32" i="5" s="1"/>
  <c r="AB32" i="5" s="1"/>
  <c r="AA31" i="5"/>
  <c r="AB31" i="5" s="1"/>
  <c r="V31" i="5"/>
  <c r="V30" i="5"/>
  <c r="AA30" i="5" s="1"/>
  <c r="AB30" i="5" s="1"/>
  <c r="V29" i="5"/>
  <c r="AA29" i="5" s="1"/>
  <c r="AB29" i="5" s="1"/>
  <c r="V28" i="5"/>
  <c r="AA28" i="5" s="1"/>
  <c r="AB28" i="5" s="1"/>
  <c r="AA27" i="5"/>
  <c r="AB27" i="5" s="1"/>
  <c r="V27" i="5"/>
  <c r="V26" i="5"/>
  <c r="AA26" i="5" s="1"/>
  <c r="AB26" i="5" s="1"/>
  <c r="V25" i="5"/>
  <c r="AA25" i="5" s="1"/>
  <c r="AB25" i="5" s="1"/>
  <c r="V24" i="5"/>
  <c r="AA24" i="5" s="1"/>
  <c r="AB24" i="5" s="1"/>
  <c r="AA23" i="5"/>
  <c r="AB23" i="5" s="1"/>
  <c r="V23" i="5"/>
  <c r="V22" i="5"/>
  <c r="AA22" i="5" s="1"/>
  <c r="AB22" i="5" s="1"/>
  <c r="V21" i="5"/>
  <c r="AA21" i="5" s="1"/>
  <c r="AB21" i="5" s="1"/>
  <c r="V20" i="5"/>
  <c r="AA20" i="5" s="1"/>
  <c r="AB20" i="5" s="1"/>
  <c r="V19" i="5"/>
  <c r="AA19" i="5" s="1"/>
  <c r="AB19" i="5" s="1"/>
  <c r="V18" i="5"/>
  <c r="AA18" i="5" s="1"/>
  <c r="AB18" i="5" s="1"/>
  <c r="D7" i="5" l="1"/>
  <c r="C7" i="5"/>
  <c r="B7" i="5"/>
  <c r="AA12" i="5" l="1"/>
  <c r="AB12" i="5" s="1"/>
  <c r="AA11" i="5"/>
  <c r="AB11" i="5" s="1"/>
  <c r="AA10" i="5"/>
  <c r="AB10" i="5" s="1"/>
  <c r="AA9" i="5"/>
  <c r="AB9" i="5" s="1"/>
  <c r="V15" i="5"/>
  <c r="V13" i="5"/>
  <c r="AA13" i="5" s="1"/>
  <c r="AB13" i="5" s="1"/>
  <c r="V12" i="5"/>
  <c r="V11" i="5"/>
  <c r="V10" i="5"/>
  <c r="V9" i="5"/>
  <c r="V8" i="5"/>
  <c r="V7" i="5"/>
  <c r="K27" i="6" l="1"/>
  <c r="N27" i="6" s="1"/>
  <c r="J27" i="6"/>
  <c r="K26" i="6"/>
  <c r="N26" i="6" s="1"/>
  <c r="J26" i="6"/>
  <c r="K25" i="6"/>
  <c r="N25" i="6" s="1"/>
  <c r="J25" i="6"/>
  <c r="K24" i="6"/>
  <c r="N24" i="6" s="1"/>
  <c r="J24" i="6"/>
  <c r="K23" i="6"/>
  <c r="N23" i="6" s="1"/>
  <c r="J23" i="6"/>
  <c r="K22" i="6"/>
  <c r="N22" i="6" s="1"/>
  <c r="J22" i="6"/>
  <c r="K21" i="6"/>
  <c r="N21" i="6" s="1"/>
  <c r="J21" i="6"/>
  <c r="K20" i="6"/>
  <c r="N20" i="6" s="1"/>
  <c r="J20" i="6"/>
  <c r="K19" i="6"/>
  <c r="N19" i="6" s="1"/>
  <c r="J19" i="6"/>
  <c r="K18" i="6"/>
  <c r="N18" i="6" s="1"/>
  <c r="J18" i="6"/>
  <c r="K17" i="6"/>
  <c r="N17" i="6" s="1"/>
  <c r="J17" i="6"/>
  <c r="K16" i="6"/>
  <c r="N16" i="6" s="1"/>
  <c r="J16" i="6"/>
  <c r="K15" i="6"/>
  <c r="N15" i="6" s="1"/>
  <c r="J15" i="6"/>
  <c r="K14" i="6"/>
  <c r="N14" i="6" s="1"/>
  <c r="J14" i="6"/>
  <c r="K13" i="6"/>
  <c r="N13" i="6" s="1"/>
  <c r="J13" i="6"/>
  <c r="K12" i="6"/>
  <c r="N12" i="6" s="1"/>
  <c r="J12" i="6"/>
  <c r="L12" i="6" l="1"/>
  <c r="L14" i="6"/>
  <c r="L16" i="6"/>
  <c r="L18" i="6"/>
  <c r="L20" i="6"/>
  <c r="L22" i="6"/>
  <c r="L24" i="6"/>
  <c r="L26" i="6"/>
  <c r="L13" i="6"/>
  <c r="L15" i="6"/>
  <c r="L17" i="6"/>
  <c r="L19" i="6"/>
  <c r="L21" i="6"/>
  <c r="L23" i="6"/>
  <c r="L25" i="6"/>
  <c r="L27" i="6"/>
  <c r="D5" i="5"/>
  <c r="C5" i="5"/>
  <c r="J9" i="9" l="1"/>
  <c r="K9" i="9" s="1"/>
  <c r="J8" i="9"/>
  <c r="K8" i="9" s="1"/>
  <c r="J7" i="9"/>
  <c r="K7" i="9" s="1"/>
  <c r="J6" i="9"/>
  <c r="K6" i="9" s="1"/>
  <c r="D6" i="9"/>
  <c r="E6" i="9" s="1"/>
  <c r="D5" i="9"/>
  <c r="E5" i="9" s="1"/>
  <c r="J4" i="9"/>
  <c r="K4" i="9" s="1"/>
  <c r="D4" i="9"/>
  <c r="E4" i="9" s="1"/>
  <c r="J3" i="9"/>
  <c r="K3" i="9" s="1"/>
  <c r="D3" i="9"/>
  <c r="E3" i="9" s="1"/>
  <c r="J2" i="9"/>
  <c r="K2" i="9" s="1"/>
  <c r="D2" i="9"/>
  <c r="E2" i="9" s="1"/>
  <c r="J27" i="8" l="1"/>
  <c r="K27" i="8" s="1"/>
  <c r="M27" i="8" s="1"/>
  <c r="J18" i="8" l="1"/>
  <c r="K18" i="8" s="1"/>
  <c r="M18" i="8" s="1"/>
  <c r="J15" i="8" l="1"/>
  <c r="K15" i="8" s="1"/>
  <c r="M15" i="8" s="1"/>
  <c r="Z8" i="5" l="1"/>
  <c r="J17" i="8" l="1"/>
  <c r="K17" i="8" s="1"/>
  <c r="M17" i="8" s="1"/>
  <c r="J10" i="8"/>
  <c r="K10" i="8" s="1"/>
  <c r="M10" i="8" s="1"/>
  <c r="J14" i="8" l="1"/>
  <c r="K14" i="8" s="1"/>
  <c r="M14" i="8" s="1"/>
  <c r="J13" i="8"/>
  <c r="K13" i="8" s="1"/>
  <c r="M13" i="8" s="1"/>
  <c r="D8" i="6" l="1"/>
  <c r="D6" i="6"/>
  <c r="D4" i="6"/>
  <c r="D3" i="6" l="1"/>
  <c r="J3" i="6" l="1"/>
  <c r="J4" i="6"/>
  <c r="J5" i="6"/>
  <c r="J6" i="6"/>
  <c r="J7" i="6"/>
  <c r="J8" i="6"/>
  <c r="J9" i="6"/>
  <c r="J11" i="6"/>
  <c r="J28" i="6"/>
  <c r="J30" i="6"/>
  <c r="J135" i="6"/>
  <c r="J138" i="6"/>
  <c r="J16" i="8" l="1"/>
  <c r="K16" i="8" s="1"/>
  <c r="M16" i="8" s="1"/>
  <c r="J12" i="8"/>
  <c r="K12" i="8" s="1"/>
  <c r="M12" i="8" s="1"/>
  <c r="J9" i="8"/>
  <c r="K9" i="8" s="1"/>
  <c r="M9" i="8" s="1"/>
  <c r="D5" i="1" l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N49" i="6" l="1"/>
  <c r="N47" i="6"/>
  <c r="N52" i="6"/>
  <c r="N32" i="6"/>
  <c r="K9" i="6"/>
  <c r="N9" i="6" s="1"/>
  <c r="N65" i="6"/>
  <c r="N40" i="6"/>
  <c r="N85" i="6"/>
  <c r="K6" i="6"/>
  <c r="N6" i="6" s="1"/>
  <c r="K8" i="6"/>
  <c r="N8" i="6" s="1"/>
  <c r="K5" i="6"/>
  <c r="N5" i="6" s="1"/>
  <c r="N63" i="6"/>
  <c r="N61" i="6"/>
  <c r="N60" i="6"/>
  <c r="N81" i="6"/>
  <c r="N77" i="6"/>
  <c r="N56" i="6"/>
  <c r="N68" i="6"/>
  <c r="N70" i="6"/>
  <c r="N73" i="6"/>
  <c r="N44" i="6"/>
  <c r="N42" i="6"/>
  <c r="N67" i="6"/>
  <c r="N36" i="6"/>
  <c r="K3" i="6"/>
  <c r="N3" i="6" s="1"/>
  <c r="N79" i="6"/>
  <c r="N87" i="6"/>
  <c r="N50" i="6"/>
  <c r="K30" i="6"/>
  <c r="N30" i="6" s="1"/>
  <c r="K11" i="6"/>
  <c r="N11" i="6" s="1"/>
  <c r="N64" i="6"/>
  <c r="N38" i="6"/>
  <c r="N83" i="6"/>
  <c r="K7" i="6"/>
  <c r="N7" i="6" s="1"/>
  <c r="K4" i="6"/>
  <c r="N4" i="6" s="1"/>
  <c r="N62" i="6"/>
  <c r="N58" i="6"/>
  <c r="N80" i="6"/>
  <c r="N75" i="6"/>
  <c r="N54" i="6"/>
  <c r="N69" i="6"/>
  <c r="N71" i="6"/>
  <c r="N46" i="6"/>
  <c r="N66" i="6"/>
  <c r="N34" i="6"/>
  <c r="N78" i="6"/>
  <c r="N89" i="6"/>
  <c r="K28" i="6"/>
  <c r="N28" i="6" s="1"/>
  <c r="J26" i="8"/>
  <c r="J25" i="8"/>
  <c r="J24" i="8"/>
  <c r="J23" i="8"/>
  <c r="J22" i="8"/>
  <c r="J21" i="8"/>
  <c r="J6" i="8"/>
  <c r="J5" i="8"/>
  <c r="J2" i="8"/>
  <c r="J4" i="8"/>
  <c r="V52" i="5"/>
  <c r="AA52" i="5" s="1"/>
  <c r="AB52" i="5" s="1"/>
  <c r="V51" i="5"/>
  <c r="AA51" i="5" s="1"/>
  <c r="AB51" i="5" s="1"/>
  <c r="V50" i="5"/>
  <c r="AA50" i="5" s="1"/>
  <c r="AB50" i="5" s="1"/>
  <c r="V49" i="5"/>
  <c r="AA49" i="5" s="1"/>
  <c r="AB49" i="5" s="1"/>
  <c r="V48" i="5"/>
  <c r="AA48" i="5" s="1"/>
  <c r="AB48" i="5" s="1"/>
  <c r="V47" i="5"/>
  <c r="AA47" i="5" s="1"/>
  <c r="AB47" i="5" s="1"/>
  <c r="V46" i="5"/>
  <c r="AA46" i="5" s="1"/>
  <c r="AB46" i="5" s="1"/>
  <c r="V45" i="5"/>
  <c r="AA45" i="5" s="1"/>
  <c r="AB45" i="5" s="1"/>
  <c r="V44" i="5"/>
  <c r="AA44" i="5" s="1"/>
  <c r="AB44" i="5" s="1"/>
  <c r="V43" i="5"/>
  <c r="AA43" i="5" s="1"/>
  <c r="AB43" i="5" s="1"/>
  <c r="V42" i="5"/>
  <c r="AA42" i="5" s="1"/>
  <c r="AB42" i="5" s="1"/>
  <c r="V41" i="5"/>
  <c r="AA41" i="5" s="1"/>
  <c r="AB41" i="5" s="1"/>
  <c r="V40" i="5"/>
  <c r="AA40" i="5" s="1"/>
  <c r="AB40" i="5" s="1"/>
  <c r="V39" i="5"/>
  <c r="AA39" i="5" s="1"/>
  <c r="AB39" i="5" s="1"/>
  <c r="V38" i="5"/>
  <c r="AA38" i="5" s="1"/>
  <c r="AB38" i="5" s="1"/>
  <c r="V37" i="5"/>
  <c r="AA37" i="5" s="1"/>
  <c r="AB37" i="5" s="1"/>
  <c r="V36" i="5"/>
  <c r="AA36" i="5" s="1"/>
  <c r="AB36" i="5" s="1"/>
  <c r="V35" i="5"/>
  <c r="AA35" i="5" s="1"/>
  <c r="AB35" i="5" s="1"/>
  <c r="V34" i="5"/>
  <c r="AA34" i="5" s="1"/>
  <c r="AB34" i="5" s="1"/>
  <c r="V33" i="5"/>
  <c r="AA33" i="5" s="1"/>
  <c r="AB33" i="5" s="1"/>
  <c r="V17" i="5"/>
  <c r="AA17" i="5" s="1"/>
  <c r="AB17" i="5" s="1"/>
  <c r="V16" i="5"/>
  <c r="AA16" i="5" s="1"/>
  <c r="AB16" i="5" s="1"/>
  <c r="AA15" i="5"/>
  <c r="AB15" i="5" s="1"/>
  <c r="AA8" i="5"/>
  <c r="AB8" i="5" s="1"/>
  <c r="AA7" i="5"/>
  <c r="AB7" i="5" s="1"/>
  <c r="V6" i="5"/>
  <c r="AA6" i="5" s="1"/>
  <c r="AB6" i="5" s="1"/>
  <c r="V5" i="5"/>
  <c r="AA5" i="5" s="1"/>
  <c r="AB5" i="5" s="1"/>
  <c r="L5" i="6" l="1"/>
  <c r="L6" i="6"/>
  <c r="L7" i="6"/>
  <c r="L11" i="6"/>
  <c r="L8" i="6"/>
  <c r="L9" i="6"/>
  <c r="L4" i="6"/>
  <c r="L30" i="6"/>
  <c r="L3" i="6"/>
  <c r="L28" i="6"/>
  <c r="V3" i="5" l="1"/>
  <c r="AA3" i="5" s="1"/>
  <c r="AB3" i="5" s="1"/>
  <c r="V2" i="5"/>
  <c r="AA2" i="5" s="1"/>
  <c r="AB2" i="5" s="1"/>
  <c r="K25" i="8" l="1"/>
  <c r="M25" i="8" s="1"/>
  <c r="K24" i="8"/>
  <c r="M24" i="8" s="1"/>
  <c r="K23" i="8"/>
  <c r="M23" i="8" s="1"/>
  <c r="V57" i="5" l="1"/>
  <c r="AA57" i="5" s="1"/>
  <c r="AB57" i="5" s="1"/>
  <c r="D4" i="1" l="1"/>
  <c r="D3" i="1"/>
  <c r="D2" i="1"/>
  <c r="N129" i="6" l="1"/>
  <c r="K135" i="6"/>
  <c r="K138" i="6"/>
  <c r="N131" i="6" l="1"/>
  <c r="N127" i="6"/>
  <c r="L135" i="6"/>
  <c r="N135" i="6"/>
  <c r="N133" i="6"/>
  <c r="N125" i="6"/>
  <c r="N138" i="6"/>
  <c r="L138" i="6"/>
  <c r="K22" i="8" l="1"/>
  <c r="M22" i="8" s="1"/>
  <c r="V56" i="5"/>
  <c r="AA56" i="5" s="1"/>
  <c r="AB56" i="5" s="1"/>
  <c r="V55" i="5"/>
  <c r="AA55" i="5" s="1"/>
  <c r="AB55" i="5" s="1"/>
  <c r="V54" i="5"/>
  <c r="AA54" i="5" s="1"/>
  <c r="AB54" i="5" s="1"/>
  <c r="I10" i="1" l="1"/>
  <c r="V53" i="5"/>
  <c r="AA53" i="5" s="1"/>
  <c r="AB53" i="5" s="1"/>
  <c r="I11" i="1" l="1"/>
  <c r="K6" i="8" l="1"/>
  <c r="M6" i="8" s="1"/>
  <c r="E3" i="1"/>
  <c r="K26" i="8" l="1"/>
  <c r="M26" i="8" s="1"/>
  <c r="K5" i="8" l="1"/>
  <c r="M5" i="8" s="1"/>
  <c r="K21" i="8" l="1"/>
  <c r="M21" i="8" s="1"/>
  <c r="V4" i="5" l="1"/>
  <c r="AA4" i="5" s="1"/>
  <c r="AB4" i="5" s="1"/>
  <c r="K4" i="8" l="1"/>
  <c r="M4" i="8" s="1"/>
  <c r="K2" i="8"/>
  <c r="M2" i="8" s="1"/>
  <c r="H6" i="4" l="1"/>
  <c r="D4" i="4" l="1"/>
  <c r="E4" i="1" l="1"/>
  <c r="E2" i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12" i="1"/>
  <c r="M11" i="1" l="1"/>
  <c r="I13" i="1"/>
  <c r="M12" i="1" s="1"/>
  <c r="M13" i="1"/>
  <c r="M8" i="1" l="1"/>
  <c r="M9" i="1"/>
  <c r="M7" i="1"/>
  <c r="M15" i="1" s="1"/>
</calcChain>
</file>

<file path=xl/comments1.xml><?xml version="1.0" encoding="utf-8"?>
<comments xmlns="http://schemas.openxmlformats.org/spreadsheetml/2006/main">
  <authors>
    <author>Alexis Álvarez</author>
  </authors>
  <commentList>
    <comment ref="C4" authorId="0">
      <text>
        <r>
          <rPr>
            <sz val="12"/>
            <color indexed="81"/>
            <rFont val="Times New Roman"/>
            <family val="1"/>
          </rPr>
          <t>Not a ranged weapon, but uses Dex mod.</t>
        </r>
      </text>
    </comment>
    <comment ref="D4" authorId="0">
      <text>
        <r>
          <rPr>
            <sz val="12"/>
            <color indexed="81"/>
            <rFont val="Times New Roman"/>
            <family val="1"/>
          </rPr>
          <t>Not a ranged weapon, but uses Dex mod.</t>
        </r>
      </text>
    </comment>
    <comment ref="F8" authorId="0">
      <text>
        <r>
          <rPr>
            <i/>
            <sz val="12"/>
            <color indexed="81"/>
            <rFont val="Times New Roman"/>
            <family val="1"/>
          </rPr>
          <t>bull’s strength</t>
        </r>
      </text>
    </comment>
    <comment ref="F9" authorId="0">
      <text>
        <r>
          <rPr>
            <i/>
            <sz val="12"/>
            <color indexed="81"/>
            <rFont val="Times New Roman"/>
            <family val="1"/>
          </rPr>
          <t>bull’s strength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C5" authorId="0">
      <text>
        <r>
          <rPr>
            <i/>
            <sz val="12"/>
            <color indexed="81"/>
            <rFont val="Times New Roman"/>
            <family val="1"/>
          </rPr>
          <t>barkskin +3</t>
        </r>
      </text>
    </comment>
    <comment ref="D5" authorId="0">
      <text>
        <r>
          <rPr>
            <i/>
            <sz val="12"/>
            <color indexed="81"/>
            <rFont val="Times New Roman"/>
            <family val="1"/>
          </rPr>
          <t>barkskin +3</t>
        </r>
      </text>
    </comment>
    <comment ref="B7" authorId="0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  <comment ref="C7" authorId="0">
      <text>
        <r>
          <rPr>
            <i/>
            <sz val="12"/>
            <color indexed="81"/>
            <rFont val="Times New Roman"/>
            <family val="1"/>
          </rPr>
          <t>Mage Armor
Shield +4</t>
        </r>
      </text>
    </comment>
    <comment ref="D7" authorId="0">
      <text>
        <r>
          <rPr>
            <i/>
            <sz val="12"/>
            <color indexed="81"/>
            <rFont val="Times New Roman"/>
            <family val="1"/>
          </rPr>
          <t>Mage Armor
Shield +4</t>
        </r>
      </text>
    </comment>
    <comment ref="Z8" authorId="0">
      <text>
        <r>
          <rPr>
            <i/>
            <sz val="12"/>
            <color indexed="81"/>
            <rFont val="Times New Roman"/>
            <family val="1"/>
          </rPr>
          <t>bear’s endurance</t>
        </r>
      </text>
    </comment>
  </commentList>
</comments>
</file>

<file path=xl/sharedStrings.xml><?xml version="1.0" encoding="utf-8"?>
<sst xmlns="http://schemas.openxmlformats.org/spreadsheetml/2006/main" count="1072" uniqueCount="283">
  <si>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</si>
  <si>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</si>
  <si>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</si>
  <si>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</si>
  <si>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</si>
  <si>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</si>
  <si>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</si>
  <si>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</si>
  <si>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</si>
  <si>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</si>
  <si>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</si>
  <si>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</si>
  <si>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</si>
  <si>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</si>
  <si>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</si>
  <si>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</si>
  <si>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</si>
  <si>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</si>
  <si>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</si>
  <si>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</si>
  <si>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</si>
  <si>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</si>
  <si>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</si>
  <si>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</si>
  <si>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</si>
  <si>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</si>
  <si>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</si>
  <si>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</si>
  <si>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</si>
  <si>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</si>
  <si>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</si>
  <si>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</si>
  <si>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</si>
  <si>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</si>
  <si>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</si>
  <si>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</si>
  <si>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</si>
  <si>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</si>
  <si>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</si>
  <si>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</si>
  <si>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</si>
  <si>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</si>
  <si>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</si>
  <si>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</si>
  <si>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</si>
  <si>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</si>
  <si>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</si>
  <si>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</si>
  <si>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</si>
  <si>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</si>
  <si>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</si>
  <si>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</si>
  <si>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</si>
  <si>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</si>
  <si>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</si>
  <si>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</si>
  <si>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</si>
  <si>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</si>
  <si>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</si>
  <si>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</si>
  <si>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</si>
  <si>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</si>
  <si>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Details</t>
  </si>
  <si>
    <t>Spell Resist</t>
  </si>
  <si>
    <t>Good/
Pos</t>
  </si>
  <si>
    <t>Vamp</t>
  </si>
  <si>
    <t>Temp</t>
  </si>
  <si>
    <t>Evil/
Neg</t>
  </si>
  <si>
    <t>Magic/
Force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</si>
  <si>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</si>
  <si>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</si>
  <si>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</si>
  <si>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</si>
  <si>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</si>
  <si>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</si>
  <si>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</si>
  <si>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</si>
  <si>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</si>
  <si>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</si>
  <si>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</si>
  <si>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</si>
  <si>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</si>
  <si>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Bard</t>
  </si>
  <si>
    <t>1 rnd/lvl</t>
  </si>
  <si>
    <t>1 min/lvl</t>
  </si>
  <si>
    <t>1 hr/lvl</t>
  </si>
  <si>
    <t>Specific</t>
  </si>
  <si>
    <t>10 min/lvl</t>
  </si>
  <si>
    <t>Notes</t>
  </si>
  <si>
    <t>Elaith</t>
  </si>
  <si>
    <t>þ</t>
  </si>
  <si>
    <t>Specific Time</t>
  </si>
  <si>
    <t>Dex Mod+</t>
  </si>
  <si>
    <t>Str Mod+</t>
  </si>
  <si>
    <t>Total Score</t>
  </si>
  <si>
    <t>Ranged?</t>
  </si>
  <si>
    <t>Greatsword +1</t>
  </si>
  <si>
    <t>Saskajewi</t>
  </si>
  <si>
    <t>Brenuwan</t>
  </si>
  <si>
    <t>Thurstein</t>
  </si>
  <si>
    <t>Sarge</t>
  </si>
  <si>
    <t>Maiko</t>
  </si>
  <si>
    <t>Rook</t>
  </si>
  <si>
    <t>Warmage</t>
  </si>
  <si>
    <t>Cleric of Red Knight</t>
  </si>
  <si>
    <t>Duskblade</t>
  </si>
  <si>
    <t>Aristocrat-Sorceress</t>
  </si>
  <si>
    <t>Syracuse</t>
  </si>
  <si>
    <t>Dromedar</t>
  </si>
  <si>
    <t>Big Brother Binør</t>
  </si>
  <si>
    <t>Marshal-Legendary Leader</t>
  </si>
  <si>
    <t>Followers</t>
  </si>
  <si>
    <t>Rogue-Aristocrat-Bard-Evangelist</t>
  </si>
  <si>
    <t>Cleric of Cyric-Church Inquisitor</t>
  </si>
  <si>
    <t>mostly commoners and warriors</t>
  </si>
  <si>
    <t>20’</t>
  </si>
  <si>
    <t>20’/30’</t>
  </si>
  <si>
    <t>Flame Arrow</t>
  </si>
  <si>
    <t>Aristocrat-Wizard</t>
  </si>
  <si>
    <t>Aristocrat-Fighter</t>
  </si>
  <si>
    <t>1d4</t>
  </si>
  <si>
    <t>1d10</t>
  </si>
  <si>
    <t>Quarterstaff +2</t>
  </si>
  <si>
    <t>Hand Crossbow +1</t>
  </si>
  <si>
    <t>Heavy Crossbow +1</t>
  </si>
  <si>
    <t>Bastard Sword +3</t>
  </si>
  <si>
    <t>MW Dagger</t>
  </si>
  <si>
    <t>Keen Rapier</t>
  </si>
  <si>
    <r>
      <t>+1d6 fire (</t>
    </r>
    <r>
      <rPr>
        <i/>
        <sz val="12"/>
        <color theme="1"/>
        <rFont val="Times New Roman"/>
        <family val="1"/>
      </rPr>
      <t>flame arrow</t>
    </r>
    <r>
      <rPr>
        <sz val="12"/>
        <color theme="1"/>
        <rFont val="Times New Roman"/>
        <family val="1"/>
      </rPr>
      <t>)</t>
    </r>
  </si>
  <si>
    <t>Barkskin</t>
  </si>
  <si>
    <t>Owl’s Wisdom</t>
  </si>
  <si>
    <t>Detect Magic</t>
  </si>
  <si>
    <t>Mage Armor</t>
  </si>
  <si>
    <t>Shield</t>
  </si>
  <si>
    <t>Bull’s Strength</t>
  </si>
  <si>
    <t>See Invisibility</t>
  </si>
  <si>
    <t>Eagle’s Splendor</t>
  </si>
  <si>
    <t>Bear’s Endurance</t>
  </si>
  <si>
    <t>Protection from Evil</t>
  </si>
  <si>
    <t>Pertinent Character</t>
  </si>
  <si>
    <t>Carthage</t>
  </si>
  <si>
    <t>Entangle</t>
  </si>
  <si>
    <t>Save vs.</t>
  </si>
  <si>
    <t>Ranks</t>
  </si>
  <si>
    <t>Save</t>
  </si>
  <si>
    <t>Fortitude</t>
  </si>
  <si>
    <t>retains</t>
  </si>
  <si>
    <t>Reflex</t>
  </si>
  <si>
    <t>saving</t>
  </si>
  <si>
    <t>Will</t>
  </si>
  <si>
    <t>throws</t>
  </si>
  <si>
    <t>Check</t>
  </si>
  <si>
    <t>Strength</t>
  </si>
  <si>
    <t>Listen</t>
  </si>
  <si>
    <t>Spot</t>
  </si>
  <si>
    <t>Warhorse</t>
  </si>
  <si>
    <t>archer</t>
  </si>
  <si>
    <t>Shortbow</t>
  </si>
  <si>
    <t>1d6</t>
  </si>
  <si>
    <t>Warhorse, Saskajewi</t>
  </si>
  <si>
    <t>Warhorse, Brenuwan</t>
  </si>
  <si>
    <t>Warhorse, Thurstein</t>
  </si>
  <si>
    <t>Warhorse, Sarge/Maiko</t>
  </si>
  <si>
    <t>Warhorse, Rook/Elaith</t>
  </si>
  <si>
    <t>Delish</t>
  </si>
  <si>
    <t>Farlongen</t>
  </si>
  <si>
    <t>Serendipity</t>
  </si>
  <si>
    <t>“Bosoms”</t>
  </si>
  <si>
    <t>Bak-Chak</t>
  </si>
  <si>
    <t>Wakanda</t>
  </si>
  <si>
    <t>“Meowser”</t>
  </si>
  <si>
    <t>Armand</t>
  </si>
  <si>
    <t>Dame Rali</t>
  </si>
  <si>
    <t>Lady Faye</t>
  </si>
  <si>
    <t>Angus</t>
  </si>
  <si>
    <t>Kei-ri</t>
  </si>
  <si>
    <t>June</t>
  </si>
  <si>
    <t>Temple</t>
  </si>
  <si>
    <t>Countess Slovenia</t>
  </si>
  <si>
    <t>Baroness Slovakia</t>
  </si>
  <si>
    <t>Duchess Moldova</t>
  </si>
  <si>
    <t>Tucker</t>
  </si>
  <si>
    <t>Brentley</t>
  </si>
  <si>
    <t>Marmud</t>
  </si>
  <si>
    <t>“Clean Getaway”</t>
  </si>
  <si>
    <t>Fehren</t>
  </si>
  <si>
    <t>Puscie</t>
  </si>
  <si>
    <t>Sinfle</t>
  </si>
  <si>
    <t>Bob</t>
  </si>
  <si>
    <t>Khalifa</t>
  </si>
  <si>
    <t>Nguyen</t>
  </si>
  <si>
    <t>Scrogga</t>
  </si>
  <si>
    <t>Trifling</t>
  </si>
  <si>
    <t>Grarlush</t>
  </si>
  <si>
    <t>Nevermind</t>
  </si>
  <si>
    <t>Charletta</t>
  </si>
  <si>
    <t>Tulip</t>
  </si>
  <si>
    <t>Three Snorts</t>
  </si>
  <si>
    <t>Rabid</t>
  </si>
  <si>
    <t>Cumin</t>
  </si>
  <si>
    <t>Frank</t>
  </si>
  <si>
    <t>Theodore</t>
  </si>
  <si>
    <t>Stan</t>
  </si>
  <si>
    <t>Onewoman</t>
  </si>
  <si>
    <t>Good Hope</t>
  </si>
  <si>
    <t>Dagger +1</t>
  </si>
  <si>
    <t>MW Longbow</t>
  </si>
  <si>
    <t>Spiked Club</t>
  </si>
  <si>
    <t>Short Sword</t>
  </si>
  <si>
    <t>Longsword</t>
  </si>
  <si>
    <t>Dagger</t>
  </si>
  <si>
    <t>Spear</t>
  </si>
  <si>
    <t>Greatsword</t>
  </si>
  <si>
    <t>Quarterstaff</t>
  </si>
  <si>
    <t>Katana</t>
  </si>
  <si>
    <t>Rapier</t>
  </si>
  <si>
    <t>Pitchfork</t>
  </si>
  <si>
    <t>Sickle</t>
  </si>
  <si>
    <t>Light Mace</t>
  </si>
  <si>
    <t>Club</t>
  </si>
  <si>
    <t>Hand Axe</t>
  </si>
  <si>
    <t>Hammer</t>
  </si>
  <si>
    <t>Darts</t>
  </si>
  <si>
    <t>Kukri</t>
  </si>
  <si>
    <t>Heavy Mace</t>
  </si>
  <si>
    <t>1d3</t>
  </si>
  <si>
    <t>1d8</t>
  </si>
  <si>
    <t>1d12</t>
  </si>
  <si>
    <t>1d6+1</t>
  </si>
  <si>
    <t>1d3+1</t>
  </si>
  <si>
    <t>Firenze</t>
  </si>
  <si>
    <t>Sneev</t>
  </si>
  <si>
    <t>Parjit</t>
  </si>
  <si>
    <t>Melvena</t>
  </si>
  <si>
    <t>Friend</t>
  </si>
  <si>
    <t>Chuck</t>
  </si>
  <si>
    <t>Harvinger</t>
  </si>
  <si>
    <t>Wanderlust</t>
  </si>
  <si>
    <t>Kambucha</t>
  </si>
  <si>
    <t>Vladimir</t>
  </si>
  <si>
    <t>Sufriendo</t>
  </si>
  <si>
    <t>Sir Mor-Tox</t>
  </si>
  <si>
    <t>Alhandra</t>
  </si>
  <si>
    <t>Guidinghand</t>
  </si>
  <si>
    <t>Padawan</t>
  </si>
  <si>
    <t>Servantpawn</t>
  </si>
  <si>
    <t>Sylvester</t>
  </si>
  <si>
    <t>Jaivela’aivum</t>
  </si>
  <si>
    <t>Spiro</t>
  </si>
  <si>
    <t>Anzoátegui</t>
  </si>
  <si>
    <t>Dave</t>
  </si>
  <si>
    <t>Sner-Grogg</t>
  </si>
  <si>
    <t>Trina</t>
  </si>
  <si>
    <t>“Bob”</t>
  </si>
  <si>
    <t>[Redrum] “Bob”</t>
  </si>
  <si>
    <t>Flaming Longsword</t>
  </si>
  <si>
    <t>Light Crossbow</t>
  </si>
  <si>
    <t>Anarchic Scythe</t>
  </si>
  <si>
    <t>Heavy Crossbow</t>
  </si>
  <si>
    <t>Flaming Rapier</t>
  </si>
  <si>
    <t>Hand Crossbow</t>
  </si>
  <si>
    <t>Sundering Warhammer</t>
  </si>
  <si>
    <t>Sling</t>
  </si>
  <si>
    <t>Javelins (5)</t>
  </si>
  <si>
    <t>Berserker Axe</t>
  </si>
  <si>
    <t>Harpoon</t>
  </si>
  <si>
    <t>Longbow</t>
  </si>
  <si>
    <t>Bastard Sword</t>
  </si>
  <si>
    <t>Light Flail</t>
  </si>
  <si>
    <t>Sap</t>
  </si>
  <si>
    <t>Ride</t>
  </si>
  <si>
    <t>Sleet Storm</t>
  </si>
  <si>
    <t>1d6+1d6 fire</t>
  </si>
  <si>
    <t>1d8+1d6 chaos</t>
  </si>
  <si>
    <t>1d8 + sunder</t>
  </si>
  <si>
    <t>1d8+1d6 fire</t>
  </si>
  <si>
    <t>1d10+1</t>
  </si>
  <si>
    <t>Hippogriff</t>
  </si>
  <si>
    <t>Claw</t>
  </si>
  <si>
    <t>1d4+4</t>
  </si>
  <si>
    <t>Divine Power</t>
  </si>
  <si>
    <t>Summon Monster III</t>
  </si>
  <si>
    <t>Zone of Truth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</si>
</sst>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  <font>
      <sz val="12"/>
      <color indexed="81"/>
      <name val="Times New Roman"/>
      <family val="1"/>
    </font>
    <font>
      <sz val="12"/>
      <color rgb="FFFFFF00"/>
      <name val="Wingdings"/>
      <charset val="2"/>
    </font>
    <font>
      <i/>
      <sz val="12"/>
      <color indexed="81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22" fillId="0" borderId="0"/>
  </cellStyleXfs>
  <cellXfs count="20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2" fillId="14" borderId="16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5" borderId="17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18" borderId="27" xfId="0" applyFont="1" applyFill="1" applyBorder="1" applyAlignment="1">
      <alignment horizontal="center" vertical="center" wrapText="1"/>
    </xf>
    <xf numFmtId="0" fontId="2" fillId="17" borderId="24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8" xfId="0" applyFont="1" applyFill="1" applyBorder="1" applyAlignment="1">
      <alignment horizontal="centerContinuous" vertical="center" wrapText="1"/>
    </xf>
    <xf numFmtId="0" fontId="2" fillId="13" borderId="21" xfId="0" applyFont="1" applyFill="1" applyBorder="1" applyAlignment="1">
      <alignment horizontal="centerContinuous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8" xfId="0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 wrapText="1"/>
    </xf>
    <xf numFmtId="0" fontId="6" fillId="21" borderId="21" xfId="0" applyFont="1" applyFill="1" applyBorder="1" applyAlignment="1">
      <alignment horizontal="center" vertical="center" wrapText="1"/>
    </xf>
    <xf numFmtId="0" fontId="2" fillId="22" borderId="16" xfId="0" applyFont="1" applyFill="1" applyBorder="1" applyAlignment="1">
      <alignment horizontal="center" vertical="center" wrapText="1"/>
    </xf>
    <xf numFmtId="0" fontId="2" fillId="20" borderId="2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0" fillId="24" borderId="26" xfId="11" applyNumberFormat="1" applyFont="1" applyFill="1" applyBorder="1" applyAlignment="1">
      <alignment horizontal="center" vertical="center" shrinkToFit="1"/>
    </xf>
    <xf numFmtId="0" fontId="20" fillId="20" borderId="26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26" borderId="51" xfId="0" applyFont="1" applyFill="1" applyBorder="1" applyAlignment="1">
      <alignment horizontal="center" vertical="center"/>
    </xf>
    <xf numFmtId="0" fontId="14" fillId="27" borderId="51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30" xfId="0" quotePrefix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20" borderId="19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17" borderId="26" xfId="0" applyFill="1" applyBorder="1" applyAlignment="1">
      <alignment horizontal="center" vertical="center"/>
    </xf>
    <xf numFmtId="0" fontId="5" fillId="18" borderId="4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6" fillId="21" borderId="22" xfId="0" applyFont="1" applyFill="1" applyBorder="1" applyAlignment="1">
      <alignment horizontal="center" vertical="center"/>
    </xf>
    <xf numFmtId="0" fontId="13" fillId="9" borderId="26" xfId="0" applyFont="1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9" xfId="0" applyFont="1" applyFill="1" applyBorder="1" applyAlignment="1">
      <alignment horizontal="center" vertical="center"/>
    </xf>
    <xf numFmtId="0" fontId="0" fillId="20" borderId="26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0" fillId="15" borderId="15" xfId="0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2" fillId="28" borderId="33" xfId="0" applyFont="1" applyFill="1" applyBorder="1" applyAlignment="1">
      <alignment horizontal="center" vertical="center" wrapText="1"/>
    </xf>
    <xf numFmtId="0" fontId="0" fillId="28" borderId="30" xfId="0" applyFill="1" applyBorder="1" applyAlignment="1">
      <alignment horizontal="center" vertical="center"/>
    </xf>
    <xf numFmtId="0" fontId="0" fillId="28" borderId="31" xfId="0" applyFill="1" applyBorder="1" applyAlignment="1">
      <alignment horizontal="center" vertical="center"/>
    </xf>
    <xf numFmtId="0" fontId="2" fillId="29" borderId="33" xfId="0" applyFont="1" applyFill="1" applyBorder="1" applyAlignment="1">
      <alignment horizontal="center" vertical="center" wrapText="1"/>
    </xf>
    <xf numFmtId="0" fontId="0" fillId="29" borderId="30" xfId="0" applyFill="1" applyBorder="1" applyAlignment="1">
      <alignment horizontal="center" vertical="center"/>
    </xf>
    <xf numFmtId="0" fontId="0" fillId="29" borderId="31" xfId="0" applyFill="1" applyBorder="1" applyAlignment="1">
      <alignment horizontal="center" vertical="center"/>
    </xf>
    <xf numFmtId="0" fontId="21" fillId="29" borderId="30" xfId="0" applyFont="1" applyFill="1" applyBorder="1" applyAlignment="1">
      <alignment horizontal="center" vertical="center"/>
    </xf>
    <xf numFmtId="0" fontId="21" fillId="29" borderId="31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1" fontId="7" fillId="5" borderId="0" xfId="0" applyNumberFormat="1" applyFont="1" applyFill="1" applyBorder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15" fillId="7" borderId="51" xfId="0" applyFont="1" applyFill="1" applyBorder="1" applyAlignment="1">
      <alignment horizontal="center" vertical="center"/>
    </xf>
    <xf numFmtId="0" fontId="15" fillId="30" borderId="51" xfId="0" applyFont="1" applyFill="1" applyBorder="1" applyAlignment="1">
      <alignment horizontal="center" vertical="center"/>
    </xf>
    <xf numFmtId="0" fontId="14" fillId="31" borderId="5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24" fillId="29" borderId="30" xfId="0" applyFont="1" applyFill="1" applyBorder="1" applyAlignment="1">
      <alignment horizontal="center" vertical="center"/>
    </xf>
    <xf numFmtId="0" fontId="5" fillId="0" borderId="30" xfId="0" quotePrefix="1" applyFont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55" xfId="0" applyFont="1" applyFill="1" applyBorder="1" applyAlignment="1">
      <alignment horizontal="center" vertical="center"/>
    </xf>
    <xf numFmtId="0" fontId="12" fillId="9" borderId="54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8" borderId="54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5" fillId="7" borderId="54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8" fillId="16" borderId="26" xfId="0" applyFont="1" applyFill="1" applyBorder="1" applyAlignment="1">
      <alignment horizontal="center" vertical="center"/>
    </xf>
  </cellXfs>
  <cellStyles count="13">
    <cellStyle name="Excel Built-in Normal" xfId="9"/>
    <cellStyle name="Normal" xfId="0" builtinId="0"/>
    <cellStyle name="Normal 2" xfId="1"/>
    <cellStyle name="Normal 2 2" xfId="2"/>
    <cellStyle name="Normal 2 2 2" xfId="5"/>
    <cellStyle name="Normal 2 3" xfId="10"/>
    <cellStyle name="Normal 3" xfId="3"/>
    <cellStyle name="Normal 4" xfId="4"/>
    <cellStyle name="Normal 5" xfId="7"/>
    <cellStyle name="Normal 6" xfId="12"/>
    <cellStyle name="Percent" xfId="11" builtinId="5"/>
    <cellStyle name="Percent 2" xfId="6"/>
    <cellStyle name="Percent 2 2" xfId="8"/>
  </cellStyles>
  <dxfs count="345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FF6600"/>
      <color rgb="FF0066FF"/>
      <color rgb="FF9966FF"/>
      <color rgb="FF33CC33"/>
      <color rgb="FFFFFFCC"/>
      <color rgb="FF99FF99"/>
      <color rgb="FF99FFCC"/>
      <color rgb="FF00FF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5</c:v>
                </c:pt>
                <c:pt idx="3">
                  <c:v>17</c:v>
                </c:pt>
                <c:pt idx="4">
                  <c:v>22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15</c:v>
                </c:pt>
                <c:pt idx="3">
                  <c:v>21</c:v>
                </c:pt>
                <c:pt idx="4">
                  <c:v>28</c:v>
                </c:pt>
                <c:pt idx="5">
                  <c:v>34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14</c:v>
                </c:pt>
                <c:pt idx="2">
                  <c:v>20</c:v>
                </c:pt>
                <c:pt idx="3">
                  <c:v>26</c:v>
                </c:pt>
                <c:pt idx="4">
                  <c:v>27</c:v>
                </c:pt>
                <c:pt idx="5">
                  <c:v>35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34</c:v>
                </c:pt>
                <c:pt idx="3">
                  <c:v>28</c:v>
                </c:pt>
                <c:pt idx="4">
                  <c:v>45</c:v>
                </c:pt>
                <c:pt idx="5">
                  <c:v>46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13</c:v>
                </c:pt>
                <c:pt idx="2">
                  <c:v>25</c:v>
                </c:pt>
                <c:pt idx="3">
                  <c:v>45</c:v>
                </c:pt>
                <c:pt idx="4">
                  <c:v>59</c:v>
                </c:pt>
                <c:pt idx="5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63264"/>
        <c:axId val="200999296"/>
        <c:axId val="46111360"/>
      </c:area3DChart>
      <c:catAx>
        <c:axId val="1679632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00999296"/>
        <c:crosses val="autoZero"/>
        <c:auto val="1"/>
        <c:lblAlgn val="ctr"/>
        <c:lblOffset val="100"/>
        <c:noMultiLvlLbl val="0"/>
      </c:catAx>
      <c:valAx>
        <c:axId val="200999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7963264"/>
        <c:crosses val="autoZero"/>
        <c:crossBetween val="midCat"/>
      </c:valAx>
      <c:serAx>
        <c:axId val="46111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0099929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9</c:v>
                </c:pt>
                <c:pt idx="5">
                  <c:v>7</c:v>
                </c:pt>
                <c:pt idx="6">
                  <c:v>5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7</c:v>
                </c:pt>
                <c:pt idx="4">
                  <c:v>14</c:v>
                </c:pt>
                <c:pt idx="5">
                  <c:v>10</c:v>
                </c:pt>
                <c:pt idx="6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15</c:v>
                </c:pt>
                <c:pt idx="4">
                  <c:v>20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17</c:v>
                </c:pt>
                <c:pt idx="3">
                  <c:v>21</c:v>
                </c:pt>
                <c:pt idx="4">
                  <c:v>26</c:v>
                </c:pt>
                <c:pt idx="5">
                  <c:v>28</c:v>
                </c:pt>
                <c:pt idx="6">
                  <c:v>45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22</c:v>
                </c:pt>
                <c:pt idx="3">
                  <c:v>28</c:v>
                </c:pt>
                <c:pt idx="4">
                  <c:v>27</c:v>
                </c:pt>
                <c:pt idx="5">
                  <c:v>45</c:v>
                </c:pt>
                <c:pt idx="6">
                  <c:v>59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24</c:v>
                </c:pt>
                <c:pt idx="3">
                  <c:v>34</c:v>
                </c:pt>
                <c:pt idx="4">
                  <c:v>35</c:v>
                </c:pt>
                <c:pt idx="5">
                  <c:v>46</c:v>
                </c:pt>
                <c:pt idx="6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45504"/>
        <c:axId val="201047040"/>
        <c:axId val="201362496"/>
      </c:area3DChart>
      <c:catAx>
        <c:axId val="201045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01047040"/>
        <c:crosses val="autoZero"/>
        <c:auto val="1"/>
        <c:lblAlgn val="ctr"/>
        <c:lblOffset val="100"/>
        <c:noMultiLvlLbl val="0"/>
      </c:catAx>
      <c:valAx>
        <c:axId val="20104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01045504"/>
        <c:crosses val="autoZero"/>
        <c:crossBetween val="midCat"/>
      </c:valAx>
      <c:serAx>
        <c:axId val="201362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20104704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5</c:v>
                </c:pt>
                <c:pt idx="3">
                  <c:v>17</c:v>
                </c:pt>
                <c:pt idx="4">
                  <c:v>22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15</c:v>
                </c:pt>
                <c:pt idx="3">
                  <c:v>21</c:v>
                </c:pt>
                <c:pt idx="4">
                  <c:v>28</c:v>
                </c:pt>
                <c:pt idx="5">
                  <c:v>34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14</c:v>
                </c:pt>
                <c:pt idx="2">
                  <c:v>20</c:v>
                </c:pt>
                <c:pt idx="3">
                  <c:v>26</c:v>
                </c:pt>
                <c:pt idx="4">
                  <c:v>27</c:v>
                </c:pt>
                <c:pt idx="5">
                  <c:v>35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34</c:v>
                </c:pt>
                <c:pt idx="3">
                  <c:v>28</c:v>
                </c:pt>
                <c:pt idx="4">
                  <c:v>45</c:v>
                </c:pt>
                <c:pt idx="5">
                  <c:v>46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13</c:v>
                </c:pt>
                <c:pt idx="2">
                  <c:v>25</c:v>
                </c:pt>
                <c:pt idx="3">
                  <c:v>45</c:v>
                </c:pt>
                <c:pt idx="4">
                  <c:v>59</c:v>
                </c:pt>
                <c:pt idx="5">
                  <c:v>71</c:v>
                </c:pt>
              </c:numCache>
            </c:numRef>
          </c:val>
        </c:ser>
        <c:bandFmts/>
        <c:axId val="201167616"/>
        <c:axId val="201169152"/>
        <c:axId val="201050752"/>
      </c:surface3DChart>
      <c:catAx>
        <c:axId val="201167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01169152"/>
        <c:crosses val="autoZero"/>
        <c:auto val="1"/>
        <c:lblAlgn val="ctr"/>
        <c:lblOffset val="100"/>
        <c:noMultiLvlLbl val="0"/>
      </c:catAx>
      <c:valAx>
        <c:axId val="20116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01167616"/>
        <c:crosses val="autoZero"/>
        <c:crossBetween val="midCat"/>
      </c:valAx>
      <c:serAx>
        <c:axId val="201050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0116915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174057</xdr:colOff>
      <xdr:row>0</xdr:row>
      <xdr:rowOff>144378</xdr:rowOff>
    </xdr:from>
    <xdr:to>
      <xdr:col>16</xdr:col>
      <xdr:colOff>283945</xdr:colOff>
      <xdr:row>0</xdr:row>
      <xdr:rowOff>255871</xdr:rowOff>
    </xdr:to>
    <xdr:sp macro="" textlink="">
      <xdr:nvSpPr>
        <xdr:cNvPr id="8" name="Donut 7"/>
        <xdr:cNvSpPr/>
      </xdr:nvSpPr>
      <xdr:spPr>
        <a:xfrm>
          <a:off x="7634037" y="144378"/>
          <a:ext cx="109888" cy="11149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6</xdr:row>
      <xdr:rowOff>15240</xdr:rowOff>
    </xdr:from>
    <xdr:to>
      <xdr:col>0</xdr:col>
      <xdr:colOff>441960</xdr:colOff>
      <xdr:row>6</xdr:row>
      <xdr:rowOff>182880</xdr:rowOff>
    </xdr:to>
    <xdr:sp macro="" textlink="">
      <xdr:nvSpPr>
        <xdr:cNvPr id="2" name="Rounded Rectangle 1"/>
        <xdr:cNvSpPr/>
      </xdr:nvSpPr>
      <xdr:spPr>
        <a:xfrm>
          <a:off x="15240" y="1424940"/>
          <a:ext cx="426720" cy="167640"/>
        </a:xfrm>
        <a:prstGeom prst="roundRect">
          <a:avLst/>
        </a:prstGeom>
        <a:solidFill>
          <a:srgbClr val="0066FF">
            <a:alpha val="41961"/>
          </a:srgbClr>
        </a:solidFill>
        <a:ln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>
              <a:solidFill>
                <a:srgbClr val="FFFF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PfE</a:t>
          </a:r>
        </a:p>
      </xdr:txBody>
    </xdr:sp>
    <xdr:clientData/>
  </xdr:twoCellAnchor>
  <xdr:twoCellAnchor>
    <xdr:from>
      <xdr:col>0</xdr:col>
      <xdr:colOff>15240</xdr:colOff>
      <xdr:row>7</xdr:row>
      <xdr:rowOff>15240</xdr:rowOff>
    </xdr:from>
    <xdr:to>
      <xdr:col>0</xdr:col>
      <xdr:colOff>441960</xdr:colOff>
      <xdr:row>7</xdr:row>
      <xdr:rowOff>182880</xdr:rowOff>
    </xdr:to>
    <xdr:sp macro="" textlink="">
      <xdr:nvSpPr>
        <xdr:cNvPr id="3" name="Rounded Rectangle 2"/>
        <xdr:cNvSpPr/>
      </xdr:nvSpPr>
      <xdr:spPr>
        <a:xfrm>
          <a:off x="15240" y="1623060"/>
          <a:ext cx="426720" cy="167640"/>
        </a:xfrm>
        <a:prstGeom prst="roundRect">
          <a:avLst/>
        </a:prstGeom>
        <a:solidFill>
          <a:srgbClr val="0066FF">
            <a:alpha val="41961"/>
          </a:srgbClr>
        </a:solidFill>
        <a:ln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>
              <a:solidFill>
                <a:srgbClr val="FFFF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PfE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tabSelected="1" workbookViewId="0"/>
  </sheetViews>
  <sheetFormatPr defaultRowHeight="15.6" x14ac:dyDescent="0.3"/>
  <cols>
    <col min="1" max="1" width="15.2968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6.8984375" style="47" bestFit="1" customWidth="1"/>
    <col min="7" max="7" width="4.19921875" style="42" customWidth="1"/>
    <col min="8" max="8" width="14.09765625" style="42" bestFit="1" customWidth="1"/>
    <col min="9" max="9" width="4.8984375" style="42" bestFit="1" customWidth="1"/>
    <col min="10" max="10" width="17.59765625" style="42" bestFit="1" customWidth="1"/>
    <col min="11" max="11" width="4.19921875" style="42" customWidth="1"/>
    <col min="12" max="12" width="19.59765625" style="42" bestFit="1" customWidth="1"/>
    <col min="13" max="13" width="4.3984375" style="42" bestFit="1" customWidth="1"/>
    <col min="14" max="14" width="28.59765625" style="42" bestFit="1" customWidth="1"/>
    <col min="15" max="16384" width="8.796875" style="42"/>
  </cols>
  <sheetData>
    <row r="1" spans="1:14" s="37" customFormat="1" ht="31.8" thickBot="1" x14ac:dyDescent="0.35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H1" s="38" t="s">
        <v>21</v>
      </c>
      <c r="I1" s="38"/>
      <c r="J1" s="38"/>
      <c r="K1" s="38"/>
      <c r="L1" s="38" t="s">
        <v>78</v>
      </c>
      <c r="M1" s="38"/>
      <c r="N1" s="38"/>
    </row>
    <row r="2" spans="1:14" ht="16.8" thickTop="1" thickBot="1" x14ac:dyDescent="0.35">
      <c r="A2" s="84" t="s">
        <v>100</v>
      </c>
      <c r="B2" s="84">
        <v>1</v>
      </c>
      <c r="C2" s="43">
        <v>2</v>
      </c>
      <c r="D2" s="44">
        <f t="shared" ref="D2:D5" ca="1" si="0">RANDBETWEEN(1,20)</f>
        <v>20</v>
      </c>
      <c r="E2" s="43">
        <f t="shared" ref="E2:E4" ca="1" si="1">SUM(C2:D2)</f>
        <v>22</v>
      </c>
      <c r="F2" s="43" t="s">
        <v>6</v>
      </c>
      <c r="H2" s="85" t="s">
        <v>0</v>
      </c>
      <c r="I2" s="86" t="s">
        <v>22</v>
      </c>
      <c r="J2" s="87" t="s">
        <v>23</v>
      </c>
      <c r="L2" s="153" t="s">
        <v>0</v>
      </c>
      <c r="M2" s="154" t="s">
        <v>79</v>
      </c>
      <c r="N2" s="155" t="s">
        <v>62</v>
      </c>
    </row>
    <row r="3" spans="1:14" x14ac:dyDescent="0.3">
      <c r="A3" s="84" t="s">
        <v>101</v>
      </c>
      <c r="B3" s="84">
        <v>1</v>
      </c>
      <c r="C3" s="43">
        <v>6</v>
      </c>
      <c r="D3" s="44">
        <f t="shared" ca="1" si="0"/>
        <v>19</v>
      </c>
      <c r="E3" s="43">
        <f t="shared" ca="1" si="1"/>
        <v>25</v>
      </c>
      <c r="F3" s="43" t="s">
        <v>6</v>
      </c>
      <c r="H3" s="88" t="s">
        <v>100</v>
      </c>
      <c r="I3" s="89">
        <v>11</v>
      </c>
      <c r="J3" s="90" t="s">
        <v>103</v>
      </c>
      <c r="L3" s="156" t="s">
        <v>107</v>
      </c>
      <c r="M3" s="150">
        <v>12</v>
      </c>
      <c r="N3" s="157" t="s">
        <v>112</v>
      </c>
    </row>
    <row r="4" spans="1:14" x14ac:dyDescent="0.3">
      <c r="A4" s="84" t="s">
        <v>102</v>
      </c>
      <c r="B4" s="84">
        <v>1</v>
      </c>
      <c r="C4" s="43">
        <v>-1</v>
      </c>
      <c r="D4" s="44">
        <f t="shared" ca="1" si="0"/>
        <v>9</v>
      </c>
      <c r="E4" s="43">
        <f t="shared" ca="1" si="1"/>
        <v>8</v>
      </c>
      <c r="F4" s="43" t="s">
        <v>6</v>
      </c>
      <c r="H4" s="88" t="s">
        <v>101</v>
      </c>
      <c r="I4" s="84">
        <v>10</v>
      </c>
      <c r="J4" s="90" t="s">
        <v>82</v>
      </c>
      <c r="L4" s="156" t="s">
        <v>108</v>
      </c>
      <c r="M4" s="150">
        <v>11</v>
      </c>
      <c r="N4" s="157" t="s">
        <v>110</v>
      </c>
    </row>
    <row r="5" spans="1:14" x14ac:dyDescent="0.3">
      <c r="A5" s="84" t="s">
        <v>89</v>
      </c>
      <c r="B5" s="84">
        <v>1</v>
      </c>
      <c r="C5" s="43">
        <v>0</v>
      </c>
      <c r="D5" s="44">
        <f t="shared" ca="1" si="0"/>
        <v>17</v>
      </c>
      <c r="E5" s="43">
        <f t="shared" ref="E5" ca="1" si="2">SUM(C5:D5)</f>
        <v>17</v>
      </c>
      <c r="F5" s="43" t="s">
        <v>6</v>
      </c>
      <c r="H5" s="88" t="s">
        <v>102</v>
      </c>
      <c r="I5" s="84">
        <v>10</v>
      </c>
      <c r="J5" s="90" t="s">
        <v>104</v>
      </c>
      <c r="L5" s="156" t="s">
        <v>109</v>
      </c>
      <c r="M5" s="150">
        <v>10</v>
      </c>
      <c r="N5" s="157" t="s">
        <v>113</v>
      </c>
    </row>
    <row r="6" spans="1:14" ht="16.2" thickBot="1" x14ac:dyDescent="0.35">
      <c r="A6" s="152" t="s">
        <v>97</v>
      </c>
      <c r="B6" s="73">
        <v>3</v>
      </c>
      <c r="C6" s="43">
        <v>0</v>
      </c>
      <c r="D6" s="44">
        <f ca="1">RANDBETWEEN(1,20)</f>
        <v>19</v>
      </c>
      <c r="E6" s="43">
        <f ca="1">SUM(C6:D6)</f>
        <v>19</v>
      </c>
      <c r="F6" s="43" t="s">
        <v>6</v>
      </c>
      <c r="H6" s="88" t="s">
        <v>89</v>
      </c>
      <c r="I6" s="84">
        <v>8</v>
      </c>
      <c r="J6" s="90" t="s">
        <v>105</v>
      </c>
      <c r="L6" s="158" t="s">
        <v>111</v>
      </c>
      <c r="M6" s="159">
        <v>9</v>
      </c>
      <c r="N6" s="160" t="s">
        <v>114</v>
      </c>
    </row>
    <row r="7" spans="1:14" x14ac:dyDescent="0.3">
      <c r="A7" s="152" t="s">
        <v>98</v>
      </c>
      <c r="B7" s="73">
        <v>3</v>
      </c>
      <c r="C7" s="43">
        <v>1</v>
      </c>
      <c r="D7" s="44">
        <f ca="1">RANDBETWEEN(1,20)</f>
        <v>8</v>
      </c>
      <c r="E7" s="43">
        <f t="shared" ref="E7:E8" ca="1" si="3">SUM(C7:D7)</f>
        <v>9</v>
      </c>
      <c r="F7" s="43" t="s">
        <v>6</v>
      </c>
      <c r="H7" s="170" t="s">
        <v>97</v>
      </c>
      <c r="I7" s="73">
        <v>9</v>
      </c>
      <c r="J7" s="171" t="s">
        <v>106</v>
      </c>
      <c r="L7" s="161" t="s">
        <v>25</v>
      </c>
      <c r="M7" s="168">
        <f>SUM(M3:M6)</f>
        <v>42</v>
      </c>
      <c r="N7" s="157"/>
    </row>
    <row r="8" spans="1:14" x14ac:dyDescent="0.3">
      <c r="A8" s="152" t="s">
        <v>99</v>
      </c>
      <c r="B8" s="73">
        <v>3</v>
      </c>
      <c r="C8" s="43">
        <v>3</v>
      </c>
      <c r="D8" s="44">
        <f ca="1">RANDBETWEEN(1,20)</f>
        <v>16</v>
      </c>
      <c r="E8" s="43">
        <f t="shared" ca="1" si="3"/>
        <v>19</v>
      </c>
      <c r="F8" s="43" t="s">
        <v>6</v>
      </c>
      <c r="H8" s="170" t="s">
        <v>98</v>
      </c>
      <c r="I8" s="73">
        <v>10</v>
      </c>
      <c r="J8" s="171" t="s">
        <v>118</v>
      </c>
      <c r="L8" s="161" t="s">
        <v>24</v>
      </c>
      <c r="M8" s="162">
        <f>AVERAGE(M3:M6)</f>
        <v>10.5</v>
      </c>
      <c r="N8" s="157"/>
    </row>
    <row r="9" spans="1:14" ht="16.2" thickBot="1" x14ac:dyDescent="0.35">
      <c r="A9" s="150" t="s">
        <v>107</v>
      </c>
      <c r="B9" s="150">
        <v>2</v>
      </c>
      <c r="C9" s="43">
        <v>0</v>
      </c>
      <c r="D9" s="44">
        <f ca="1">RANDBETWEEN(1,20)</f>
        <v>17</v>
      </c>
      <c r="E9" s="43">
        <f ca="1">SUM(C9:D9)</f>
        <v>17</v>
      </c>
      <c r="F9" s="43" t="s">
        <v>116</v>
      </c>
      <c r="H9" s="172" t="s">
        <v>99</v>
      </c>
      <c r="I9" s="173">
        <v>10</v>
      </c>
      <c r="J9" s="174" t="s">
        <v>119</v>
      </c>
      <c r="L9" s="163" t="s">
        <v>26</v>
      </c>
      <c r="M9" s="169">
        <f>COUNT(M3:M6)</f>
        <v>4</v>
      </c>
      <c r="N9" s="164"/>
    </row>
    <row r="10" spans="1:14" x14ac:dyDescent="0.3">
      <c r="A10" s="150" t="s">
        <v>108</v>
      </c>
      <c r="B10" s="150">
        <v>2</v>
      </c>
      <c r="C10" s="43">
        <v>7</v>
      </c>
      <c r="D10" s="44">
        <f t="shared" ref="D10:D12" ca="1" si="4">RANDBETWEEN(1,20)</f>
        <v>18</v>
      </c>
      <c r="E10" s="43">
        <f t="shared" ref="E10:E12" ca="1" si="5">SUM(C10:D10)</f>
        <v>25</v>
      </c>
      <c r="F10" s="43" t="s">
        <v>115</v>
      </c>
      <c r="H10" s="91" t="s">
        <v>25</v>
      </c>
      <c r="I10" s="92">
        <f>SUM(I3:I9)</f>
        <v>68</v>
      </c>
      <c r="J10" s="90"/>
    </row>
    <row r="11" spans="1:14" x14ac:dyDescent="0.3">
      <c r="A11" s="150" t="s">
        <v>109</v>
      </c>
      <c r="B11" s="150">
        <v>2</v>
      </c>
      <c r="C11" s="43">
        <v>0</v>
      </c>
      <c r="D11" s="44">
        <f t="shared" ca="1" si="4"/>
        <v>16</v>
      </c>
      <c r="E11" s="43">
        <f t="shared" ca="1" si="5"/>
        <v>16</v>
      </c>
      <c r="F11" s="43" t="s">
        <v>115</v>
      </c>
      <c r="H11" s="91" t="s">
        <v>26</v>
      </c>
      <c r="I11" s="92">
        <f>COUNT(I3:I9)</f>
        <v>7</v>
      </c>
      <c r="J11" s="93"/>
      <c r="L11" s="99" t="s">
        <v>32</v>
      </c>
      <c r="M11" s="100">
        <f>I12</f>
        <v>17</v>
      </c>
      <c r="N11" s="98"/>
    </row>
    <row r="12" spans="1:14" x14ac:dyDescent="0.3">
      <c r="A12" s="150" t="s">
        <v>111</v>
      </c>
      <c r="B12" s="150">
        <v>2</v>
      </c>
      <c r="C12" s="43">
        <v>1</v>
      </c>
      <c r="D12" s="44">
        <f t="shared" ca="1" si="4"/>
        <v>13</v>
      </c>
      <c r="E12" s="43">
        <f t="shared" ca="1" si="5"/>
        <v>14</v>
      </c>
      <c r="F12" s="43" t="s">
        <v>6</v>
      </c>
      <c r="H12" s="91" t="s">
        <v>28</v>
      </c>
      <c r="I12" s="94">
        <f>I10/4</f>
        <v>17</v>
      </c>
      <c r="J12" s="90" t="s">
        <v>29</v>
      </c>
      <c r="L12" s="99" t="s">
        <v>33</v>
      </c>
      <c r="M12" s="100">
        <f>I13</f>
        <v>34</v>
      </c>
      <c r="N12" s="98"/>
    </row>
    <row r="13" spans="1:14" ht="16.2" thickBot="1" x14ac:dyDescent="0.35">
      <c r="H13" s="95" t="s">
        <v>30</v>
      </c>
      <c r="I13" s="96">
        <f>I12*2</f>
        <v>34</v>
      </c>
      <c r="J13" s="97" t="s">
        <v>31</v>
      </c>
      <c r="L13" s="99" t="s">
        <v>34</v>
      </c>
      <c r="M13" s="100">
        <f>I10</f>
        <v>68</v>
      </c>
      <c r="N13" s="98"/>
    </row>
    <row r="14" spans="1:14" ht="16.2" thickTop="1" x14ac:dyDescent="0.3">
      <c r="H14" s="98"/>
      <c r="I14" s="98"/>
      <c r="J14" s="98"/>
      <c r="N14" s="98"/>
    </row>
    <row r="15" spans="1:14" x14ac:dyDescent="0.3">
      <c r="L15" s="101" t="s">
        <v>35</v>
      </c>
      <c r="M15" s="100">
        <f>M7</f>
        <v>42</v>
      </c>
    </row>
  </sheetData>
  <sortState ref="A2:F8">
    <sortCondition descending="1" ref="E2:E8"/>
    <sortCondition descending="1" ref="C2:C8"/>
  </sortState>
  <conditionalFormatting sqref="M15">
    <cfRule type="cellIs" dxfId="344" priority="1434" operator="greaterThan">
      <formula>$M$13</formula>
    </cfRule>
    <cfRule type="cellIs" dxfId="343" priority="1435" operator="between">
      <formula>$M$12</formula>
      <formula>$M$13</formula>
    </cfRule>
    <cfRule type="cellIs" dxfId="342" priority="1436" operator="between">
      <formula>$M$11</formula>
      <formula>$M$12</formula>
    </cfRule>
    <cfRule type="cellIs" dxfId="341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7" bestFit="1" customWidth="1"/>
    <col min="2" max="2" width="17.29687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9" bestFit="1" customWidth="1"/>
    <col min="13" max="13" width="7.5" style="59" bestFit="1" customWidth="1"/>
    <col min="14" max="14" width="2.296875" style="47" customWidth="1"/>
    <col min="15" max="15" width="7.59765625" style="47" customWidth="1"/>
    <col min="16" max="16" width="6.3984375" style="47" bestFit="1" customWidth="1"/>
    <col min="17" max="19" width="8.796875" style="47"/>
    <col min="20" max="20" width="11.09765625" style="47" customWidth="1"/>
    <col min="21" max="16384" width="8.796875" style="47"/>
  </cols>
  <sheetData>
    <row r="1" spans="1:17" s="55" customFormat="1" ht="31.8" thickBot="1" x14ac:dyDescent="0.35">
      <c r="A1" s="54" t="s">
        <v>139</v>
      </c>
      <c r="B1" s="60" t="s">
        <v>69</v>
      </c>
      <c r="C1" s="60" t="s">
        <v>70</v>
      </c>
      <c r="D1" s="54" t="s">
        <v>71</v>
      </c>
      <c r="E1" s="54" t="s">
        <v>83</v>
      </c>
      <c r="F1" s="54" t="s">
        <v>84</v>
      </c>
      <c r="G1" s="54" t="s">
        <v>87</v>
      </c>
      <c r="H1" s="54" t="s">
        <v>85</v>
      </c>
      <c r="I1" s="54" t="s">
        <v>91</v>
      </c>
      <c r="J1" s="54" t="s">
        <v>72</v>
      </c>
      <c r="K1" s="54" t="s">
        <v>73</v>
      </c>
      <c r="L1" s="54" t="s">
        <v>74</v>
      </c>
      <c r="M1" s="54" t="s">
        <v>75</v>
      </c>
      <c r="O1" s="79" t="s">
        <v>76</v>
      </c>
      <c r="P1" s="80">
        <v>100</v>
      </c>
    </row>
    <row r="2" spans="1:17" ht="16.8" x14ac:dyDescent="0.3">
      <c r="A2" s="64" t="s">
        <v>100</v>
      </c>
      <c r="B2" s="61" t="s">
        <v>117</v>
      </c>
      <c r="C2" s="62">
        <v>-200</v>
      </c>
      <c r="D2" s="56">
        <v>11</v>
      </c>
      <c r="E2" s="57" t="s">
        <v>77</v>
      </c>
      <c r="F2" s="57" t="s">
        <v>77</v>
      </c>
      <c r="G2" s="57" t="s">
        <v>90</v>
      </c>
      <c r="H2" s="57" t="s">
        <v>77</v>
      </c>
      <c r="I2" s="56"/>
      <c r="J2" s="56">
        <f t="shared" ref="J2:J3" si="0">IF($E2="þ",$D2,IF($F2="þ",($D2*10),IF($G2="þ",($D2*100),IF($H2="þ",($D2*600),$I2))))</f>
        <v>1100</v>
      </c>
      <c r="K2" s="56">
        <f>J2+C2</f>
        <v>900</v>
      </c>
      <c r="L2" s="57" t="s">
        <v>90</v>
      </c>
      <c r="M2" s="58" t="str">
        <f>IF(K2&lt;=$P$1,"þ","q")</f>
        <v>q</v>
      </c>
    </row>
    <row r="3" spans="1:17" ht="16.8" x14ac:dyDescent="0.3">
      <c r="A3" s="64" t="s">
        <v>100</v>
      </c>
      <c r="B3" s="61" t="s">
        <v>271</v>
      </c>
      <c r="C3" s="62">
        <v>36</v>
      </c>
      <c r="D3" s="56">
        <v>11</v>
      </c>
      <c r="E3" s="57" t="s">
        <v>90</v>
      </c>
      <c r="F3" s="57" t="s">
        <v>77</v>
      </c>
      <c r="G3" s="57" t="s">
        <v>77</v>
      </c>
      <c r="H3" s="57" t="s">
        <v>77</v>
      </c>
      <c r="I3" s="56"/>
      <c r="J3" s="56">
        <f t="shared" si="0"/>
        <v>11</v>
      </c>
      <c r="K3" s="56">
        <f>J3+C3</f>
        <v>47</v>
      </c>
      <c r="L3" s="57" t="s">
        <v>90</v>
      </c>
      <c r="M3" s="58" t="str">
        <f>IF(K3&lt;=$P$1,"þ","q")</f>
        <v>þ</v>
      </c>
    </row>
    <row r="4" spans="1:17" ht="16.8" x14ac:dyDescent="0.3">
      <c r="A4" s="65" t="s">
        <v>101</v>
      </c>
      <c r="B4" s="61" t="s">
        <v>204</v>
      </c>
      <c r="C4" s="62">
        <v>34</v>
      </c>
      <c r="D4" s="56">
        <v>10</v>
      </c>
      <c r="E4" s="57" t="s">
        <v>77</v>
      </c>
      <c r="F4" s="57" t="s">
        <v>90</v>
      </c>
      <c r="G4" s="57" t="s">
        <v>77</v>
      </c>
      <c r="H4" s="57" t="s">
        <v>77</v>
      </c>
      <c r="I4" s="56"/>
      <c r="J4" s="56">
        <f>IF($E4="þ",$D4,IF($F4="þ",($D4*10),IF($G4="þ",($D4*100),IF($H4="þ",($D4*600),$I4))))</f>
        <v>100</v>
      </c>
      <c r="K4" s="56">
        <f>J4+C4</f>
        <v>134</v>
      </c>
      <c r="L4" s="57" t="s">
        <v>90</v>
      </c>
      <c r="M4" s="58" t="str">
        <f>IF(K4&lt;=$P$1,"þ","q")</f>
        <v>q</v>
      </c>
    </row>
    <row r="5" spans="1:17" ht="16.8" x14ac:dyDescent="0.3">
      <c r="A5" s="66" t="s">
        <v>89</v>
      </c>
      <c r="B5" s="61" t="s">
        <v>129</v>
      </c>
      <c r="C5" s="62">
        <v>33</v>
      </c>
      <c r="D5" s="56">
        <v>8</v>
      </c>
      <c r="E5" s="57" t="s">
        <v>77</v>
      </c>
      <c r="F5" s="57" t="s">
        <v>77</v>
      </c>
      <c r="G5" s="57" t="s">
        <v>90</v>
      </c>
      <c r="H5" s="57" t="s">
        <v>77</v>
      </c>
      <c r="I5" s="56"/>
      <c r="J5" s="56">
        <f t="shared" ref="J5:J18" si="1">IF($E5="þ",$D5,IF($F5="þ",($D5*10),IF($G5="þ",($D5*100),IF($H5="þ",($D5*600),$I5))))</f>
        <v>800</v>
      </c>
      <c r="K5" s="56">
        <f t="shared" ref="K5" si="2">J5+C5</f>
        <v>833</v>
      </c>
      <c r="L5" s="57" t="s">
        <v>90</v>
      </c>
      <c r="M5" s="58" t="str">
        <f t="shared" ref="M5" si="3">IF(K5&lt;=$P$1,"þ","q")</f>
        <v>q</v>
      </c>
    </row>
    <row r="6" spans="1:17" ht="16.8" x14ac:dyDescent="0.3">
      <c r="A6" s="175" t="s">
        <v>102</v>
      </c>
      <c r="B6" s="61" t="s">
        <v>130</v>
      </c>
      <c r="C6" s="62">
        <v>33</v>
      </c>
      <c r="D6" s="56">
        <v>10</v>
      </c>
      <c r="E6" s="57" t="s">
        <v>77</v>
      </c>
      <c r="F6" s="57" t="s">
        <v>90</v>
      </c>
      <c r="G6" s="57" t="s">
        <v>77</v>
      </c>
      <c r="H6" s="57" t="s">
        <v>77</v>
      </c>
      <c r="I6" s="56"/>
      <c r="J6" s="56">
        <f t="shared" si="1"/>
        <v>100</v>
      </c>
      <c r="K6" s="56">
        <f t="shared" ref="K6" si="4">J6+C6</f>
        <v>133</v>
      </c>
      <c r="L6" s="57" t="s">
        <v>90</v>
      </c>
      <c r="M6" s="58" t="str">
        <f t="shared" ref="M6" si="5">IF(K6&lt;=$P$1,"þ","q")</f>
        <v>q</v>
      </c>
      <c r="O6" s="83"/>
      <c r="Q6" s="83"/>
    </row>
    <row r="7" spans="1:17" ht="16.8" x14ac:dyDescent="0.3">
      <c r="A7" s="175" t="s">
        <v>102</v>
      </c>
      <c r="B7" s="61" t="s">
        <v>280</v>
      </c>
      <c r="C7" s="62">
        <v>37</v>
      </c>
      <c r="D7" s="56">
        <v>10</v>
      </c>
      <c r="E7" s="57" t="s">
        <v>90</v>
      </c>
      <c r="F7" s="57" t="s">
        <v>77</v>
      </c>
      <c r="G7" s="57" t="s">
        <v>77</v>
      </c>
      <c r="H7" s="57" t="s">
        <v>77</v>
      </c>
      <c r="I7" s="56"/>
      <c r="J7" s="56">
        <f t="shared" si="1"/>
        <v>10</v>
      </c>
      <c r="K7" s="56">
        <f t="shared" ref="K7" si="6">J7+C7</f>
        <v>47</v>
      </c>
      <c r="L7" s="57" t="s">
        <v>90</v>
      </c>
      <c r="M7" s="58" t="str">
        <f t="shared" ref="M7" si="7">IF(K7&lt;=$P$1,"þ","q")</f>
        <v>þ</v>
      </c>
      <c r="O7" s="83"/>
      <c r="Q7" s="83"/>
    </row>
    <row r="8" spans="1:17" ht="16.8" x14ac:dyDescent="0.3">
      <c r="A8" s="175" t="s">
        <v>102</v>
      </c>
      <c r="B8" s="61" t="s">
        <v>281</v>
      </c>
      <c r="C8" s="62">
        <v>36</v>
      </c>
      <c r="D8" s="56">
        <v>10</v>
      </c>
      <c r="E8" s="57" t="s">
        <v>90</v>
      </c>
      <c r="F8" s="57" t="s">
        <v>77</v>
      </c>
      <c r="G8" s="57" t="s">
        <v>77</v>
      </c>
      <c r="H8" s="57" t="s">
        <v>77</v>
      </c>
      <c r="I8" s="56"/>
      <c r="J8" s="56">
        <f t="shared" si="1"/>
        <v>10</v>
      </c>
      <c r="K8" s="56">
        <f t="shared" ref="K8" si="8">J8+C8</f>
        <v>46</v>
      </c>
      <c r="L8" s="57" t="s">
        <v>90</v>
      </c>
      <c r="M8" s="58" t="str">
        <f t="shared" ref="M8" si="9">IF(K8&lt;=$P$1,"þ","q")</f>
        <v>þ</v>
      </c>
      <c r="O8" s="83"/>
      <c r="Q8" s="83"/>
    </row>
    <row r="9" spans="1:17" ht="16.8" x14ac:dyDescent="0.3">
      <c r="A9" s="177" t="s">
        <v>97</v>
      </c>
      <c r="B9" s="61" t="s">
        <v>131</v>
      </c>
      <c r="C9" s="62">
        <v>1</v>
      </c>
      <c r="D9" s="56">
        <v>9</v>
      </c>
      <c r="E9" s="57" t="s">
        <v>77</v>
      </c>
      <c r="F9" s="57" t="s">
        <v>90</v>
      </c>
      <c r="G9" s="57" t="s">
        <v>77</v>
      </c>
      <c r="H9" s="57" t="s">
        <v>77</v>
      </c>
      <c r="I9" s="56"/>
      <c r="J9" s="56">
        <f t="shared" si="1"/>
        <v>90</v>
      </c>
      <c r="K9" s="56">
        <f t="shared" ref="K9:K16" si="10">J9+C9</f>
        <v>91</v>
      </c>
      <c r="L9" s="57" t="s">
        <v>90</v>
      </c>
      <c r="M9" s="58" t="str">
        <f t="shared" ref="M9:M16" si="11">IF(K9&lt;=$P$1,"þ","q")</f>
        <v>þ</v>
      </c>
      <c r="O9" s="83"/>
      <c r="Q9" s="83"/>
    </row>
    <row r="10" spans="1:17" ht="16.8" x14ac:dyDescent="0.3">
      <c r="A10" s="177" t="s">
        <v>97</v>
      </c>
      <c r="B10" s="61" t="s">
        <v>136</v>
      </c>
      <c r="C10" s="62">
        <v>2</v>
      </c>
      <c r="D10" s="56">
        <v>4</v>
      </c>
      <c r="E10" s="57" t="s">
        <v>77</v>
      </c>
      <c r="F10" s="57" t="s">
        <v>90</v>
      </c>
      <c r="G10" s="57" t="s">
        <v>77</v>
      </c>
      <c r="H10" s="57" t="s">
        <v>77</v>
      </c>
      <c r="I10" s="56"/>
      <c r="J10" s="56">
        <f t="shared" si="1"/>
        <v>40</v>
      </c>
      <c r="K10" s="56">
        <f t="shared" ref="K10" si="12">J10+C10</f>
        <v>42</v>
      </c>
      <c r="L10" s="57" t="s">
        <v>90</v>
      </c>
      <c r="M10" s="58" t="str">
        <f t="shared" ref="M10" si="13">IF(K10&lt;=$P$1,"þ","q")</f>
        <v>þ</v>
      </c>
      <c r="O10" s="83"/>
      <c r="Q10" s="83"/>
    </row>
    <row r="11" spans="1:17" ht="16.8" x14ac:dyDescent="0.3">
      <c r="A11" s="177" t="s">
        <v>97</v>
      </c>
      <c r="B11" s="61" t="s">
        <v>138</v>
      </c>
      <c r="C11" s="62">
        <v>2</v>
      </c>
      <c r="D11" s="56">
        <v>34</v>
      </c>
      <c r="E11" s="57" t="s">
        <v>77</v>
      </c>
      <c r="F11" s="57" t="s">
        <v>90</v>
      </c>
      <c r="G11" s="57" t="s">
        <v>77</v>
      </c>
      <c r="H11" s="57" t="s">
        <v>77</v>
      </c>
      <c r="I11" s="56"/>
      <c r="J11" s="56">
        <f t="shared" si="1"/>
        <v>340</v>
      </c>
      <c r="K11" s="56">
        <f t="shared" ref="K11" si="14">J11+C11</f>
        <v>342</v>
      </c>
      <c r="L11" s="57" t="s">
        <v>90</v>
      </c>
      <c r="M11" s="58" t="str">
        <f t="shared" ref="M11" si="15">IF(K11&lt;=$P$1,"þ","q")</f>
        <v>q</v>
      </c>
      <c r="O11" s="83"/>
      <c r="Q11" s="83"/>
    </row>
    <row r="12" spans="1:17" ht="16.8" x14ac:dyDescent="0.3">
      <c r="A12" s="179" t="s">
        <v>98</v>
      </c>
      <c r="B12" s="61" t="s">
        <v>132</v>
      </c>
      <c r="C12" s="62">
        <v>-200</v>
      </c>
      <c r="D12" s="56">
        <v>10</v>
      </c>
      <c r="E12" s="57" t="s">
        <v>77</v>
      </c>
      <c r="F12" s="57" t="s">
        <v>77</v>
      </c>
      <c r="G12" s="57" t="s">
        <v>77</v>
      </c>
      <c r="H12" s="57" t="s">
        <v>90</v>
      </c>
      <c r="I12" s="56"/>
      <c r="J12" s="56">
        <f t="shared" si="1"/>
        <v>6000</v>
      </c>
      <c r="K12" s="56">
        <f t="shared" si="10"/>
        <v>5800</v>
      </c>
      <c r="L12" s="57" t="s">
        <v>90</v>
      </c>
      <c r="M12" s="58" t="str">
        <f t="shared" si="11"/>
        <v>q</v>
      </c>
      <c r="O12" s="83"/>
      <c r="Q12" s="83"/>
    </row>
    <row r="13" spans="1:17" ht="16.8" x14ac:dyDescent="0.3">
      <c r="A13" s="179" t="s">
        <v>98</v>
      </c>
      <c r="B13" s="61" t="s">
        <v>133</v>
      </c>
      <c r="C13" s="62">
        <v>1</v>
      </c>
      <c r="D13" s="56">
        <v>10</v>
      </c>
      <c r="E13" s="57" t="s">
        <v>77</v>
      </c>
      <c r="F13" s="57" t="s">
        <v>90</v>
      </c>
      <c r="G13" s="57" t="s">
        <v>77</v>
      </c>
      <c r="H13" s="57" t="s">
        <v>77</v>
      </c>
      <c r="I13" s="56"/>
      <c r="J13" s="56">
        <f t="shared" si="1"/>
        <v>100</v>
      </c>
      <c r="K13" s="56">
        <f t="shared" ref="K13:K14" si="16">J13+C13</f>
        <v>101</v>
      </c>
      <c r="L13" s="57" t="s">
        <v>90</v>
      </c>
      <c r="M13" s="58" t="str">
        <f t="shared" ref="M13:M14" si="17">IF(K13&lt;=$P$1,"þ","q")</f>
        <v>q</v>
      </c>
      <c r="O13" s="83"/>
      <c r="Q13" s="83"/>
    </row>
    <row r="14" spans="1:17" ht="16.8" x14ac:dyDescent="0.3">
      <c r="A14" s="179" t="s">
        <v>98</v>
      </c>
      <c r="B14" s="61" t="s">
        <v>135</v>
      </c>
      <c r="C14" s="62">
        <v>2</v>
      </c>
      <c r="D14" s="56">
        <v>10</v>
      </c>
      <c r="E14" s="57" t="s">
        <v>77</v>
      </c>
      <c r="F14" s="57" t="s">
        <v>77</v>
      </c>
      <c r="G14" s="57" t="s">
        <v>90</v>
      </c>
      <c r="H14" s="57" t="s">
        <v>77</v>
      </c>
      <c r="I14" s="56"/>
      <c r="J14" s="56">
        <f t="shared" si="1"/>
        <v>1000</v>
      </c>
      <c r="K14" s="56">
        <f t="shared" si="16"/>
        <v>1002</v>
      </c>
      <c r="L14" s="57" t="s">
        <v>90</v>
      </c>
      <c r="M14" s="58" t="str">
        <f t="shared" si="17"/>
        <v>q</v>
      </c>
      <c r="O14" s="83"/>
      <c r="Q14" s="83"/>
    </row>
    <row r="15" spans="1:17" ht="16.8" x14ac:dyDescent="0.3">
      <c r="A15" s="179" t="s">
        <v>98</v>
      </c>
      <c r="B15" s="61" t="s">
        <v>138</v>
      </c>
      <c r="C15" s="62">
        <v>4</v>
      </c>
      <c r="D15" s="56">
        <v>10</v>
      </c>
      <c r="E15" s="57" t="s">
        <v>77</v>
      </c>
      <c r="F15" s="57" t="s">
        <v>90</v>
      </c>
      <c r="G15" s="57" t="s">
        <v>77</v>
      </c>
      <c r="H15" s="57" t="s">
        <v>77</v>
      </c>
      <c r="I15" s="56"/>
      <c r="J15" s="56">
        <f t="shared" si="1"/>
        <v>100</v>
      </c>
      <c r="K15" s="56">
        <f t="shared" ref="K15" si="18">J15+C15</f>
        <v>104</v>
      </c>
      <c r="L15" s="57" t="s">
        <v>90</v>
      </c>
      <c r="M15" s="58" t="str">
        <f t="shared" ref="M15" si="19">IF(K15&lt;=$P$1,"þ","q")</f>
        <v>q</v>
      </c>
      <c r="O15" s="83"/>
      <c r="Q15" s="83"/>
    </row>
    <row r="16" spans="1:17" ht="16.8" x14ac:dyDescent="0.3">
      <c r="A16" s="178" t="s">
        <v>99</v>
      </c>
      <c r="B16" s="61" t="s">
        <v>134</v>
      </c>
      <c r="C16" s="62">
        <v>1</v>
      </c>
      <c r="D16" s="56">
        <v>7</v>
      </c>
      <c r="E16" s="57" t="s">
        <v>77</v>
      </c>
      <c r="F16" s="57" t="s">
        <v>90</v>
      </c>
      <c r="G16" s="57" t="s">
        <v>77</v>
      </c>
      <c r="H16" s="57" t="s">
        <v>77</v>
      </c>
      <c r="I16" s="56"/>
      <c r="J16" s="56">
        <f t="shared" si="1"/>
        <v>70</v>
      </c>
      <c r="K16" s="56">
        <f t="shared" si="10"/>
        <v>71</v>
      </c>
      <c r="L16" s="57" t="s">
        <v>90</v>
      </c>
      <c r="M16" s="58" t="str">
        <f t="shared" si="11"/>
        <v>þ</v>
      </c>
      <c r="O16" s="83"/>
      <c r="Q16" s="83"/>
    </row>
    <row r="17" spans="1:17" ht="16.8" x14ac:dyDescent="0.3">
      <c r="A17" s="178" t="s">
        <v>99</v>
      </c>
      <c r="B17" s="61" t="s">
        <v>137</v>
      </c>
      <c r="C17" s="62">
        <v>1</v>
      </c>
      <c r="D17" s="56">
        <v>6</v>
      </c>
      <c r="E17" s="57" t="s">
        <v>77</v>
      </c>
      <c r="F17" s="57" t="s">
        <v>90</v>
      </c>
      <c r="G17" s="57" t="s">
        <v>77</v>
      </c>
      <c r="H17" s="57" t="s">
        <v>77</v>
      </c>
      <c r="I17" s="56"/>
      <c r="J17" s="56">
        <f t="shared" si="1"/>
        <v>60</v>
      </c>
      <c r="K17" s="56">
        <f t="shared" ref="K17" si="20">J17+C17</f>
        <v>61</v>
      </c>
      <c r="L17" s="57" t="s">
        <v>90</v>
      </c>
      <c r="M17" s="58" t="str">
        <f t="shared" ref="M17" si="21">IF(K17&lt;=$P$1,"þ","q")</f>
        <v>þ</v>
      </c>
      <c r="O17" s="83"/>
      <c r="Q17" s="83"/>
    </row>
    <row r="18" spans="1:17" ht="16.8" x14ac:dyDescent="0.3">
      <c r="A18" s="178" t="s">
        <v>99</v>
      </c>
      <c r="B18" s="61" t="s">
        <v>138</v>
      </c>
      <c r="C18" s="62">
        <v>33</v>
      </c>
      <c r="D18" s="56">
        <v>6</v>
      </c>
      <c r="E18" s="57" t="s">
        <v>77</v>
      </c>
      <c r="F18" s="57" t="s">
        <v>90</v>
      </c>
      <c r="G18" s="57" t="s">
        <v>77</v>
      </c>
      <c r="H18" s="57" t="s">
        <v>77</v>
      </c>
      <c r="I18" s="56"/>
      <c r="J18" s="56">
        <f t="shared" si="1"/>
        <v>60</v>
      </c>
      <c r="K18" s="56">
        <f t="shared" ref="K18" si="22">J18+C18</f>
        <v>93</v>
      </c>
      <c r="L18" s="57" t="s">
        <v>90</v>
      </c>
      <c r="M18" s="58" t="str">
        <f t="shared" ref="M18" si="23">IF(K18&lt;=$P$1,"þ","q")</f>
        <v>þ</v>
      </c>
      <c r="O18" s="83"/>
      <c r="Q18" s="83"/>
    </row>
    <row r="19" spans="1:17" x14ac:dyDescent="0.3">
      <c r="O19" s="42"/>
    </row>
    <row r="20" spans="1:17" ht="31.2" x14ac:dyDescent="0.3">
      <c r="A20" s="54" t="s">
        <v>139</v>
      </c>
      <c r="B20" s="70" t="s">
        <v>69</v>
      </c>
      <c r="C20" s="71" t="s">
        <v>70</v>
      </c>
      <c r="D20" s="72" t="s">
        <v>71</v>
      </c>
      <c r="E20" s="63" t="s">
        <v>83</v>
      </c>
      <c r="F20" s="63" t="s">
        <v>84</v>
      </c>
      <c r="G20" s="63" t="s">
        <v>87</v>
      </c>
      <c r="H20" s="63" t="s">
        <v>85</v>
      </c>
      <c r="I20" s="63" t="s">
        <v>86</v>
      </c>
      <c r="J20" s="54" t="s">
        <v>72</v>
      </c>
      <c r="K20" s="54" t="s">
        <v>73</v>
      </c>
      <c r="L20" s="63" t="s">
        <v>74</v>
      </c>
      <c r="M20" s="63" t="s">
        <v>75</v>
      </c>
      <c r="O20" s="83"/>
    </row>
    <row r="21" spans="1:17" ht="16.8" x14ac:dyDescent="0.3">
      <c r="A21" s="67" t="s">
        <v>107</v>
      </c>
      <c r="B21" s="61"/>
      <c r="C21" s="62"/>
      <c r="D21" s="56">
        <v>12</v>
      </c>
      <c r="E21" s="57" t="s">
        <v>77</v>
      </c>
      <c r="F21" s="57" t="s">
        <v>77</v>
      </c>
      <c r="G21" s="57" t="s">
        <v>77</v>
      </c>
      <c r="H21" s="57" t="s">
        <v>77</v>
      </c>
      <c r="I21" s="56"/>
      <c r="J21" s="56">
        <f t="shared" ref="J21:J27" si="24">IF($E21="þ",$D21,IF($F21="þ",($D21*10),IF($G21="þ",($D21*100),IF($H21="þ",($D21*600),$I21))))</f>
        <v>0</v>
      </c>
      <c r="K21" s="56">
        <f>J21+C21</f>
        <v>0</v>
      </c>
      <c r="L21" s="57" t="s">
        <v>77</v>
      </c>
      <c r="M21" s="58" t="str">
        <f>IF(K21&lt;=$P$1,"þ","q")</f>
        <v>þ</v>
      </c>
      <c r="O21" s="42"/>
    </row>
    <row r="22" spans="1:17" ht="16.8" x14ac:dyDescent="0.3">
      <c r="A22" s="67" t="s">
        <v>107</v>
      </c>
      <c r="B22" s="61"/>
      <c r="C22" s="62"/>
      <c r="D22" s="56">
        <v>12</v>
      </c>
      <c r="E22" s="57" t="s">
        <v>77</v>
      </c>
      <c r="F22" s="57" t="s">
        <v>77</v>
      </c>
      <c r="G22" s="57" t="s">
        <v>77</v>
      </c>
      <c r="H22" s="57" t="s">
        <v>77</v>
      </c>
      <c r="I22" s="56"/>
      <c r="J22" s="56">
        <f t="shared" si="24"/>
        <v>0</v>
      </c>
      <c r="K22" s="56">
        <f>J22+C22</f>
        <v>0</v>
      </c>
      <c r="L22" s="57" t="s">
        <v>77</v>
      </c>
      <c r="M22" s="58" t="str">
        <f>IF(K22&lt;=$P$1,"þ","q")</f>
        <v>þ</v>
      </c>
      <c r="O22" s="83"/>
    </row>
    <row r="23" spans="1:17" ht="16.8" x14ac:dyDescent="0.3">
      <c r="A23" s="68" t="s">
        <v>108</v>
      </c>
      <c r="B23" s="61"/>
      <c r="C23" s="62"/>
      <c r="D23" s="56">
        <v>10</v>
      </c>
      <c r="E23" s="57" t="s">
        <v>77</v>
      </c>
      <c r="F23" s="57" t="s">
        <v>77</v>
      </c>
      <c r="G23" s="57" t="s">
        <v>77</v>
      </c>
      <c r="H23" s="57" t="s">
        <v>77</v>
      </c>
      <c r="I23" s="56"/>
      <c r="J23" s="56">
        <f t="shared" si="24"/>
        <v>0</v>
      </c>
      <c r="K23" s="56">
        <f>J23+C23</f>
        <v>0</v>
      </c>
      <c r="L23" s="57" t="s">
        <v>77</v>
      </c>
      <c r="M23" s="58" t="str">
        <f>IF(K23&lt;=$P$1,"þ","q")</f>
        <v>þ</v>
      </c>
    </row>
    <row r="24" spans="1:17" ht="16.8" x14ac:dyDescent="0.3">
      <c r="A24" s="68" t="s">
        <v>108</v>
      </c>
      <c r="B24" s="61"/>
      <c r="C24" s="62"/>
      <c r="D24" s="56">
        <v>10</v>
      </c>
      <c r="E24" s="57" t="s">
        <v>77</v>
      </c>
      <c r="F24" s="57" t="s">
        <v>77</v>
      </c>
      <c r="G24" s="57" t="s">
        <v>77</v>
      </c>
      <c r="H24" s="57" t="s">
        <v>77</v>
      </c>
      <c r="I24" s="56"/>
      <c r="J24" s="56">
        <f t="shared" si="24"/>
        <v>0</v>
      </c>
      <c r="K24" s="56">
        <f>J24+C24</f>
        <v>0</v>
      </c>
      <c r="L24" s="57" t="s">
        <v>77</v>
      </c>
      <c r="M24" s="58" t="str">
        <f>IF(K24&lt;=$P$1,"þ","q")</f>
        <v>þ</v>
      </c>
    </row>
    <row r="25" spans="1:17" ht="16.8" x14ac:dyDescent="0.3">
      <c r="A25" s="69" t="s">
        <v>109</v>
      </c>
      <c r="B25" s="61" t="s">
        <v>282</v>
      </c>
      <c r="C25" s="62">
        <v>79</v>
      </c>
      <c r="D25" s="56">
        <v>10</v>
      </c>
      <c r="E25" s="57" t="s">
        <v>77</v>
      </c>
      <c r="F25" s="57" t="s">
        <v>90</v>
      </c>
      <c r="G25" s="57" t="s">
        <v>77</v>
      </c>
      <c r="H25" s="57" t="s">
        <v>77</v>
      </c>
      <c r="I25" s="56"/>
      <c r="J25" s="56">
        <f t="shared" si="24"/>
        <v>100</v>
      </c>
      <c r="K25" s="56">
        <f>J25+C25</f>
        <v>179</v>
      </c>
      <c r="L25" s="57" t="s">
        <v>90</v>
      </c>
      <c r="M25" s="58" t="str">
        <f>IF(K25&lt;=$P$1,"þ","q")</f>
        <v>q</v>
      </c>
    </row>
    <row r="26" spans="1:17" ht="16.8" x14ac:dyDescent="0.3">
      <c r="A26" s="69" t="s">
        <v>109</v>
      </c>
      <c r="B26" s="61"/>
      <c r="C26" s="62"/>
      <c r="D26" s="56">
        <v>10</v>
      </c>
      <c r="E26" s="57" t="s">
        <v>77</v>
      </c>
      <c r="F26" s="57" t="s">
        <v>77</v>
      </c>
      <c r="G26" s="57" t="s">
        <v>77</v>
      </c>
      <c r="H26" s="57" t="s">
        <v>77</v>
      </c>
      <c r="I26" s="56"/>
      <c r="J26" s="56">
        <f t="shared" si="24"/>
        <v>0</v>
      </c>
      <c r="K26" s="56">
        <f t="shared" ref="K26" si="25">J26+C26</f>
        <v>0</v>
      </c>
      <c r="L26" s="57" t="s">
        <v>77</v>
      </c>
      <c r="M26" s="58" t="str">
        <f t="shared" ref="M26" si="26">IF(K26&lt;=$P$1,"þ","q")</f>
        <v>þ</v>
      </c>
    </row>
    <row r="27" spans="1:17" ht="16.8" x14ac:dyDescent="0.3">
      <c r="A27" s="69" t="s">
        <v>140</v>
      </c>
      <c r="B27" s="61" t="s">
        <v>141</v>
      </c>
      <c r="C27" s="62">
        <v>32</v>
      </c>
      <c r="D27" s="56">
        <v>1</v>
      </c>
      <c r="E27" s="57" t="s">
        <v>77</v>
      </c>
      <c r="F27" s="57" t="s">
        <v>90</v>
      </c>
      <c r="G27" s="57" t="s">
        <v>77</v>
      </c>
      <c r="H27" s="57" t="s">
        <v>77</v>
      </c>
      <c r="I27" s="56"/>
      <c r="J27" s="56">
        <f t="shared" si="24"/>
        <v>10</v>
      </c>
      <c r="K27" s="56">
        <f t="shared" ref="K27" si="27">J27+C27</f>
        <v>42</v>
      </c>
      <c r="L27" s="57" t="s">
        <v>90</v>
      </c>
      <c r="M27" s="58" t="str">
        <f t="shared" ref="M27" si="28">IF(K27&lt;=$P$1,"þ","q")</f>
        <v>þ</v>
      </c>
    </row>
  </sheetData>
  <sortState ref="A20:H39">
    <sortCondition ref="A20:A39"/>
    <sortCondition ref="C20:C39"/>
  </sortState>
  <conditionalFormatting sqref="L2:M2 M4:M5 L23:M25">
    <cfRule type="cellIs" dxfId="340" priority="766" stopIfTrue="1" operator="equal">
      <formula>"þ"</formula>
    </cfRule>
  </conditionalFormatting>
  <conditionalFormatting sqref="K2 I23:I25 K23:K25 K4:K5">
    <cfRule type="cellIs" dxfId="339" priority="764" operator="lessThan">
      <formula>$P$1</formula>
    </cfRule>
  </conditionalFormatting>
  <conditionalFormatting sqref="L19:M19">
    <cfRule type="cellIs" dxfId="338" priority="704" stopIfTrue="1" operator="equal">
      <formula>"þ"</formula>
    </cfRule>
  </conditionalFormatting>
  <conditionalFormatting sqref="M21">
    <cfRule type="cellIs" dxfId="337" priority="664" stopIfTrue="1" operator="equal">
      <formula>"þ"</formula>
    </cfRule>
  </conditionalFormatting>
  <conditionalFormatting sqref="K21">
    <cfRule type="cellIs" dxfId="336" priority="663" operator="lessThan">
      <formula>$P$1</formula>
    </cfRule>
  </conditionalFormatting>
  <conditionalFormatting sqref="M21">
    <cfRule type="cellIs" dxfId="335" priority="573" stopIfTrue="1" operator="equal">
      <formula>"þ"</formula>
    </cfRule>
  </conditionalFormatting>
  <conditionalFormatting sqref="K21">
    <cfRule type="cellIs" dxfId="334" priority="572" operator="lessThan">
      <formula>$P$1</formula>
    </cfRule>
  </conditionalFormatting>
  <conditionalFormatting sqref="L25:M25">
    <cfRule type="cellIs" dxfId="333" priority="488" stopIfTrue="1" operator="equal">
      <formula>"þ"</formula>
    </cfRule>
  </conditionalFormatting>
  <conditionalFormatting sqref="K25">
    <cfRule type="cellIs" dxfId="332" priority="487" operator="lessThan">
      <formula>$P$1</formula>
    </cfRule>
  </conditionalFormatting>
  <conditionalFormatting sqref="L26:M26">
    <cfRule type="cellIs" dxfId="331" priority="376" stopIfTrue="1" operator="equal">
      <formula>"þ"</formula>
    </cfRule>
  </conditionalFormatting>
  <conditionalFormatting sqref="K26">
    <cfRule type="cellIs" dxfId="330" priority="375" operator="lessThan">
      <formula>$P$1</formula>
    </cfRule>
  </conditionalFormatting>
  <conditionalFormatting sqref="L26:M26">
    <cfRule type="cellIs" dxfId="329" priority="374" stopIfTrue="1" operator="equal">
      <formula>"þ"</formula>
    </cfRule>
  </conditionalFormatting>
  <conditionalFormatting sqref="K26">
    <cfRule type="cellIs" dxfId="328" priority="373" operator="lessThan">
      <formula>$P$1</formula>
    </cfRule>
  </conditionalFormatting>
  <conditionalFormatting sqref="L26:M26">
    <cfRule type="cellIs" dxfId="327" priority="372" stopIfTrue="1" operator="equal">
      <formula>"þ"</formula>
    </cfRule>
  </conditionalFormatting>
  <conditionalFormatting sqref="K26">
    <cfRule type="cellIs" dxfId="326" priority="371" operator="lessThan">
      <formula>$P$1</formula>
    </cfRule>
  </conditionalFormatting>
  <conditionalFormatting sqref="M6">
    <cfRule type="cellIs" dxfId="325" priority="346" stopIfTrue="1" operator="equal">
      <formula>"þ"</formula>
    </cfRule>
  </conditionalFormatting>
  <conditionalFormatting sqref="M6">
    <cfRule type="cellIs" dxfId="324" priority="345" stopIfTrue="1" operator="equal">
      <formula>"þ"</formula>
    </cfRule>
  </conditionalFormatting>
  <conditionalFormatting sqref="K6">
    <cfRule type="cellIs" dxfId="323" priority="344" operator="lessThan">
      <formula>$P$1</formula>
    </cfRule>
  </conditionalFormatting>
  <conditionalFormatting sqref="P1">
    <cfRule type="cellIs" dxfId="322" priority="315" operator="equal">
      <formula>0</formula>
    </cfRule>
  </conditionalFormatting>
  <conditionalFormatting sqref="M22">
    <cfRule type="cellIs" dxfId="321" priority="265" stopIfTrue="1" operator="equal">
      <formula>"þ"</formula>
    </cfRule>
  </conditionalFormatting>
  <conditionalFormatting sqref="K22">
    <cfRule type="cellIs" dxfId="320" priority="282" operator="lessThan">
      <formula>$P$1</formula>
    </cfRule>
  </conditionalFormatting>
  <conditionalFormatting sqref="M22">
    <cfRule type="cellIs" dxfId="319" priority="281" stopIfTrue="1" operator="equal">
      <formula>"þ"</formula>
    </cfRule>
  </conditionalFormatting>
  <conditionalFormatting sqref="M22">
    <cfRule type="cellIs" dxfId="318" priority="280" stopIfTrue="1" operator="equal">
      <formula>"þ"</formula>
    </cfRule>
  </conditionalFormatting>
  <conditionalFormatting sqref="K22">
    <cfRule type="cellIs" dxfId="317" priority="279" operator="lessThan">
      <formula>$P$1</formula>
    </cfRule>
  </conditionalFormatting>
  <conditionalFormatting sqref="M22">
    <cfRule type="cellIs" dxfId="316" priority="278" stopIfTrue="1" operator="equal">
      <formula>"þ"</formula>
    </cfRule>
  </conditionalFormatting>
  <conditionalFormatting sqref="M22">
    <cfRule type="cellIs" dxfId="315" priority="277" stopIfTrue="1" operator="equal">
      <formula>"þ"</formula>
    </cfRule>
  </conditionalFormatting>
  <conditionalFormatting sqref="K22">
    <cfRule type="cellIs" dxfId="314" priority="276" operator="lessThan">
      <formula>$P$1</formula>
    </cfRule>
  </conditionalFormatting>
  <conditionalFormatting sqref="M22">
    <cfRule type="cellIs" dxfId="313" priority="275" stopIfTrue="1" operator="equal">
      <formula>"þ"</formula>
    </cfRule>
  </conditionalFormatting>
  <conditionalFormatting sqref="M22">
    <cfRule type="cellIs" dxfId="312" priority="274" stopIfTrue="1" operator="equal">
      <formula>"þ"</formula>
    </cfRule>
  </conditionalFormatting>
  <conditionalFormatting sqref="K22">
    <cfRule type="cellIs" dxfId="311" priority="273" operator="lessThan">
      <formula>$P$1</formula>
    </cfRule>
  </conditionalFormatting>
  <conditionalFormatting sqref="K22">
    <cfRule type="cellIs" dxfId="310" priority="267" operator="lessThan">
      <formula>$P$1</formula>
    </cfRule>
  </conditionalFormatting>
  <conditionalFormatting sqref="M22">
    <cfRule type="cellIs" dxfId="309" priority="266" stopIfTrue="1" operator="equal">
      <formula>"þ"</formula>
    </cfRule>
  </conditionalFormatting>
  <conditionalFormatting sqref="K22">
    <cfRule type="cellIs" dxfId="308" priority="264" operator="lessThan">
      <formula>$P$1</formula>
    </cfRule>
  </conditionalFormatting>
  <conditionalFormatting sqref="M22">
    <cfRule type="cellIs" dxfId="307" priority="263" stopIfTrue="1" operator="equal">
      <formula>"þ"</formula>
    </cfRule>
  </conditionalFormatting>
  <conditionalFormatting sqref="M22">
    <cfRule type="cellIs" dxfId="306" priority="262" stopIfTrue="1" operator="equal">
      <formula>"þ"</formula>
    </cfRule>
  </conditionalFormatting>
  <conditionalFormatting sqref="K22">
    <cfRule type="cellIs" dxfId="305" priority="261" operator="lessThan">
      <formula>$P$1</formula>
    </cfRule>
  </conditionalFormatting>
  <conditionalFormatting sqref="M22">
    <cfRule type="cellIs" dxfId="304" priority="260" stopIfTrue="1" operator="equal">
      <formula>"þ"</formula>
    </cfRule>
  </conditionalFormatting>
  <conditionalFormatting sqref="M22">
    <cfRule type="cellIs" dxfId="303" priority="259" stopIfTrue="1" operator="equal">
      <formula>"þ"</formula>
    </cfRule>
  </conditionalFormatting>
  <conditionalFormatting sqref="K22">
    <cfRule type="cellIs" dxfId="302" priority="258" operator="lessThan">
      <formula>$P$1</formula>
    </cfRule>
  </conditionalFormatting>
  <conditionalFormatting sqref="L21:L22">
    <cfRule type="cellIs" dxfId="301" priority="252" stopIfTrue="1" operator="equal">
      <formula>"þ"</formula>
    </cfRule>
  </conditionalFormatting>
  <conditionalFormatting sqref="L21:L22">
    <cfRule type="cellIs" dxfId="300" priority="251" stopIfTrue="1" operator="equal">
      <formula>"þ"</formula>
    </cfRule>
  </conditionalFormatting>
  <conditionalFormatting sqref="M23:M24">
    <cfRule type="cellIs" dxfId="299" priority="244" stopIfTrue="1" operator="equal">
      <formula>"þ"</formula>
    </cfRule>
  </conditionalFormatting>
  <conditionalFormatting sqref="K24">
    <cfRule type="cellIs" dxfId="298" priority="243" operator="lessThan">
      <formula>$P$1</formula>
    </cfRule>
  </conditionalFormatting>
  <conditionalFormatting sqref="M23:M24">
    <cfRule type="cellIs" dxfId="297" priority="242" stopIfTrue="1" operator="equal">
      <formula>"þ"</formula>
    </cfRule>
  </conditionalFormatting>
  <conditionalFormatting sqref="K24">
    <cfRule type="cellIs" dxfId="296" priority="241" operator="lessThan">
      <formula>$P$1</formula>
    </cfRule>
  </conditionalFormatting>
  <conditionalFormatting sqref="M23:M24">
    <cfRule type="cellIs" dxfId="295" priority="240" stopIfTrue="1" operator="equal">
      <formula>"þ"</formula>
    </cfRule>
  </conditionalFormatting>
  <conditionalFormatting sqref="K24">
    <cfRule type="cellIs" dxfId="294" priority="239" operator="lessThan">
      <formula>$P$1</formula>
    </cfRule>
  </conditionalFormatting>
  <conditionalFormatting sqref="K23">
    <cfRule type="cellIs" dxfId="293" priority="237" operator="lessThan">
      <formula>$P$1</formula>
    </cfRule>
  </conditionalFormatting>
  <conditionalFormatting sqref="K23">
    <cfRule type="cellIs" dxfId="292" priority="236" operator="lessThan">
      <formula>$P$1</formula>
    </cfRule>
  </conditionalFormatting>
  <conditionalFormatting sqref="L23:L24">
    <cfRule type="cellIs" dxfId="291" priority="228" stopIfTrue="1" operator="equal">
      <formula>"þ"</formula>
    </cfRule>
  </conditionalFormatting>
  <conditionalFormatting sqref="L23:L24">
    <cfRule type="cellIs" dxfId="290" priority="227" stopIfTrue="1" operator="equal">
      <formula>"þ"</formula>
    </cfRule>
  </conditionalFormatting>
  <conditionalFormatting sqref="L23:L24">
    <cfRule type="cellIs" dxfId="289" priority="226" stopIfTrue="1" operator="equal">
      <formula>"þ"</formula>
    </cfRule>
  </conditionalFormatting>
  <conditionalFormatting sqref="L4">
    <cfRule type="cellIs" dxfId="288" priority="210" stopIfTrue="1" operator="equal">
      <formula>"þ"</formula>
    </cfRule>
  </conditionalFormatting>
  <conditionalFormatting sqref="E2:F2">
    <cfRule type="cellIs" dxfId="287" priority="193" stopIfTrue="1" operator="equal">
      <formula>"þ"</formula>
    </cfRule>
  </conditionalFormatting>
  <conditionalFormatting sqref="E6 H6">
    <cfRule type="cellIs" dxfId="286" priority="192" stopIfTrue="1" operator="equal">
      <formula>"þ"</formula>
    </cfRule>
  </conditionalFormatting>
  <conditionalFormatting sqref="E6 H6">
    <cfRule type="cellIs" dxfId="285" priority="191" stopIfTrue="1" operator="equal">
      <formula>"þ"</formula>
    </cfRule>
  </conditionalFormatting>
  <conditionalFormatting sqref="H4 E4:F4">
    <cfRule type="cellIs" dxfId="284" priority="188" stopIfTrue="1" operator="equal">
      <formula>"þ"</formula>
    </cfRule>
  </conditionalFormatting>
  <conditionalFormatting sqref="E21:F21 E26:F26 E23:F23 H23 H26 H21">
    <cfRule type="cellIs" dxfId="283" priority="186" stopIfTrue="1" operator="equal">
      <formula>"þ"</formula>
    </cfRule>
  </conditionalFormatting>
  <conditionalFormatting sqref="E25 H25">
    <cfRule type="cellIs" dxfId="282" priority="185" stopIfTrue="1" operator="equal">
      <formula>"þ"</formula>
    </cfRule>
  </conditionalFormatting>
  <conditionalFormatting sqref="E25 H25">
    <cfRule type="cellIs" dxfId="281" priority="184" stopIfTrue="1" operator="equal">
      <formula>"þ"</formula>
    </cfRule>
  </conditionalFormatting>
  <conditionalFormatting sqref="E24:F24 H24">
    <cfRule type="cellIs" dxfId="280" priority="183" stopIfTrue="1" operator="equal">
      <formula>"þ"</formula>
    </cfRule>
  </conditionalFormatting>
  <conditionalFormatting sqref="E24:F24 H24">
    <cfRule type="cellIs" dxfId="279" priority="182" stopIfTrue="1" operator="equal">
      <formula>"þ"</formula>
    </cfRule>
  </conditionalFormatting>
  <conditionalFormatting sqref="E22:F22 H22">
    <cfRule type="cellIs" dxfId="278" priority="181" stopIfTrue="1" operator="equal">
      <formula>"þ"</formula>
    </cfRule>
  </conditionalFormatting>
  <conditionalFormatting sqref="E23:F23 H23">
    <cfRule type="cellIs" dxfId="277" priority="180" stopIfTrue="1" operator="equal">
      <formula>"þ"</formula>
    </cfRule>
  </conditionalFormatting>
  <conditionalFormatting sqref="I21">
    <cfRule type="cellIs" dxfId="276" priority="179" operator="lessThan">
      <formula>$P$1</formula>
    </cfRule>
  </conditionalFormatting>
  <conditionalFormatting sqref="I26">
    <cfRule type="cellIs" dxfId="275" priority="167" operator="lessThan">
      <formula>$P$1</formula>
    </cfRule>
  </conditionalFormatting>
  <conditionalFormatting sqref="I26">
    <cfRule type="cellIs" dxfId="274" priority="166" operator="lessThan">
      <formula>$P$1</formula>
    </cfRule>
  </conditionalFormatting>
  <conditionalFormatting sqref="I26">
    <cfRule type="cellIs" dxfId="273" priority="165" operator="lessThan">
      <formula>$P$1</formula>
    </cfRule>
  </conditionalFormatting>
  <conditionalFormatting sqref="I26">
    <cfRule type="cellIs" dxfId="272" priority="164" operator="lessThan">
      <formula>$P$1</formula>
    </cfRule>
  </conditionalFormatting>
  <conditionalFormatting sqref="I26">
    <cfRule type="cellIs" dxfId="271" priority="163" operator="lessThan">
      <formula>$P$1</formula>
    </cfRule>
  </conditionalFormatting>
  <conditionalFormatting sqref="I26">
    <cfRule type="cellIs" dxfId="270" priority="162" operator="lessThan">
      <formula>$P$1</formula>
    </cfRule>
  </conditionalFormatting>
  <conditionalFormatting sqref="I26">
    <cfRule type="cellIs" dxfId="269" priority="161" operator="lessThan">
      <formula>$P$1</formula>
    </cfRule>
  </conditionalFormatting>
  <conditionalFormatting sqref="I22">
    <cfRule type="cellIs" dxfId="268" priority="160" operator="lessThan">
      <formula>$P$1</formula>
    </cfRule>
  </conditionalFormatting>
  <conditionalFormatting sqref="I22">
    <cfRule type="cellIs" dxfId="267" priority="159" operator="lessThan">
      <formula>$P$1</formula>
    </cfRule>
  </conditionalFormatting>
  <conditionalFormatting sqref="I22">
    <cfRule type="cellIs" dxfId="266" priority="158" operator="lessThan">
      <formula>$P$1</formula>
    </cfRule>
  </conditionalFormatting>
  <conditionalFormatting sqref="I22">
    <cfRule type="cellIs" dxfId="265" priority="157" operator="lessThan">
      <formula>$P$1</formula>
    </cfRule>
  </conditionalFormatting>
  <conditionalFormatting sqref="I22">
    <cfRule type="cellIs" dxfId="264" priority="156" operator="lessThan">
      <formula>$P$1</formula>
    </cfRule>
  </conditionalFormatting>
  <conditionalFormatting sqref="I22">
    <cfRule type="cellIs" dxfId="263" priority="155" operator="lessThan">
      <formula>$P$1</formula>
    </cfRule>
  </conditionalFormatting>
  <conditionalFormatting sqref="I22">
    <cfRule type="cellIs" dxfId="262" priority="154" operator="lessThan">
      <formula>$P$1</formula>
    </cfRule>
  </conditionalFormatting>
  <conditionalFormatting sqref="I22">
    <cfRule type="cellIs" dxfId="261" priority="153" operator="lessThan">
      <formula>$P$1</formula>
    </cfRule>
  </conditionalFormatting>
  <conditionalFormatting sqref="I22">
    <cfRule type="cellIs" dxfId="260" priority="152" operator="lessThan">
      <formula>$P$1</formula>
    </cfRule>
  </conditionalFormatting>
  <conditionalFormatting sqref="I24">
    <cfRule type="cellIs" dxfId="259" priority="151" operator="lessThan">
      <formula>$P$1</formula>
    </cfRule>
  </conditionalFormatting>
  <conditionalFormatting sqref="I23">
    <cfRule type="cellIs" dxfId="258" priority="150" operator="lessThan">
      <formula>$P$1</formula>
    </cfRule>
  </conditionalFormatting>
  <conditionalFormatting sqref="G2">
    <cfRule type="cellIs" dxfId="257" priority="149" stopIfTrue="1" operator="equal">
      <formula>"þ"</formula>
    </cfRule>
  </conditionalFormatting>
  <conditionalFormatting sqref="G6">
    <cfRule type="cellIs" dxfId="256" priority="148" stopIfTrue="1" operator="equal">
      <formula>"þ"</formula>
    </cfRule>
  </conditionalFormatting>
  <conditionalFormatting sqref="G6">
    <cfRule type="cellIs" dxfId="255" priority="147" stopIfTrue="1" operator="equal">
      <formula>"þ"</formula>
    </cfRule>
  </conditionalFormatting>
  <conditionalFormatting sqref="G4">
    <cfRule type="cellIs" dxfId="254" priority="144" stopIfTrue="1" operator="equal">
      <formula>"þ"</formula>
    </cfRule>
  </conditionalFormatting>
  <conditionalFormatting sqref="G21 G26 G23">
    <cfRule type="cellIs" dxfId="253" priority="142" stopIfTrue="1" operator="equal">
      <formula>"þ"</formula>
    </cfRule>
  </conditionalFormatting>
  <conditionalFormatting sqref="G25">
    <cfRule type="cellIs" dxfId="252" priority="141" stopIfTrue="1" operator="equal">
      <formula>"þ"</formula>
    </cfRule>
  </conditionalFormatting>
  <conditionalFormatting sqref="G25">
    <cfRule type="cellIs" dxfId="251" priority="140" stopIfTrue="1" operator="equal">
      <formula>"þ"</formula>
    </cfRule>
  </conditionalFormatting>
  <conditionalFormatting sqref="G24">
    <cfRule type="cellIs" dxfId="250" priority="139" stopIfTrue="1" operator="equal">
      <formula>"þ"</formula>
    </cfRule>
  </conditionalFormatting>
  <conditionalFormatting sqref="G24">
    <cfRule type="cellIs" dxfId="249" priority="138" stopIfTrue="1" operator="equal">
      <formula>"þ"</formula>
    </cfRule>
  </conditionalFormatting>
  <conditionalFormatting sqref="G22">
    <cfRule type="cellIs" dxfId="248" priority="137" stopIfTrue="1" operator="equal">
      <formula>"þ"</formula>
    </cfRule>
  </conditionalFormatting>
  <conditionalFormatting sqref="G23">
    <cfRule type="cellIs" dxfId="247" priority="136" stopIfTrue="1" operator="equal">
      <formula>"þ"</formula>
    </cfRule>
  </conditionalFormatting>
  <conditionalFormatting sqref="H2">
    <cfRule type="cellIs" dxfId="246" priority="135" stopIfTrue="1" operator="equal">
      <formula>"þ"</formula>
    </cfRule>
  </conditionalFormatting>
  <conditionalFormatting sqref="L9:M9 L16:M16 L12:M12">
    <cfRule type="cellIs" dxfId="245" priority="134" stopIfTrue="1" operator="equal">
      <formula>"þ"</formula>
    </cfRule>
  </conditionalFormatting>
  <conditionalFormatting sqref="L9:M9 L16:M16 L12:M12">
    <cfRule type="cellIs" dxfId="244" priority="133" stopIfTrue="1" operator="equal">
      <formula>"þ"</formula>
    </cfRule>
  </conditionalFormatting>
  <conditionalFormatting sqref="K9 K16 K12">
    <cfRule type="cellIs" dxfId="243" priority="132" operator="lessThan">
      <formula>$P$1</formula>
    </cfRule>
  </conditionalFormatting>
  <conditionalFormatting sqref="E12:F12 H9 E9 H16 E16">
    <cfRule type="cellIs" dxfId="242" priority="131" stopIfTrue="1" operator="equal">
      <formula>"þ"</formula>
    </cfRule>
  </conditionalFormatting>
  <conditionalFormatting sqref="E12:F12 H9 E9 H16 E16">
    <cfRule type="cellIs" dxfId="241" priority="130" stopIfTrue="1" operator="equal">
      <formula>"þ"</formula>
    </cfRule>
  </conditionalFormatting>
  <conditionalFormatting sqref="G9 G16 G12">
    <cfRule type="cellIs" dxfId="240" priority="129" stopIfTrue="1" operator="equal">
      <formula>"þ"</formula>
    </cfRule>
  </conditionalFormatting>
  <conditionalFormatting sqref="G9 G16 G12">
    <cfRule type="cellIs" dxfId="239" priority="128" stopIfTrue="1" operator="equal">
      <formula>"þ"</formula>
    </cfRule>
  </conditionalFormatting>
  <conditionalFormatting sqref="E5 H5">
    <cfRule type="cellIs" dxfId="238" priority="127" stopIfTrue="1" operator="equal">
      <formula>"þ"</formula>
    </cfRule>
  </conditionalFormatting>
  <conditionalFormatting sqref="E5 H5">
    <cfRule type="cellIs" dxfId="237" priority="126" stopIfTrue="1" operator="equal">
      <formula>"þ"</formula>
    </cfRule>
  </conditionalFormatting>
  <conditionalFormatting sqref="G5">
    <cfRule type="cellIs" dxfId="236" priority="125" stopIfTrue="1" operator="equal">
      <formula>"þ"</formula>
    </cfRule>
  </conditionalFormatting>
  <conditionalFormatting sqref="G5">
    <cfRule type="cellIs" dxfId="235" priority="124" stopIfTrue="1" operator="equal">
      <formula>"þ"</formula>
    </cfRule>
  </conditionalFormatting>
  <conditionalFormatting sqref="F5">
    <cfRule type="cellIs" dxfId="234" priority="123" stopIfTrue="1" operator="equal">
      <formula>"þ"</formula>
    </cfRule>
  </conditionalFormatting>
  <conditionalFormatting sqref="F6">
    <cfRule type="cellIs" dxfId="233" priority="122" stopIfTrue="1" operator="equal">
      <formula>"þ"</formula>
    </cfRule>
  </conditionalFormatting>
  <conditionalFormatting sqref="F6">
    <cfRule type="cellIs" dxfId="232" priority="121" stopIfTrue="1" operator="equal">
      <formula>"þ"</formula>
    </cfRule>
  </conditionalFormatting>
  <conditionalFormatting sqref="F9">
    <cfRule type="cellIs" dxfId="231" priority="120" stopIfTrue="1" operator="equal">
      <formula>"þ"</formula>
    </cfRule>
  </conditionalFormatting>
  <conditionalFormatting sqref="F9">
    <cfRule type="cellIs" dxfId="230" priority="119" stopIfTrue="1" operator="equal">
      <formula>"þ"</formula>
    </cfRule>
  </conditionalFormatting>
  <conditionalFormatting sqref="L13:M14">
    <cfRule type="cellIs" dxfId="229" priority="118" stopIfTrue="1" operator="equal">
      <formula>"þ"</formula>
    </cfRule>
  </conditionalFormatting>
  <conditionalFormatting sqref="L13:M14">
    <cfRule type="cellIs" dxfId="228" priority="117" stopIfTrue="1" operator="equal">
      <formula>"þ"</formula>
    </cfRule>
  </conditionalFormatting>
  <conditionalFormatting sqref="K13:K14">
    <cfRule type="cellIs" dxfId="227" priority="116" operator="lessThan">
      <formula>$P$1</formula>
    </cfRule>
  </conditionalFormatting>
  <conditionalFormatting sqref="E14:F14 H14 E13">
    <cfRule type="cellIs" dxfId="226" priority="115" stopIfTrue="1" operator="equal">
      <formula>"þ"</formula>
    </cfRule>
  </conditionalFormatting>
  <conditionalFormatting sqref="E14:F14 H14 E13">
    <cfRule type="cellIs" dxfId="225" priority="114" stopIfTrue="1" operator="equal">
      <formula>"þ"</formula>
    </cfRule>
  </conditionalFormatting>
  <conditionalFormatting sqref="G13">
    <cfRule type="cellIs" dxfId="224" priority="113" stopIfTrue="1" operator="equal">
      <formula>"þ"</formula>
    </cfRule>
  </conditionalFormatting>
  <conditionalFormatting sqref="G13">
    <cfRule type="cellIs" dxfId="223" priority="112" stopIfTrue="1" operator="equal">
      <formula>"þ"</formula>
    </cfRule>
  </conditionalFormatting>
  <conditionalFormatting sqref="H12">
    <cfRule type="cellIs" dxfId="222" priority="111" stopIfTrue="1" operator="equal">
      <formula>"þ"</formula>
    </cfRule>
  </conditionalFormatting>
  <conditionalFormatting sqref="H12">
    <cfRule type="cellIs" dxfId="221" priority="110" stopIfTrue="1" operator="equal">
      <formula>"þ"</formula>
    </cfRule>
  </conditionalFormatting>
  <conditionalFormatting sqref="H13">
    <cfRule type="cellIs" dxfId="220" priority="109" stopIfTrue="1" operator="equal">
      <formula>"þ"</formula>
    </cfRule>
  </conditionalFormatting>
  <conditionalFormatting sqref="H13">
    <cfRule type="cellIs" dxfId="219" priority="108" stopIfTrue="1" operator="equal">
      <formula>"þ"</formula>
    </cfRule>
  </conditionalFormatting>
  <conditionalFormatting sqref="F13">
    <cfRule type="cellIs" dxfId="218" priority="107" stopIfTrue="1" operator="equal">
      <formula>"þ"</formula>
    </cfRule>
  </conditionalFormatting>
  <conditionalFormatting sqref="F13">
    <cfRule type="cellIs" dxfId="217" priority="106" stopIfTrue="1" operator="equal">
      <formula>"þ"</formula>
    </cfRule>
  </conditionalFormatting>
  <conditionalFormatting sqref="F16">
    <cfRule type="cellIs" dxfId="216" priority="105" stopIfTrue="1" operator="equal">
      <formula>"þ"</formula>
    </cfRule>
  </conditionalFormatting>
  <conditionalFormatting sqref="F16">
    <cfRule type="cellIs" dxfId="215" priority="104" stopIfTrue="1" operator="equal">
      <formula>"þ"</formula>
    </cfRule>
  </conditionalFormatting>
  <conditionalFormatting sqref="G14">
    <cfRule type="cellIs" dxfId="214" priority="103" stopIfTrue="1" operator="equal">
      <formula>"þ"</formula>
    </cfRule>
  </conditionalFormatting>
  <conditionalFormatting sqref="G14">
    <cfRule type="cellIs" dxfId="213" priority="102" stopIfTrue="1" operator="equal">
      <formula>"þ"</formula>
    </cfRule>
  </conditionalFormatting>
  <conditionalFormatting sqref="L10:M10">
    <cfRule type="cellIs" dxfId="212" priority="101" stopIfTrue="1" operator="equal">
      <formula>"þ"</formula>
    </cfRule>
  </conditionalFormatting>
  <conditionalFormatting sqref="L10:M10">
    <cfRule type="cellIs" dxfId="211" priority="100" stopIfTrue="1" operator="equal">
      <formula>"þ"</formula>
    </cfRule>
  </conditionalFormatting>
  <conditionalFormatting sqref="K10">
    <cfRule type="cellIs" dxfId="210" priority="99" operator="lessThan">
      <formula>$P$1</formula>
    </cfRule>
  </conditionalFormatting>
  <conditionalFormatting sqref="H10 E10">
    <cfRule type="cellIs" dxfId="209" priority="98" stopIfTrue="1" operator="equal">
      <formula>"þ"</formula>
    </cfRule>
  </conditionalFormatting>
  <conditionalFormatting sqref="H10 E10">
    <cfRule type="cellIs" dxfId="208" priority="97" stopIfTrue="1" operator="equal">
      <formula>"þ"</formula>
    </cfRule>
  </conditionalFormatting>
  <conditionalFormatting sqref="G10">
    <cfRule type="cellIs" dxfId="207" priority="96" stopIfTrue="1" operator="equal">
      <formula>"þ"</formula>
    </cfRule>
  </conditionalFormatting>
  <conditionalFormatting sqref="G10">
    <cfRule type="cellIs" dxfId="206" priority="95" stopIfTrue="1" operator="equal">
      <formula>"þ"</formula>
    </cfRule>
  </conditionalFormatting>
  <conditionalFormatting sqref="F10">
    <cfRule type="cellIs" dxfId="205" priority="94" stopIfTrue="1" operator="equal">
      <formula>"þ"</formula>
    </cfRule>
  </conditionalFormatting>
  <conditionalFormatting sqref="F10">
    <cfRule type="cellIs" dxfId="204" priority="93" stopIfTrue="1" operator="equal">
      <formula>"þ"</formula>
    </cfRule>
  </conditionalFormatting>
  <conditionalFormatting sqref="L17:M17">
    <cfRule type="cellIs" dxfId="203" priority="92" stopIfTrue="1" operator="equal">
      <formula>"þ"</formula>
    </cfRule>
  </conditionalFormatting>
  <conditionalFormatting sqref="L17:M17">
    <cfRule type="cellIs" dxfId="202" priority="91" stopIfTrue="1" operator="equal">
      <formula>"þ"</formula>
    </cfRule>
  </conditionalFormatting>
  <conditionalFormatting sqref="K17">
    <cfRule type="cellIs" dxfId="201" priority="90" operator="lessThan">
      <formula>$P$1</formula>
    </cfRule>
  </conditionalFormatting>
  <conditionalFormatting sqref="H17 E17">
    <cfRule type="cellIs" dxfId="200" priority="89" stopIfTrue="1" operator="equal">
      <formula>"þ"</formula>
    </cfRule>
  </conditionalFormatting>
  <conditionalFormatting sqref="H17 E17">
    <cfRule type="cellIs" dxfId="199" priority="88" stopIfTrue="1" operator="equal">
      <formula>"þ"</formula>
    </cfRule>
  </conditionalFormatting>
  <conditionalFormatting sqref="G17">
    <cfRule type="cellIs" dxfId="198" priority="87" stopIfTrue="1" operator="equal">
      <formula>"þ"</formula>
    </cfRule>
  </conditionalFormatting>
  <conditionalFormatting sqref="G17">
    <cfRule type="cellIs" dxfId="197" priority="86" stopIfTrue="1" operator="equal">
      <formula>"þ"</formula>
    </cfRule>
  </conditionalFormatting>
  <conditionalFormatting sqref="F17">
    <cfRule type="cellIs" dxfId="196" priority="85" stopIfTrue="1" operator="equal">
      <formula>"þ"</formula>
    </cfRule>
  </conditionalFormatting>
  <conditionalFormatting sqref="F17">
    <cfRule type="cellIs" dxfId="195" priority="84" stopIfTrue="1" operator="equal">
      <formula>"þ"</formula>
    </cfRule>
  </conditionalFormatting>
  <conditionalFormatting sqref="L15:M15">
    <cfRule type="cellIs" dxfId="194" priority="83" stopIfTrue="1" operator="equal">
      <formula>"þ"</formula>
    </cfRule>
  </conditionalFormatting>
  <conditionalFormatting sqref="L15:M15">
    <cfRule type="cellIs" dxfId="193" priority="82" stopIfTrue="1" operator="equal">
      <formula>"þ"</formula>
    </cfRule>
  </conditionalFormatting>
  <conditionalFormatting sqref="K15">
    <cfRule type="cellIs" dxfId="192" priority="81" operator="lessThan">
      <formula>$P$1</formula>
    </cfRule>
  </conditionalFormatting>
  <conditionalFormatting sqref="E15:F15 H15">
    <cfRule type="cellIs" dxfId="191" priority="80" stopIfTrue="1" operator="equal">
      <formula>"þ"</formula>
    </cfRule>
  </conditionalFormatting>
  <conditionalFormatting sqref="E15:F15 H15">
    <cfRule type="cellIs" dxfId="190" priority="79" stopIfTrue="1" operator="equal">
      <formula>"þ"</formula>
    </cfRule>
  </conditionalFormatting>
  <conditionalFormatting sqref="G15">
    <cfRule type="cellIs" dxfId="189" priority="78" stopIfTrue="1" operator="equal">
      <formula>"þ"</formula>
    </cfRule>
  </conditionalFormatting>
  <conditionalFormatting sqref="G15">
    <cfRule type="cellIs" dxfId="188" priority="77" stopIfTrue="1" operator="equal">
      <formula>"þ"</formula>
    </cfRule>
  </conditionalFormatting>
  <conditionalFormatting sqref="G15">
    <cfRule type="cellIs" dxfId="187" priority="76" stopIfTrue="1" operator="equal">
      <formula>"þ"</formula>
    </cfRule>
  </conditionalFormatting>
  <conditionalFormatting sqref="G15">
    <cfRule type="cellIs" dxfId="186" priority="75" stopIfTrue="1" operator="equal">
      <formula>"þ"</formula>
    </cfRule>
  </conditionalFormatting>
  <conditionalFormatting sqref="F15">
    <cfRule type="cellIs" dxfId="185" priority="74" stopIfTrue="1" operator="equal">
      <formula>"þ"</formula>
    </cfRule>
  </conditionalFormatting>
  <conditionalFormatting sqref="F15">
    <cfRule type="cellIs" dxfId="184" priority="73" stopIfTrue="1" operator="equal">
      <formula>"þ"</formula>
    </cfRule>
  </conditionalFormatting>
  <conditionalFormatting sqref="L18:M18">
    <cfRule type="cellIs" dxfId="183" priority="72" stopIfTrue="1" operator="equal">
      <formula>"þ"</formula>
    </cfRule>
  </conditionalFormatting>
  <conditionalFormatting sqref="L18:M18">
    <cfRule type="cellIs" dxfId="182" priority="71" stopIfTrue="1" operator="equal">
      <formula>"þ"</formula>
    </cfRule>
  </conditionalFormatting>
  <conditionalFormatting sqref="K18">
    <cfRule type="cellIs" dxfId="181" priority="70" operator="lessThan">
      <formula>$P$1</formula>
    </cfRule>
  </conditionalFormatting>
  <conditionalFormatting sqref="H18 E18">
    <cfRule type="cellIs" dxfId="180" priority="69" stopIfTrue="1" operator="equal">
      <formula>"þ"</formula>
    </cfRule>
  </conditionalFormatting>
  <conditionalFormatting sqref="H18 E18">
    <cfRule type="cellIs" dxfId="179" priority="68" stopIfTrue="1" operator="equal">
      <formula>"þ"</formula>
    </cfRule>
  </conditionalFormatting>
  <conditionalFormatting sqref="G18">
    <cfRule type="cellIs" dxfId="178" priority="67" stopIfTrue="1" operator="equal">
      <formula>"þ"</formula>
    </cfRule>
  </conditionalFormatting>
  <conditionalFormatting sqref="G18">
    <cfRule type="cellIs" dxfId="177" priority="66" stopIfTrue="1" operator="equal">
      <formula>"þ"</formula>
    </cfRule>
  </conditionalFormatting>
  <conditionalFormatting sqref="F18">
    <cfRule type="cellIs" dxfId="176" priority="65" stopIfTrue="1" operator="equal">
      <formula>"þ"</formula>
    </cfRule>
  </conditionalFormatting>
  <conditionalFormatting sqref="F18">
    <cfRule type="cellIs" dxfId="175" priority="64" stopIfTrue="1" operator="equal">
      <formula>"þ"</formula>
    </cfRule>
  </conditionalFormatting>
  <conditionalFormatting sqref="L27:M27">
    <cfRule type="cellIs" dxfId="174" priority="63" stopIfTrue="1" operator="equal">
      <formula>"þ"</formula>
    </cfRule>
  </conditionalFormatting>
  <conditionalFormatting sqref="K27">
    <cfRule type="cellIs" dxfId="173" priority="62" operator="lessThan">
      <formula>$P$1</formula>
    </cfRule>
  </conditionalFormatting>
  <conditionalFormatting sqref="L27:M27">
    <cfRule type="cellIs" dxfId="172" priority="61" stopIfTrue="1" operator="equal">
      <formula>"þ"</formula>
    </cfRule>
  </conditionalFormatting>
  <conditionalFormatting sqref="K27">
    <cfRule type="cellIs" dxfId="171" priority="60" operator="lessThan">
      <formula>$P$1</formula>
    </cfRule>
  </conditionalFormatting>
  <conditionalFormatting sqref="L27:M27">
    <cfRule type="cellIs" dxfId="170" priority="59" stopIfTrue="1" operator="equal">
      <formula>"þ"</formula>
    </cfRule>
  </conditionalFormatting>
  <conditionalFormatting sqref="K27">
    <cfRule type="cellIs" dxfId="169" priority="58" operator="lessThan">
      <formula>$P$1</formula>
    </cfRule>
  </conditionalFormatting>
  <conditionalFormatting sqref="E27:F27 H27">
    <cfRule type="cellIs" dxfId="168" priority="57" stopIfTrue="1" operator="equal">
      <formula>"þ"</formula>
    </cfRule>
  </conditionalFormatting>
  <conditionalFormatting sqref="I27">
    <cfRule type="cellIs" dxfId="167" priority="56" operator="lessThan">
      <formula>$P$1</formula>
    </cfRule>
  </conditionalFormatting>
  <conditionalFormatting sqref="I27">
    <cfRule type="cellIs" dxfId="166" priority="55" operator="lessThan">
      <formula>$P$1</formula>
    </cfRule>
  </conditionalFormatting>
  <conditionalFormatting sqref="I27">
    <cfRule type="cellIs" dxfId="165" priority="54" operator="lessThan">
      <formula>$P$1</formula>
    </cfRule>
  </conditionalFormatting>
  <conditionalFormatting sqref="I27">
    <cfRule type="cellIs" dxfId="164" priority="53" operator="lessThan">
      <formula>$P$1</formula>
    </cfRule>
  </conditionalFormatting>
  <conditionalFormatting sqref="I27">
    <cfRule type="cellIs" dxfId="163" priority="52" operator="lessThan">
      <formula>$P$1</formula>
    </cfRule>
  </conditionalFormatting>
  <conditionalFormatting sqref="I27">
    <cfRule type="cellIs" dxfId="162" priority="51" operator="lessThan">
      <formula>$P$1</formula>
    </cfRule>
  </conditionalFormatting>
  <conditionalFormatting sqref="I27">
    <cfRule type="cellIs" dxfId="161" priority="50" operator="lessThan">
      <formula>$P$1</formula>
    </cfRule>
  </conditionalFormatting>
  <conditionalFormatting sqref="G27">
    <cfRule type="cellIs" dxfId="160" priority="49" stopIfTrue="1" operator="equal">
      <formula>"þ"</formula>
    </cfRule>
  </conditionalFormatting>
  <conditionalFormatting sqref="L11:M11">
    <cfRule type="cellIs" dxfId="159" priority="48" stopIfTrue="1" operator="equal">
      <formula>"þ"</formula>
    </cfRule>
  </conditionalFormatting>
  <conditionalFormatting sqref="L11:M11">
    <cfRule type="cellIs" dxfId="158" priority="47" stopIfTrue="1" operator="equal">
      <formula>"þ"</formula>
    </cfRule>
  </conditionalFormatting>
  <conditionalFormatting sqref="K11">
    <cfRule type="cellIs" dxfId="157" priority="46" operator="lessThan">
      <formula>$P$1</formula>
    </cfRule>
  </conditionalFormatting>
  <conditionalFormatting sqref="H11 E11">
    <cfRule type="cellIs" dxfId="156" priority="45" stopIfTrue="1" operator="equal">
      <formula>"þ"</formula>
    </cfRule>
  </conditionalFormatting>
  <conditionalFormatting sqref="H11 E11">
    <cfRule type="cellIs" dxfId="155" priority="44" stopIfTrue="1" operator="equal">
      <formula>"þ"</formula>
    </cfRule>
  </conditionalFormatting>
  <conditionalFormatting sqref="G11">
    <cfRule type="cellIs" dxfId="154" priority="43" stopIfTrue="1" operator="equal">
      <formula>"þ"</formula>
    </cfRule>
  </conditionalFormatting>
  <conditionalFormatting sqref="G11">
    <cfRule type="cellIs" dxfId="153" priority="42" stopIfTrue="1" operator="equal">
      <formula>"þ"</formula>
    </cfRule>
  </conditionalFormatting>
  <conditionalFormatting sqref="F11">
    <cfRule type="cellIs" dxfId="152" priority="41" stopIfTrue="1" operator="equal">
      <formula>"þ"</formula>
    </cfRule>
  </conditionalFormatting>
  <conditionalFormatting sqref="F11">
    <cfRule type="cellIs" dxfId="151" priority="40" stopIfTrue="1" operator="equal">
      <formula>"þ"</formula>
    </cfRule>
  </conditionalFormatting>
  <conditionalFormatting sqref="L5:L6">
    <cfRule type="cellIs" dxfId="150" priority="39" stopIfTrue="1" operator="equal">
      <formula>"þ"</formula>
    </cfRule>
  </conditionalFormatting>
  <conditionalFormatting sqref="L5:L6">
    <cfRule type="cellIs" dxfId="149" priority="38" stopIfTrue="1" operator="equal">
      <formula>"þ"</formula>
    </cfRule>
  </conditionalFormatting>
  <conditionalFormatting sqref="L3:M3">
    <cfRule type="cellIs" dxfId="148" priority="37" stopIfTrue="1" operator="equal">
      <formula>"þ"</formula>
    </cfRule>
  </conditionalFormatting>
  <conditionalFormatting sqref="K3">
    <cfRule type="cellIs" dxfId="147" priority="36" operator="lessThan">
      <formula>$P$1</formula>
    </cfRule>
  </conditionalFormatting>
  <conditionalFormatting sqref="F3">
    <cfRule type="cellIs" dxfId="146" priority="35" stopIfTrue="1" operator="equal">
      <formula>"þ"</formula>
    </cfRule>
  </conditionalFormatting>
  <conditionalFormatting sqref="G3">
    <cfRule type="cellIs" dxfId="145" priority="34" stopIfTrue="1" operator="equal">
      <formula>"þ"</formula>
    </cfRule>
  </conditionalFormatting>
  <conditionalFormatting sqref="H3">
    <cfRule type="cellIs" dxfId="144" priority="33" stopIfTrue="1" operator="equal">
      <formula>"þ"</formula>
    </cfRule>
  </conditionalFormatting>
  <conditionalFormatting sqref="E3">
    <cfRule type="cellIs" dxfId="143" priority="32" stopIfTrue="1" operator="equal">
      <formula>"þ"</formula>
    </cfRule>
  </conditionalFormatting>
  <conditionalFormatting sqref="M7">
    <cfRule type="cellIs" dxfId="142" priority="31" stopIfTrue="1" operator="equal">
      <formula>"þ"</formula>
    </cfRule>
  </conditionalFormatting>
  <conditionalFormatting sqref="M7">
    <cfRule type="cellIs" dxfId="141" priority="30" stopIfTrue="1" operator="equal">
      <formula>"þ"</formula>
    </cfRule>
  </conditionalFormatting>
  <conditionalFormatting sqref="K7">
    <cfRule type="cellIs" dxfId="140" priority="29" operator="lessThan">
      <formula>$P$1</formula>
    </cfRule>
  </conditionalFormatting>
  <conditionalFormatting sqref="E7 H7">
    <cfRule type="cellIs" dxfId="139" priority="28" stopIfTrue="1" operator="equal">
      <formula>"þ"</formula>
    </cfRule>
  </conditionalFormatting>
  <conditionalFormatting sqref="E7 H7">
    <cfRule type="cellIs" dxfId="138" priority="27" stopIfTrue="1" operator="equal">
      <formula>"þ"</formula>
    </cfRule>
  </conditionalFormatting>
  <conditionalFormatting sqref="G7">
    <cfRule type="cellIs" dxfId="137" priority="26" stopIfTrue="1" operator="equal">
      <formula>"þ"</formula>
    </cfRule>
  </conditionalFormatting>
  <conditionalFormatting sqref="G7">
    <cfRule type="cellIs" dxfId="136" priority="25" stopIfTrue="1" operator="equal">
      <formula>"þ"</formula>
    </cfRule>
  </conditionalFormatting>
  <conditionalFormatting sqref="F7">
    <cfRule type="cellIs" dxfId="135" priority="24" stopIfTrue="1" operator="equal">
      <formula>"þ"</formula>
    </cfRule>
  </conditionalFormatting>
  <conditionalFormatting sqref="F7">
    <cfRule type="cellIs" dxfId="134" priority="23" stopIfTrue="1" operator="equal">
      <formula>"þ"</formula>
    </cfRule>
  </conditionalFormatting>
  <conditionalFormatting sqref="L7">
    <cfRule type="cellIs" dxfId="133" priority="22" stopIfTrue="1" operator="equal">
      <formula>"þ"</formula>
    </cfRule>
  </conditionalFormatting>
  <conditionalFormatting sqref="L7">
    <cfRule type="cellIs" dxfId="132" priority="21" stopIfTrue="1" operator="equal">
      <formula>"þ"</formula>
    </cfRule>
  </conditionalFormatting>
  <conditionalFormatting sqref="F7">
    <cfRule type="cellIs" dxfId="131" priority="20" stopIfTrue="1" operator="equal">
      <formula>"þ"</formula>
    </cfRule>
  </conditionalFormatting>
  <conditionalFormatting sqref="F7">
    <cfRule type="cellIs" dxfId="130" priority="19" stopIfTrue="1" operator="equal">
      <formula>"þ"</formula>
    </cfRule>
  </conditionalFormatting>
  <conditionalFormatting sqref="E7">
    <cfRule type="cellIs" dxfId="129" priority="18" stopIfTrue="1" operator="equal">
      <formula>"þ"</formula>
    </cfRule>
  </conditionalFormatting>
  <conditionalFormatting sqref="E7">
    <cfRule type="cellIs" dxfId="128" priority="17" stopIfTrue="1" operator="equal">
      <formula>"þ"</formula>
    </cfRule>
  </conditionalFormatting>
  <conditionalFormatting sqref="M8">
    <cfRule type="cellIs" dxfId="127" priority="16" stopIfTrue="1" operator="equal">
      <formula>"þ"</formula>
    </cfRule>
  </conditionalFormatting>
  <conditionalFormatting sqref="M8">
    <cfRule type="cellIs" dxfId="126" priority="15" stopIfTrue="1" operator="equal">
      <formula>"þ"</formula>
    </cfRule>
  </conditionalFormatting>
  <conditionalFormatting sqref="K8">
    <cfRule type="cellIs" dxfId="125" priority="14" operator="lessThan">
      <formula>$P$1</formula>
    </cfRule>
  </conditionalFormatting>
  <conditionalFormatting sqref="E8 H8">
    <cfRule type="cellIs" dxfId="124" priority="13" stopIfTrue="1" operator="equal">
      <formula>"þ"</formula>
    </cfRule>
  </conditionalFormatting>
  <conditionalFormatting sqref="E8 H8">
    <cfRule type="cellIs" dxfId="123" priority="12" stopIfTrue="1" operator="equal">
      <formula>"þ"</formula>
    </cfRule>
  </conditionalFormatting>
  <conditionalFormatting sqref="G8">
    <cfRule type="cellIs" dxfId="122" priority="11" stopIfTrue="1" operator="equal">
      <formula>"þ"</formula>
    </cfRule>
  </conditionalFormatting>
  <conditionalFormatting sqref="G8">
    <cfRule type="cellIs" dxfId="121" priority="10" stopIfTrue="1" operator="equal">
      <formula>"þ"</formula>
    </cfRule>
  </conditionalFormatting>
  <conditionalFormatting sqref="F8">
    <cfRule type="cellIs" dxfId="120" priority="9" stopIfTrue="1" operator="equal">
      <formula>"þ"</formula>
    </cfRule>
  </conditionalFormatting>
  <conditionalFormatting sqref="F8">
    <cfRule type="cellIs" dxfId="119" priority="8" stopIfTrue="1" operator="equal">
      <formula>"þ"</formula>
    </cfRule>
  </conditionalFormatting>
  <conditionalFormatting sqref="L8">
    <cfRule type="cellIs" dxfId="118" priority="7" stopIfTrue="1" operator="equal">
      <formula>"þ"</formula>
    </cfRule>
  </conditionalFormatting>
  <conditionalFormatting sqref="L8">
    <cfRule type="cellIs" dxfId="117" priority="6" stopIfTrue="1" operator="equal">
      <formula>"þ"</formula>
    </cfRule>
  </conditionalFormatting>
  <conditionalFormatting sqref="F8">
    <cfRule type="cellIs" dxfId="116" priority="5" stopIfTrue="1" operator="equal">
      <formula>"þ"</formula>
    </cfRule>
  </conditionalFormatting>
  <conditionalFormatting sqref="F8">
    <cfRule type="cellIs" dxfId="115" priority="4" stopIfTrue="1" operator="equal">
      <formula>"þ"</formula>
    </cfRule>
  </conditionalFormatting>
  <conditionalFormatting sqref="E8">
    <cfRule type="cellIs" dxfId="114" priority="3" stopIfTrue="1" operator="equal">
      <formula>"þ"</formula>
    </cfRule>
  </conditionalFormatting>
  <conditionalFormatting sqref="E8">
    <cfRule type="cellIs" dxfId="113" priority="2" stopIfTrue="1" operator="equal">
      <formula>"þ"</formula>
    </cfRule>
  </conditionalFormatting>
  <conditionalFormatting sqref="F25">
    <cfRule type="cellIs" dxfId="112" priority="1" stopIfTrue="1" operator="equal">
      <formula>"þ"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8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796875" style="47" bestFit="1" customWidth="1"/>
    <col min="2" max="2" width="30.796875" style="47" bestFit="1" customWidth="1"/>
    <col min="3" max="3" width="8.296875" style="47" bestFit="1" customWidth="1"/>
    <col min="4" max="4" width="13.09765625" style="47" bestFit="1" customWidth="1"/>
    <col min="5" max="5" width="5.2968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20.59765625" style="42" bestFit="1" customWidth="1"/>
    <col min="16" max="16384" width="8.796875" style="42"/>
  </cols>
  <sheetData>
    <row r="1" spans="1:15" ht="31.8" thickBot="1" x14ac:dyDescent="0.35">
      <c r="A1" s="135" t="s">
        <v>0</v>
      </c>
      <c r="B1" s="134" t="s">
        <v>36</v>
      </c>
      <c r="C1" s="141" t="s">
        <v>95</v>
      </c>
      <c r="D1" s="134" t="s">
        <v>37</v>
      </c>
      <c r="E1" s="149" t="s">
        <v>38</v>
      </c>
      <c r="F1" s="144" t="s">
        <v>93</v>
      </c>
      <c r="G1" s="141" t="s">
        <v>92</v>
      </c>
      <c r="H1" s="134" t="s">
        <v>39</v>
      </c>
      <c r="I1" s="134" t="s">
        <v>40</v>
      </c>
      <c r="J1" s="136" t="s">
        <v>94</v>
      </c>
      <c r="K1" s="137" t="s">
        <v>3</v>
      </c>
      <c r="L1" s="136" t="s">
        <v>27</v>
      </c>
      <c r="M1" s="138" t="s">
        <v>81</v>
      </c>
      <c r="N1" s="136" t="s">
        <v>80</v>
      </c>
      <c r="O1" s="136" t="s">
        <v>88</v>
      </c>
    </row>
    <row r="2" spans="1:15" x14ac:dyDescent="0.3">
      <c r="A2" s="84" t="s">
        <v>89</v>
      </c>
      <c r="B2" s="43" t="s">
        <v>96</v>
      </c>
      <c r="C2" s="147" t="s">
        <v>77</v>
      </c>
      <c r="D2" s="43" t="str">
        <f>CONCATENATE("2d6+1+",F2)</f>
        <v>2d6+1+4</v>
      </c>
      <c r="E2" s="150">
        <v>8</v>
      </c>
      <c r="F2" s="145">
        <v>4</v>
      </c>
      <c r="G2" s="142">
        <v>0</v>
      </c>
      <c r="H2" s="77">
        <v>1</v>
      </c>
      <c r="I2" s="77">
        <v>0</v>
      </c>
      <c r="J2" s="77">
        <f t="shared" ref="J2:J66" si="0">IF(C2="þ",SUM(E2,G2:I2),SUM(E2,F2,H2,I2))</f>
        <v>13</v>
      </c>
      <c r="K2" s="44">
        <f t="shared" ref="K2:K66" ca="1" si="1">RANDBETWEEN(1,20)</f>
        <v>10</v>
      </c>
      <c r="L2" s="43">
        <f t="shared" ref="L2:L66" ca="1" si="2">SUM(J2:K2)</f>
        <v>23</v>
      </c>
      <c r="M2" s="73">
        <v>19</v>
      </c>
      <c r="N2" s="76" t="str">
        <f t="shared" ref="N2:N66" ca="1" si="3">IF(K2&gt;(M2-1),"þ","ý")</f>
        <v>ý</v>
      </c>
      <c r="O2" s="81"/>
    </row>
    <row r="3" spans="1:15" x14ac:dyDescent="0.3">
      <c r="A3" s="84" t="s">
        <v>89</v>
      </c>
      <c r="B3" s="43" t="s">
        <v>126</v>
      </c>
      <c r="C3" s="147" t="s">
        <v>77</v>
      </c>
      <c r="D3" s="43" t="str">
        <f>CONCATENATE("1d4+",F3)</f>
        <v>1d4+4</v>
      </c>
      <c r="E3" s="150">
        <v>8</v>
      </c>
      <c r="F3" s="145">
        <v>4</v>
      </c>
      <c r="G3" s="142">
        <v>0</v>
      </c>
      <c r="H3" s="77">
        <v>1</v>
      </c>
      <c r="I3" s="77">
        <v>0</v>
      </c>
      <c r="J3" s="77">
        <f t="shared" si="0"/>
        <v>13</v>
      </c>
      <c r="K3" s="44">
        <f t="shared" ca="1" si="1"/>
        <v>13</v>
      </c>
      <c r="L3" s="43">
        <f t="shared" ca="1" si="2"/>
        <v>26</v>
      </c>
      <c r="M3" s="73">
        <v>19</v>
      </c>
      <c r="N3" s="76" t="str">
        <f t="shared" ca="1" si="3"/>
        <v>ý</v>
      </c>
      <c r="O3" s="81"/>
    </row>
    <row r="4" spans="1:15" x14ac:dyDescent="0.3">
      <c r="A4" s="180" t="s">
        <v>97</v>
      </c>
      <c r="B4" s="43" t="s">
        <v>127</v>
      </c>
      <c r="C4" s="181" t="s">
        <v>90</v>
      </c>
      <c r="D4" s="43" t="str">
        <f>CONCATENATE("1d6+",G4)</f>
        <v>1d6+3</v>
      </c>
      <c r="E4" s="150">
        <v>0</v>
      </c>
      <c r="F4" s="145">
        <v>-2</v>
      </c>
      <c r="G4" s="142">
        <v>3</v>
      </c>
      <c r="H4" s="77">
        <v>1</v>
      </c>
      <c r="I4" s="77">
        <v>0</v>
      </c>
      <c r="J4" s="77">
        <f t="shared" si="0"/>
        <v>4</v>
      </c>
      <c r="K4" s="44">
        <f t="shared" ca="1" si="1"/>
        <v>14</v>
      </c>
      <c r="L4" s="43">
        <f t="shared" ca="1" si="2"/>
        <v>18</v>
      </c>
      <c r="M4" s="73">
        <v>17</v>
      </c>
      <c r="N4" s="76" t="str">
        <f t="shared" ca="1" si="3"/>
        <v>ý</v>
      </c>
      <c r="O4" s="81"/>
    </row>
    <row r="5" spans="1:15" x14ac:dyDescent="0.3">
      <c r="A5" s="180" t="s">
        <v>97</v>
      </c>
      <c r="B5" s="43" t="s">
        <v>123</v>
      </c>
      <c r="C5" s="147" t="s">
        <v>90</v>
      </c>
      <c r="D5" s="43" t="s">
        <v>120</v>
      </c>
      <c r="E5" s="150">
        <v>0</v>
      </c>
      <c r="F5" s="145">
        <v>-2</v>
      </c>
      <c r="G5" s="142">
        <v>3</v>
      </c>
      <c r="H5" s="77">
        <v>1</v>
      </c>
      <c r="I5" s="77">
        <v>0</v>
      </c>
      <c r="J5" s="77">
        <f t="shared" si="0"/>
        <v>4</v>
      </c>
      <c r="K5" s="44">
        <f t="shared" ca="1" si="1"/>
        <v>17</v>
      </c>
      <c r="L5" s="43">
        <f t="shared" ca="1" si="2"/>
        <v>21</v>
      </c>
      <c r="M5" s="73">
        <v>20</v>
      </c>
      <c r="N5" s="76" t="str">
        <f t="shared" ca="1" si="3"/>
        <v>ý</v>
      </c>
      <c r="O5" s="182" t="s">
        <v>128</v>
      </c>
    </row>
    <row r="6" spans="1:15" x14ac:dyDescent="0.3">
      <c r="A6" s="180" t="s">
        <v>98</v>
      </c>
      <c r="B6" s="43" t="s">
        <v>122</v>
      </c>
      <c r="C6" s="147" t="s">
        <v>77</v>
      </c>
      <c r="D6" s="43" t="str">
        <f>CONCATENATE("1d6+",G6)</f>
        <v>1d6+1</v>
      </c>
      <c r="E6" s="150">
        <v>0</v>
      </c>
      <c r="F6" s="145">
        <v>-1</v>
      </c>
      <c r="G6" s="142">
        <v>1</v>
      </c>
      <c r="H6" s="77">
        <v>2</v>
      </c>
      <c r="I6" s="77">
        <v>0</v>
      </c>
      <c r="J6" s="77">
        <f t="shared" si="0"/>
        <v>1</v>
      </c>
      <c r="K6" s="44">
        <f t="shared" ca="1" si="1"/>
        <v>4</v>
      </c>
      <c r="L6" s="43">
        <f t="shared" ca="1" si="2"/>
        <v>5</v>
      </c>
      <c r="M6" s="73">
        <v>20</v>
      </c>
      <c r="N6" s="76" t="str">
        <f t="shared" ca="1" si="3"/>
        <v>ý</v>
      </c>
      <c r="O6" s="81"/>
    </row>
    <row r="7" spans="1:15" x14ac:dyDescent="0.3">
      <c r="A7" s="180" t="s">
        <v>98</v>
      </c>
      <c r="B7" s="43" t="s">
        <v>123</v>
      </c>
      <c r="C7" s="147" t="s">
        <v>90</v>
      </c>
      <c r="D7" s="43" t="s">
        <v>120</v>
      </c>
      <c r="E7" s="150">
        <v>0</v>
      </c>
      <c r="F7" s="145">
        <v>-1</v>
      </c>
      <c r="G7" s="142">
        <v>1</v>
      </c>
      <c r="H7" s="77">
        <v>1</v>
      </c>
      <c r="I7" s="77">
        <v>0</v>
      </c>
      <c r="J7" s="77">
        <f t="shared" si="0"/>
        <v>2</v>
      </c>
      <c r="K7" s="44">
        <f t="shared" ca="1" si="1"/>
        <v>9</v>
      </c>
      <c r="L7" s="43">
        <f t="shared" ca="1" si="2"/>
        <v>11</v>
      </c>
      <c r="M7" s="73">
        <v>20</v>
      </c>
      <c r="N7" s="76" t="str">
        <f t="shared" ca="1" si="3"/>
        <v>ý</v>
      </c>
      <c r="O7" s="182" t="s">
        <v>128</v>
      </c>
    </row>
    <row r="8" spans="1:15" x14ac:dyDescent="0.3">
      <c r="A8" s="180" t="s">
        <v>99</v>
      </c>
      <c r="B8" s="43" t="s">
        <v>125</v>
      </c>
      <c r="C8" s="147" t="s">
        <v>77</v>
      </c>
      <c r="D8" s="43" t="str">
        <f>CONCATENATE("1d10+",G8)</f>
        <v>1d10+2</v>
      </c>
      <c r="E8" s="150">
        <v>0</v>
      </c>
      <c r="F8" s="145">
        <f>3</f>
        <v>3</v>
      </c>
      <c r="G8" s="142">
        <v>2</v>
      </c>
      <c r="H8" s="77">
        <v>1</v>
      </c>
      <c r="I8" s="77">
        <v>0</v>
      </c>
      <c r="J8" s="77">
        <f t="shared" si="0"/>
        <v>4</v>
      </c>
      <c r="K8" s="44">
        <f t="shared" ca="1" si="1"/>
        <v>7</v>
      </c>
      <c r="L8" s="43">
        <f t="shared" ca="1" si="2"/>
        <v>11</v>
      </c>
      <c r="M8" s="73">
        <v>19</v>
      </c>
      <c r="N8" s="76" t="str">
        <f t="shared" ca="1" si="3"/>
        <v>ý</v>
      </c>
      <c r="O8" s="81"/>
    </row>
    <row r="9" spans="1:15" x14ac:dyDescent="0.3">
      <c r="A9" s="180" t="s">
        <v>99</v>
      </c>
      <c r="B9" s="43" t="s">
        <v>124</v>
      </c>
      <c r="C9" s="147" t="s">
        <v>90</v>
      </c>
      <c r="D9" s="43" t="s">
        <v>276</v>
      </c>
      <c r="E9" s="150">
        <v>0</v>
      </c>
      <c r="F9" s="145">
        <f>3</f>
        <v>3</v>
      </c>
      <c r="G9" s="142">
        <v>2</v>
      </c>
      <c r="H9" s="77">
        <v>1</v>
      </c>
      <c r="I9" s="77">
        <v>0</v>
      </c>
      <c r="J9" s="77">
        <f t="shared" si="0"/>
        <v>3</v>
      </c>
      <c r="K9" s="44">
        <f t="shared" ca="1" si="1"/>
        <v>2</v>
      </c>
      <c r="L9" s="43">
        <f t="shared" ca="1" si="2"/>
        <v>5</v>
      </c>
      <c r="M9" s="73">
        <v>20</v>
      </c>
      <c r="N9" s="76" t="str">
        <f t="shared" ca="1" si="3"/>
        <v>ý</v>
      </c>
      <c r="O9" s="182" t="s">
        <v>128</v>
      </c>
    </row>
    <row r="10" spans="1:15" x14ac:dyDescent="0.3">
      <c r="A10" s="180" t="s">
        <v>277</v>
      </c>
      <c r="B10" s="43" t="s">
        <v>278</v>
      </c>
      <c r="C10" s="147" t="s">
        <v>77</v>
      </c>
      <c r="D10" s="43" t="s">
        <v>279</v>
      </c>
      <c r="E10" s="150">
        <v>3</v>
      </c>
      <c r="F10" s="145">
        <v>3</v>
      </c>
      <c r="G10" s="142">
        <v>2</v>
      </c>
      <c r="H10" s="77">
        <v>0</v>
      </c>
      <c r="I10" s="77">
        <v>0</v>
      </c>
      <c r="J10" s="77">
        <f t="shared" ref="J10" si="4">IF(C10="þ",SUM(E10,G10:I10),SUM(E10,F10,H10,I10))</f>
        <v>6</v>
      </c>
      <c r="K10" s="44">
        <f t="shared" ca="1" si="1"/>
        <v>8</v>
      </c>
      <c r="L10" s="43">
        <f t="shared" ref="L10" ca="1" si="5">SUM(J10:K10)</f>
        <v>14</v>
      </c>
      <c r="M10" s="73">
        <v>20</v>
      </c>
      <c r="N10" s="76" t="str">
        <f t="shared" ref="N10" ca="1" si="6">IF(K10&gt;(M10-1),"þ","ý")</f>
        <v>ý</v>
      </c>
      <c r="O10" s="182"/>
    </row>
    <row r="11" spans="1:15" x14ac:dyDescent="0.3">
      <c r="A11" s="166" t="s">
        <v>156</v>
      </c>
      <c r="B11" s="43" t="s">
        <v>157</v>
      </c>
      <c r="C11" s="147" t="s">
        <v>90</v>
      </c>
      <c r="D11" s="43" t="s">
        <v>158</v>
      </c>
      <c r="E11" s="150">
        <v>1</v>
      </c>
      <c r="F11" s="145">
        <v>1</v>
      </c>
      <c r="G11" s="142">
        <v>1</v>
      </c>
      <c r="H11" s="77">
        <v>0</v>
      </c>
      <c r="I11" s="77">
        <v>0</v>
      </c>
      <c r="J11" s="77">
        <f t="shared" si="0"/>
        <v>2</v>
      </c>
      <c r="K11" s="44">
        <f t="shared" ca="1" si="1"/>
        <v>16</v>
      </c>
      <c r="L11" s="43">
        <f t="shared" ca="1" si="2"/>
        <v>18</v>
      </c>
      <c r="M11" s="73">
        <v>20</v>
      </c>
      <c r="N11" s="76" t="str">
        <f t="shared" ca="1" si="3"/>
        <v>ý</v>
      </c>
      <c r="O11" s="81"/>
    </row>
    <row r="12" spans="1:15" x14ac:dyDescent="0.3">
      <c r="A12" s="166" t="s">
        <v>156</v>
      </c>
      <c r="B12" s="43" t="s">
        <v>157</v>
      </c>
      <c r="C12" s="147" t="s">
        <v>90</v>
      </c>
      <c r="D12" s="43" t="s">
        <v>158</v>
      </c>
      <c r="E12" s="150">
        <v>1</v>
      </c>
      <c r="F12" s="145">
        <v>1</v>
      </c>
      <c r="G12" s="142">
        <v>1</v>
      </c>
      <c r="H12" s="77">
        <v>0</v>
      </c>
      <c r="I12" s="77">
        <v>0</v>
      </c>
      <c r="J12" s="77">
        <f t="shared" ref="J12:J27" si="7">IF(C12="þ",SUM(E12,G12:I12),SUM(E12,F12,H12,I12))</f>
        <v>2</v>
      </c>
      <c r="K12" s="44">
        <f t="shared" ca="1" si="1"/>
        <v>3</v>
      </c>
      <c r="L12" s="43">
        <f t="shared" ref="L12:L27" ca="1" si="8">SUM(J12:K12)</f>
        <v>5</v>
      </c>
      <c r="M12" s="73">
        <v>20</v>
      </c>
      <c r="N12" s="76" t="str">
        <f t="shared" ca="1" si="3"/>
        <v>ý</v>
      </c>
      <c r="O12" s="81"/>
    </row>
    <row r="13" spans="1:15" x14ac:dyDescent="0.3">
      <c r="A13" s="166" t="s">
        <v>156</v>
      </c>
      <c r="B13" s="43" t="s">
        <v>157</v>
      </c>
      <c r="C13" s="147" t="s">
        <v>90</v>
      </c>
      <c r="D13" s="43" t="s">
        <v>158</v>
      </c>
      <c r="E13" s="150">
        <v>1</v>
      </c>
      <c r="F13" s="145">
        <v>1</v>
      </c>
      <c r="G13" s="142">
        <v>1</v>
      </c>
      <c r="H13" s="77">
        <v>0</v>
      </c>
      <c r="I13" s="77">
        <v>0</v>
      </c>
      <c r="J13" s="77">
        <f t="shared" si="7"/>
        <v>2</v>
      </c>
      <c r="K13" s="44">
        <f t="shared" ca="1" si="1"/>
        <v>10</v>
      </c>
      <c r="L13" s="43">
        <f t="shared" ca="1" si="8"/>
        <v>12</v>
      </c>
      <c r="M13" s="73">
        <v>20</v>
      </c>
      <c r="N13" s="76" t="str">
        <f t="shared" ca="1" si="3"/>
        <v>ý</v>
      </c>
      <c r="O13" s="81"/>
    </row>
    <row r="14" spans="1:15" x14ac:dyDescent="0.3">
      <c r="A14" s="166" t="s">
        <v>156</v>
      </c>
      <c r="B14" s="43" t="s">
        <v>157</v>
      </c>
      <c r="C14" s="147" t="s">
        <v>90</v>
      </c>
      <c r="D14" s="43" t="s">
        <v>158</v>
      </c>
      <c r="E14" s="150">
        <v>1</v>
      </c>
      <c r="F14" s="145">
        <v>1</v>
      </c>
      <c r="G14" s="142">
        <v>1</v>
      </c>
      <c r="H14" s="77">
        <v>0</v>
      </c>
      <c r="I14" s="77">
        <v>0</v>
      </c>
      <c r="J14" s="77">
        <f t="shared" si="7"/>
        <v>2</v>
      </c>
      <c r="K14" s="44">
        <f t="shared" ca="1" si="1"/>
        <v>15</v>
      </c>
      <c r="L14" s="43">
        <f t="shared" ca="1" si="8"/>
        <v>17</v>
      </c>
      <c r="M14" s="73">
        <v>20</v>
      </c>
      <c r="N14" s="76" t="str">
        <f t="shared" ca="1" si="3"/>
        <v>ý</v>
      </c>
      <c r="O14" s="81"/>
    </row>
    <row r="15" spans="1:15" x14ac:dyDescent="0.3">
      <c r="A15" s="166" t="s">
        <v>156</v>
      </c>
      <c r="B15" s="43" t="s">
        <v>157</v>
      </c>
      <c r="C15" s="147" t="s">
        <v>90</v>
      </c>
      <c r="D15" s="43" t="s">
        <v>158</v>
      </c>
      <c r="E15" s="150">
        <v>1</v>
      </c>
      <c r="F15" s="145">
        <v>1</v>
      </c>
      <c r="G15" s="142">
        <v>1</v>
      </c>
      <c r="H15" s="77">
        <v>0</v>
      </c>
      <c r="I15" s="77">
        <v>0</v>
      </c>
      <c r="J15" s="77">
        <f t="shared" si="7"/>
        <v>2</v>
      </c>
      <c r="K15" s="44">
        <f t="shared" ca="1" si="1"/>
        <v>6</v>
      </c>
      <c r="L15" s="43">
        <f t="shared" ca="1" si="8"/>
        <v>8</v>
      </c>
      <c r="M15" s="73">
        <v>20</v>
      </c>
      <c r="N15" s="76" t="str">
        <f t="shared" ca="1" si="3"/>
        <v>ý</v>
      </c>
      <c r="O15" s="81"/>
    </row>
    <row r="16" spans="1:15" x14ac:dyDescent="0.3">
      <c r="A16" s="166" t="s">
        <v>156</v>
      </c>
      <c r="B16" s="43" t="s">
        <v>157</v>
      </c>
      <c r="C16" s="147" t="s">
        <v>90</v>
      </c>
      <c r="D16" s="43" t="s">
        <v>158</v>
      </c>
      <c r="E16" s="150">
        <v>1</v>
      </c>
      <c r="F16" s="145">
        <v>1</v>
      </c>
      <c r="G16" s="142">
        <v>1</v>
      </c>
      <c r="H16" s="77">
        <v>0</v>
      </c>
      <c r="I16" s="77">
        <v>0</v>
      </c>
      <c r="J16" s="77">
        <f t="shared" si="7"/>
        <v>2</v>
      </c>
      <c r="K16" s="44">
        <f t="shared" ca="1" si="1"/>
        <v>3</v>
      </c>
      <c r="L16" s="43">
        <f t="shared" ca="1" si="8"/>
        <v>5</v>
      </c>
      <c r="M16" s="73">
        <v>20</v>
      </c>
      <c r="N16" s="76" t="str">
        <f t="shared" ca="1" si="3"/>
        <v>ý</v>
      </c>
      <c r="O16" s="81"/>
    </row>
    <row r="17" spans="1:15" x14ac:dyDescent="0.3">
      <c r="A17" s="166" t="s">
        <v>156</v>
      </c>
      <c r="B17" s="43" t="s">
        <v>157</v>
      </c>
      <c r="C17" s="147" t="s">
        <v>90</v>
      </c>
      <c r="D17" s="43" t="s">
        <v>158</v>
      </c>
      <c r="E17" s="150">
        <v>1</v>
      </c>
      <c r="F17" s="145">
        <v>1</v>
      </c>
      <c r="G17" s="142">
        <v>1</v>
      </c>
      <c r="H17" s="77">
        <v>0</v>
      </c>
      <c r="I17" s="77">
        <v>0</v>
      </c>
      <c r="J17" s="77">
        <f t="shared" si="7"/>
        <v>2</v>
      </c>
      <c r="K17" s="44">
        <f t="shared" ca="1" si="1"/>
        <v>5</v>
      </c>
      <c r="L17" s="43">
        <f t="shared" ca="1" si="8"/>
        <v>7</v>
      </c>
      <c r="M17" s="73">
        <v>20</v>
      </c>
      <c r="N17" s="76" t="str">
        <f t="shared" ca="1" si="3"/>
        <v>ý</v>
      </c>
      <c r="O17" s="81"/>
    </row>
    <row r="18" spans="1:15" x14ac:dyDescent="0.3">
      <c r="A18" s="166" t="s">
        <v>156</v>
      </c>
      <c r="B18" s="43" t="s">
        <v>157</v>
      </c>
      <c r="C18" s="147" t="s">
        <v>90</v>
      </c>
      <c r="D18" s="43" t="s">
        <v>158</v>
      </c>
      <c r="E18" s="150">
        <v>1</v>
      </c>
      <c r="F18" s="145">
        <v>1</v>
      </c>
      <c r="G18" s="142">
        <v>1</v>
      </c>
      <c r="H18" s="77">
        <v>0</v>
      </c>
      <c r="I18" s="77">
        <v>0</v>
      </c>
      <c r="J18" s="77">
        <f t="shared" si="7"/>
        <v>2</v>
      </c>
      <c r="K18" s="44">
        <f t="shared" ca="1" si="1"/>
        <v>5</v>
      </c>
      <c r="L18" s="43">
        <f t="shared" ca="1" si="8"/>
        <v>7</v>
      </c>
      <c r="M18" s="73">
        <v>20</v>
      </c>
      <c r="N18" s="76" t="str">
        <f t="shared" ca="1" si="3"/>
        <v>ý</v>
      </c>
      <c r="O18" s="81"/>
    </row>
    <row r="19" spans="1:15" x14ac:dyDescent="0.3">
      <c r="A19" s="166" t="s">
        <v>156</v>
      </c>
      <c r="B19" s="43" t="s">
        <v>157</v>
      </c>
      <c r="C19" s="147" t="s">
        <v>90</v>
      </c>
      <c r="D19" s="43" t="s">
        <v>158</v>
      </c>
      <c r="E19" s="150">
        <v>1</v>
      </c>
      <c r="F19" s="145">
        <v>1</v>
      </c>
      <c r="G19" s="142">
        <v>1</v>
      </c>
      <c r="H19" s="77">
        <v>0</v>
      </c>
      <c r="I19" s="77">
        <v>0</v>
      </c>
      <c r="J19" s="77">
        <f t="shared" si="7"/>
        <v>2</v>
      </c>
      <c r="K19" s="44">
        <f t="shared" ca="1" si="1"/>
        <v>6</v>
      </c>
      <c r="L19" s="43">
        <f t="shared" ca="1" si="8"/>
        <v>8</v>
      </c>
      <c r="M19" s="73">
        <v>20</v>
      </c>
      <c r="N19" s="76" t="str">
        <f t="shared" ca="1" si="3"/>
        <v>ý</v>
      </c>
      <c r="O19" s="81"/>
    </row>
    <row r="20" spans="1:15" x14ac:dyDescent="0.3">
      <c r="A20" s="166" t="s">
        <v>156</v>
      </c>
      <c r="B20" s="43" t="s">
        <v>157</v>
      </c>
      <c r="C20" s="147" t="s">
        <v>90</v>
      </c>
      <c r="D20" s="43" t="s">
        <v>158</v>
      </c>
      <c r="E20" s="150">
        <v>1</v>
      </c>
      <c r="F20" s="145">
        <v>1</v>
      </c>
      <c r="G20" s="142">
        <v>1</v>
      </c>
      <c r="H20" s="77">
        <v>0</v>
      </c>
      <c r="I20" s="77">
        <v>0</v>
      </c>
      <c r="J20" s="77">
        <f t="shared" si="7"/>
        <v>2</v>
      </c>
      <c r="K20" s="44">
        <f t="shared" ca="1" si="1"/>
        <v>20</v>
      </c>
      <c r="L20" s="43">
        <f t="shared" ca="1" si="8"/>
        <v>22</v>
      </c>
      <c r="M20" s="73">
        <v>20</v>
      </c>
      <c r="N20" s="76" t="str">
        <f t="shared" ca="1" si="3"/>
        <v>þ</v>
      </c>
      <c r="O20" s="81"/>
    </row>
    <row r="21" spans="1:15" x14ac:dyDescent="0.3">
      <c r="A21" s="166" t="s">
        <v>156</v>
      </c>
      <c r="B21" s="43" t="s">
        <v>157</v>
      </c>
      <c r="C21" s="147" t="s">
        <v>90</v>
      </c>
      <c r="D21" s="43" t="s">
        <v>158</v>
      </c>
      <c r="E21" s="150">
        <v>1</v>
      </c>
      <c r="F21" s="145">
        <v>1</v>
      </c>
      <c r="G21" s="142">
        <v>1</v>
      </c>
      <c r="H21" s="77">
        <v>0</v>
      </c>
      <c r="I21" s="77">
        <v>0</v>
      </c>
      <c r="J21" s="77">
        <f t="shared" si="7"/>
        <v>2</v>
      </c>
      <c r="K21" s="44">
        <f t="shared" ca="1" si="1"/>
        <v>9</v>
      </c>
      <c r="L21" s="43">
        <f t="shared" ca="1" si="8"/>
        <v>11</v>
      </c>
      <c r="M21" s="73">
        <v>20</v>
      </c>
      <c r="N21" s="76" t="str">
        <f t="shared" ca="1" si="3"/>
        <v>ý</v>
      </c>
      <c r="O21" s="81"/>
    </row>
    <row r="22" spans="1:15" x14ac:dyDescent="0.3">
      <c r="A22" s="166" t="s">
        <v>156</v>
      </c>
      <c r="B22" s="43" t="s">
        <v>157</v>
      </c>
      <c r="C22" s="147" t="s">
        <v>90</v>
      </c>
      <c r="D22" s="43" t="s">
        <v>158</v>
      </c>
      <c r="E22" s="150">
        <v>1</v>
      </c>
      <c r="F22" s="145">
        <v>1</v>
      </c>
      <c r="G22" s="142">
        <v>1</v>
      </c>
      <c r="H22" s="77">
        <v>0</v>
      </c>
      <c r="I22" s="77">
        <v>0</v>
      </c>
      <c r="J22" s="77">
        <f t="shared" si="7"/>
        <v>2</v>
      </c>
      <c r="K22" s="44">
        <f t="shared" ca="1" si="1"/>
        <v>17</v>
      </c>
      <c r="L22" s="43">
        <f t="shared" ca="1" si="8"/>
        <v>19</v>
      </c>
      <c r="M22" s="73">
        <v>20</v>
      </c>
      <c r="N22" s="76" t="str">
        <f t="shared" ca="1" si="3"/>
        <v>ý</v>
      </c>
      <c r="O22" s="81"/>
    </row>
    <row r="23" spans="1:15" x14ac:dyDescent="0.3">
      <c r="A23" s="166" t="s">
        <v>156</v>
      </c>
      <c r="B23" s="43" t="s">
        <v>157</v>
      </c>
      <c r="C23" s="147" t="s">
        <v>90</v>
      </c>
      <c r="D23" s="43" t="s">
        <v>158</v>
      </c>
      <c r="E23" s="150">
        <v>1</v>
      </c>
      <c r="F23" s="145">
        <v>1</v>
      </c>
      <c r="G23" s="142">
        <v>1</v>
      </c>
      <c r="H23" s="77">
        <v>0</v>
      </c>
      <c r="I23" s="77">
        <v>0</v>
      </c>
      <c r="J23" s="77">
        <f t="shared" si="7"/>
        <v>2</v>
      </c>
      <c r="K23" s="44">
        <f t="shared" ca="1" si="1"/>
        <v>13</v>
      </c>
      <c r="L23" s="43">
        <f t="shared" ca="1" si="8"/>
        <v>15</v>
      </c>
      <c r="M23" s="73">
        <v>20</v>
      </c>
      <c r="N23" s="76" t="str">
        <f t="shared" ca="1" si="3"/>
        <v>ý</v>
      </c>
      <c r="O23" s="81"/>
    </row>
    <row r="24" spans="1:15" x14ac:dyDescent="0.3">
      <c r="A24" s="166" t="s">
        <v>156</v>
      </c>
      <c r="B24" s="43" t="s">
        <v>157</v>
      </c>
      <c r="C24" s="147" t="s">
        <v>90</v>
      </c>
      <c r="D24" s="43" t="s">
        <v>158</v>
      </c>
      <c r="E24" s="150">
        <v>1</v>
      </c>
      <c r="F24" s="145">
        <v>1</v>
      </c>
      <c r="G24" s="142">
        <v>1</v>
      </c>
      <c r="H24" s="77">
        <v>0</v>
      </c>
      <c r="I24" s="77">
        <v>0</v>
      </c>
      <c r="J24" s="77">
        <f t="shared" si="7"/>
        <v>2</v>
      </c>
      <c r="K24" s="44">
        <f t="shared" ca="1" si="1"/>
        <v>18</v>
      </c>
      <c r="L24" s="43">
        <f t="shared" ca="1" si="8"/>
        <v>20</v>
      </c>
      <c r="M24" s="73">
        <v>20</v>
      </c>
      <c r="N24" s="76" t="str">
        <f t="shared" ca="1" si="3"/>
        <v>ý</v>
      </c>
      <c r="O24" s="81"/>
    </row>
    <row r="25" spans="1:15" x14ac:dyDescent="0.3">
      <c r="A25" s="166" t="s">
        <v>156</v>
      </c>
      <c r="B25" s="43" t="s">
        <v>157</v>
      </c>
      <c r="C25" s="147" t="s">
        <v>90</v>
      </c>
      <c r="D25" s="43" t="s">
        <v>158</v>
      </c>
      <c r="E25" s="150">
        <v>1</v>
      </c>
      <c r="F25" s="145">
        <v>1</v>
      </c>
      <c r="G25" s="142">
        <v>1</v>
      </c>
      <c r="H25" s="77">
        <v>0</v>
      </c>
      <c r="I25" s="77">
        <v>0</v>
      </c>
      <c r="J25" s="77">
        <f t="shared" si="7"/>
        <v>2</v>
      </c>
      <c r="K25" s="44">
        <f t="shared" ca="1" si="1"/>
        <v>20</v>
      </c>
      <c r="L25" s="43">
        <f t="shared" ca="1" si="8"/>
        <v>22</v>
      </c>
      <c r="M25" s="73">
        <v>20</v>
      </c>
      <c r="N25" s="76" t="str">
        <f t="shared" ca="1" si="3"/>
        <v>þ</v>
      </c>
      <c r="O25" s="81"/>
    </row>
    <row r="26" spans="1:15" x14ac:dyDescent="0.3">
      <c r="A26" s="166" t="s">
        <v>156</v>
      </c>
      <c r="B26" s="43" t="s">
        <v>157</v>
      </c>
      <c r="C26" s="147" t="s">
        <v>90</v>
      </c>
      <c r="D26" s="43" t="s">
        <v>158</v>
      </c>
      <c r="E26" s="150">
        <v>1</v>
      </c>
      <c r="F26" s="145">
        <v>1</v>
      </c>
      <c r="G26" s="142">
        <v>1</v>
      </c>
      <c r="H26" s="77">
        <v>0</v>
      </c>
      <c r="I26" s="77">
        <v>0</v>
      </c>
      <c r="J26" s="77">
        <f t="shared" si="7"/>
        <v>2</v>
      </c>
      <c r="K26" s="44">
        <f t="shared" ca="1" si="1"/>
        <v>19</v>
      </c>
      <c r="L26" s="43">
        <f t="shared" ca="1" si="8"/>
        <v>21</v>
      </c>
      <c r="M26" s="73">
        <v>20</v>
      </c>
      <c r="N26" s="76" t="str">
        <f t="shared" ca="1" si="3"/>
        <v>ý</v>
      </c>
      <c r="O26" s="81"/>
    </row>
    <row r="27" spans="1:15" x14ac:dyDescent="0.3">
      <c r="A27" s="166" t="s">
        <v>156</v>
      </c>
      <c r="B27" s="43" t="s">
        <v>157</v>
      </c>
      <c r="C27" s="147" t="s">
        <v>90</v>
      </c>
      <c r="D27" s="43" t="s">
        <v>158</v>
      </c>
      <c r="E27" s="150">
        <v>1</v>
      </c>
      <c r="F27" s="145">
        <v>1</v>
      </c>
      <c r="G27" s="142">
        <v>1</v>
      </c>
      <c r="H27" s="77">
        <v>0</v>
      </c>
      <c r="I27" s="77">
        <v>0</v>
      </c>
      <c r="J27" s="77">
        <f t="shared" si="7"/>
        <v>2</v>
      </c>
      <c r="K27" s="44">
        <f t="shared" ca="1" si="1"/>
        <v>16</v>
      </c>
      <c r="L27" s="43">
        <f t="shared" ca="1" si="8"/>
        <v>18</v>
      </c>
      <c r="M27" s="73">
        <v>20</v>
      </c>
      <c r="N27" s="76" t="str">
        <f t="shared" ca="1" si="3"/>
        <v>ý</v>
      </c>
      <c r="O27" s="81"/>
    </row>
    <row r="28" spans="1:15" x14ac:dyDescent="0.3">
      <c r="A28" s="166" t="s">
        <v>164</v>
      </c>
      <c r="B28" s="43" t="s">
        <v>205</v>
      </c>
      <c r="C28" s="147" t="s">
        <v>77</v>
      </c>
      <c r="D28" s="43" t="s">
        <v>229</v>
      </c>
      <c r="E28" s="150">
        <v>2</v>
      </c>
      <c r="F28" s="145">
        <v>-1</v>
      </c>
      <c r="G28" s="142">
        <v>2</v>
      </c>
      <c r="H28" s="77">
        <v>1</v>
      </c>
      <c r="I28" s="77">
        <v>0</v>
      </c>
      <c r="J28" s="77">
        <f t="shared" si="0"/>
        <v>2</v>
      </c>
      <c r="K28" s="44">
        <f t="shared" ca="1" si="1"/>
        <v>10</v>
      </c>
      <c r="L28" s="43">
        <f t="shared" ca="1" si="2"/>
        <v>12</v>
      </c>
      <c r="M28" s="73">
        <v>20</v>
      </c>
      <c r="N28" s="76" t="str">
        <f t="shared" ca="1" si="3"/>
        <v>ý</v>
      </c>
      <c r="O28" s="81"/>
    </row>
    <row r="29" spans="1:15" x14ac:dyDescent="0.3">
      <c r="A29" s="166" t="s">
        <v>164</v>
      </c>
      <c r="B29" s="43" t="s">
        <v>260</v>
      </c>
      <c r="C29" s="147" t="s">
        <v>90</v>
      </c>
      <c r="D29" s="43" t="s">
        <v>120</v>
      </c>
      <c r="E29" s="150">
        <v>2</v>
      </c>
      <c r="F29" s="145">
        <v>-1</v>
      </c>
      <c r="G29" s="142">
        <v>2</v>
      </c>
      <c r="H29" s="77">
        <v>0</v>
      </c>
      <c r="I29" s="77">
        <v>0</v>
      </c>
      <c r="J29" s="77">
        <f t="shared" ref="J29" si="9">IF(C29="þ",SUM(E29,G29:I29),SUM(E29,F29,H29,I29))</f>
        <v>4</v>
      </c>
      <c r="K29" s="44">
        <f t="shared" ca="1" si="1"/>
        <v>5</v>
      </c>
      <c r="L29" s="43">
        <f t="shared" ref="L29" ca="1" si="10">SUM(J29:K29)</f>
        <v>9</v>
      </c>
      <c r="M29" s="73">
        <v>20</v>
      </c>
      <c r="N29" s="76" t="str">
        <f t="shared" ref="N29" ca="1" si="11">IF(K29&gt;(M29-1),"þ","ý")</f>
        <v>ý</v>
      </c>
      <c r="O29" s="81"/>
    </row>
    <row r="30" spans="1:15" x14ac:dyDescent="0.3">
      <c r="A30" s="166" t="s">
        <v>165</v>
      </c>
      <c r="B30" s="43" t="s">
        <v>209</v>
      </c>
      <c r="C30" s="147" t="s">
        <v>77</v>
      </c>
      <c r="D30" s="43" t="s">
        <v>226</v>
      </c>
      <c r="E30" s="150">
        <v>3</v>
      </c>
      <c r="F30" s="145">
        <v>1</v>
      </c>
      <c r="G30" s="142">
        <v>1</v>
      </c>
      <c r="H30" s="77">
        <v>0</v>
      </c>
      <c r="I30" s="77">
        <v>0</v>
      </c>
      <c r="J30" s="77">
        <f t="shared" si="0"/>
        <v>4</v>
      </c>
      <c r="K30" s="44">
        <f t="shared" ca="1" si="1"/>
        <v>6</v>
      </c>
      <c r="L30" s="43">
        <f t="shared" ca="1" si="2"/>
        <v>10</v>
      </c>
      <c r="M30" s="73">
        <v>20</v>
      </c>
      <c r="N30" s="76" t="str">
        <f t="shared" ca="1" si="3"/>
        <v>ý</v>
      </c>
      <c r="O30" s="81"/>
    </row>
    <row r="31" spans="1:15" x14ac:dyDescent="0.3">
      <c r="A31" s="166" t="s">
        <v>165</v>
      </c>
      <c r="B31" s="43" t="s">
        <v>206</v>
      </c>
      <c r="C31" s="147" t="s">
        <v>90</v>
      </c>
      <c r="D31" s="43" t="s">
        <v>226</v>
      </c>
      <c r="E31" s="150">
        <v>3</v>
      </c>
      <c r="F31" s="145">
        <v>1</v>
      </c>
      <c r="G31" s="142">
        <v>1</v>
      </c>
      <c r="H31" s="77">
        <v>1</v>
      </c>
      <c r="I31" s="77">
        <v>0</v>
      </c>
      <c r="J31" s="77">
        <f t="shared" si="0"/>
        <v>5</v>
      </c>
      <c r="K31" s="44">
        <f t="shared" ca="1" si="1"/>
        <v>18</v>
      </c>
      <c r="L31" s="43">
        <f t="shared" ca="1" si="2"/>
        <v>23</v>
      </c>
      <c r="M31" s="73">
        <v>20</v>
      </c>
      <c r="N31" s="76" t="str">
        <f t="shared" ca="1" si="3"/>
        <v>ý</v>
      </c>
      <c r="O31" s="81"/>
    </row>
    <row r="32" spans="1:15" x14ac:dyDescent="0.3">
      <c r="A32" s="166" t="s">
        <v>166</v>
      </c>
      <c r="B32" s="43" t="s">
        <v>207</v>
      </c>
      <c r="C32" s="147" t="s">
        <v>77</v>
      </c>
      <c r="D32" s="43" t="s">
        <v>226</v>
      </c>
      <c r="E32" s="150">
        <v>2</v>
      </c>
      <c r="F32" s="145">
        <v>4</v>
      </c>
      <c r="G32" s="142">
        <v>1</v>
      </c>
      <c r="H32" s="77">
        <v>0</v>
      </c>
      <c r="I32" s="77">
        <v>0</v>
      </c>
      <c r="J32" s="77">
        <f t="shared" si="0"/>
        <v>6</v>
      </c>
      <c r="K32" s="44">
        <f t="shared" ca="1" si="1"/>
        <v>17</v>
      </c>
      <c r="L32" s="43">
        <f t="shared" ca="1" si="2"/>
        <v>23</v>
      </c>
      <c r="M32" s="73">
        <v>20</v>
      </c>
      <c r="N32" s="76" t="str">
        <f t="shared" ca="1" si="3"/>
        <v>ý</v>
      </c>
      <c r="O32" s="81"/>
    </row>
    <row r="33" spans="1:15" x14ac:dyDescent="0.3">
      <c r="A33" s="166" t="s">
        <v>166</v>
      </c>
      <c r="B33" s="43" t="s">
        <v>157</v>
      </c>
      <c r="C33" s="147" t="s">
        <v>90</v>
      </c>
      <c r="D33" s="43" t="s">
        <v>158</v>
      </c>
      <c r="E33" s="150">
        <v>2</v>
      </c>
      <c r="F33" s="145">
        <v>4</v>
      </c>
      <c r="G33" s="142">
        <v>1</v>
      </c>
      <c r="H33" s="77">
        <v>0</v>
      </c>
      <c r="I33" s="77">
        <v>0</v>
      </c>
      <c r="J33" s="77">
        <f t="shared" si="0"/>
        <v>3</v>
      </c>
      <c r="K33" s="44">
        <f t="shared" ca="1" si="1"/>
        <v>5</v>
      </c>
      <c r="L33" s="43">
        <f t="shared" ca="1" si="2"/>
        <v>8</v>
      </c>
      <c r="M33" s="73">
        <v>20</v>
      </c>
      <c r="N33" s="76" t="str">
        <f t="shared" ca="1" si="3"/>
        <v>ý</v>
      </c>
      <c r="O33" s="81"/>
    </row>
    <row r="34" spans="1:15" x14ac:dyDescent="0.3">
      <c r="A34" s="166" t="s">
        <v>167</v>
      </c>
      <c r="B34" s="43" t="s">
        <v>208</v>
      </c>
      <c r="C34" s="147" t="s">
        <v>77</v>
      </c>
      <c r="D34" s="43" t="s">
        <v>158</v>
      </c>
      <c r="E34" s="150">
        <v>1</v>
      </c>
      <c r="F34" s="145">
        <v>-2</v>
      </c>
      <c r="G34" s="142">
        <v>0</v>
      </c>
      <c r="H34" s="77">
        <v>0</v>
      </c>
      <c r="I34" s="77">
        <v>0</v>
      </c>
      <c r="J34" s="77">
        <f t="shared" si="0"/>
        <v>-1</v>
      </c>
      <c r="K34" s="44">
        <f t="shared" ca="1" si="1"/>
        <v>6</v>
      </c>
      <c r="L34" s="43">
        <f t="shared" ca="1" si="2"/>
        <v>5</v>
      </c>
      <c r="M34" s="73">
        <v>19</v>
      </c>
      <c r="N34" s="76" t="str">
        <f t="shared" ca="1" si="3"/>
        <v>ý</v>
      </c>
      <c r="O34" s="81"/>
    </row>
    <row r="35" spans="1:15" x14ac:dyDescent="0.3">
      <c r="A35" s="166" t="s">
        <v>167</v>
      </c>
      <c r="B35" s="43" t="s">
        <v>222</v>
      </c>
      <c r="C35" s="147" t="s">
        <v>90</v>
      </c>
      <c r="D35" s="43" t="s">
        <v>120</v>
      </c>
      <c r="E35" s="150">
        <v>1</v>
      </c>
      <c r="F35" s="145">
        <v>-2</v>
      </c>
      <c r="G35" s="142">
        <v>0</v>
      </c>
      <c r="H35" s="77">
        <v>0</v>
      </c>
      <c r="I35" s="77">
        <v>0</v>
      </c>
      <c r="J35" s="77">
        <f t="shared" si="0"/>
        <v>1</v>
      </c>
      <c r="K35" s="44">
        <f t="shared" ca="1" si="1"/>
        <v>7</v>
      </c>
      <c r="L35" s="43">
        <f t="shared" ca="1" si="2"/>
        <v>8</v>
      </c>
      <c r="M35" s="73">
        <v>20</v>
      </c>
      <c r="N35" s="76" t="str">
        <f t="shared" ca="1" si="3"/>
        <v>ý</v>
      </c>
      <c r="O35" s="81"/>
    </row>
    <row r="36" spans="1:15" x14ac:dyDescent="0.3">
      <c r="A36" s="166" t="s">
        <v>168</v>
      </c>
      <c r="B36" s="43" t="s">
        <v>209</v>
      </c>
      <c r="C36" s="147" t="s">
        <v>77</v>
      </c>
      <c r="D36" s="43" t="s">
        <v>226</v>
      </c>
      <c r="E36" s="150">
        <v>2</v>
      </c>
      <c r="F36" s="145">
        <v>3</v>
      </c>
      <c r="G36" s="142">
        <v>1</v>
      </c>
      <c r="H36" s="77">
        <v>0</v>
      </c>
      <c r="I36" s="77">
        <v>0</v>
      </c>
      <c r="J36" s="77">
        <f t="shared" si="0"/>
        <v>5</v>
      </c>
      <c r="K36" s="44">
        <f t="shared" ca="1" si="1"/>
        <v>12</v>
      </c>
      <c r="L36" s="43">
        <f t="shared" ca="1" si="2"/>
        <v>17</v>
      </c>
      <c r="M36" s="73">
        <v>19</v>
      </c>
      <c r="N36" s="76" t="str">
        <f t="shared" ca="1" si="3"/>
        <v>ý</v>
      </c>
      <c r="O36" s="81"/>
    </row>
    <row r="37" spans="1:15" x14ac:dyDescent="0.3">
      <c r="A37" s="166" t="s">
        <v>168</v>
      </c>
      <c r="B37" s="43" t="s">
        <v>157</v>
      </c>
      <c r="C37" s="147" t="s">
        <v>90</v>
      </c>
      <c r="D37" s="43" t="s">
        <v>158</v>
      </c>
      <c r="E37" s="150">
        <v>2</v>
      </c>
      <c r="F37" s="145">
        <v>3</v>
      </c>
      <c r="G37" s="142">
        <v>1</v>
      </c>
      <c r="H37" s="77">
        <v>0</v>
      </c>
      <c r="I37" s="77">
        <v>0</v>
      </c>
      <c r="J37" s="77">
        <f t="shared" si="0"/>
        <v>3</v>
      </c>
      <c r="K37" s="44">
        <f t="shared" ca="1" si="1"/>
        <v>14</v>
      </c>
      <c r="L37" s="43">
        <f t="shared" ca="1" si="2"/>
        <v>17</v>
      </c>
      <c r="M37" s="73">
        <v>20</v>
      </c>
      <c r="N37" s="76" t="str">
        <f t="shared" ca="1" si="3"/>
        <v>ý</v>
      </c>
      <c r="O37" s="81"/>
    </row>
    <row r="38" spans="1:15" x14ac:dyDescent="0.3">
      <c r="A38" s="166" t="s">
        <v>169</v>
      </c>
      <c r="B38" s="43" t="s">
        <v>210</v>
      </c>
      <c r="C38" s="147" t="s">
        <v>77</v>
      </c>
      <c r="D38" s="43" t="s">
        <v>120</v>
      </c>
      <c r="E38" s="150">
        <v>0</v>
      </c>
      <c r="F38" s="145">
        <v>-1</v>
      </c>
      <c r="G38" s="142">
        <v>2</v>
      </c>
      <c r="H38" s="77">
        <v>0</v>
      </c>
      <c r="I38" s="77">
        <v>0</v>
      </c>
      <c r="J38" s="77">
        <f t="shared" si="0"/>
        <v>-1</v>
      </c>
      <c r="K38" s="44">
        <f t="shared" ca="1" si="1"/>
        <v>18</v>
      </c>
      <c r="L38" s="43">
        <f t="shared" ca="1" si="2"/>
        <v>17</v>
      </c>
      <c r="M38" s="73">
        <v>19</v>
      </c>
      <c r="N38" s="76" t="str">
        <f t="shared" ca="1" si="3"/>
        <v>ý</v>
      </c>
      <c r="O38" s="81"/>
    </row>
    <row r="39" spans="1:15" x14ac:dyDescent="0.3">
      <c r="A39" s="166" t="s">
        <v>169</v>
      </c>
      <c r="B39" s="43" t="s">
        <v>157</v>
      </c>
      <c r="C39" s="147" t="s">
        <v>90</v>
      </c>
      <c r="D39" s="43" t="s">
        <v>158</v>
      </c>
      <c r="E39" s="150">
        <v>0</v>
      </c>
      <c r="F39" s="145">
        <v>-1</v>
      </c>
      <c r="G39" s="142">
        <v>2</v>
      </c>
      <c r="H39" s="77">
        <v>0</v>
      </c>
      <c r="I39" s="77">
        <v>0</v>
      </c>
      <c r="J39" s="77">
        <f t="shared" si="0"/>
        <v>2</v>
      </c>
      <c r="K39" s="44">
        <f t="shared" ca="1" si="1"/>
        <v>7</v>
      </c>
      <c r="L39" s="43">
        <f t="shared" ca="1" si="2"/>
        <v>9</v>
      </c>
      <c r="M39" s="73">
        <v>20</v>
      </c>
      <c r="N39" s="76" t="str">
        <f t="shared" ca="1" si="3"/>
        <v>ý</v>
      </c>
      <c r="O39" s="81"/>
    </row>
    <row r="40" spans="1:15" x14ac:dyDescent="0.3">
      <c r="A40" s="166" t="s">
        <v>170</v>
      </c>
      <c r="B40" s="43" t="s">
        <v>211</v>
      </c>
      <c r="C40" s="147" t="s">
        <v>77</v>
      </c>
      <c r="D40" s="43" t="s">
        <v>226</v>
      </c>
      <c r="E40" s="150">
        <v>1</v>
      </c>
      <c r="F40" s="145">
        <v>3</v>
      </c>
      <c r="G40" s="142">
        <v>1</v>
      </c>
      <c r="H40" s="77">
        <v>0</v>
      </c>
      <c r="I40" s="77">
        <v>0</v>
      </c>
      <c r="J40" s="77">
        <f t="shared" si="0"/>
        <v>4</v>
      </c>
      <c r="K40" s="44">
        <f t="shared" ca="1" si="1"/>
        <v>19</v>
      </c>
      <c r="L40" s="43">
        <f t="shared" ca="1" si="2"/>
        <v>23</v>
      </c>
      <c r="M40" s="73">
        <v>20</v>
      </c>
      <c r="N40" s="76" t="str">
        <f t="shared" ca="1" si="3"/>
        <v>ý</v>
      </c>
      <c r="O40" s="81"/>
    </row>
    <row r="41" spans="1:15" x14ac:dyDescent="0.3">
      <c r="A41" s="166" t="s">
        <v>170</v>
      </c>
      <c r="B41" s="43" t="s">
        <v>256</v>
      </c>
      <c r="C41" s="147" t="s">
        <v>90</v>
      </c>
      <c r="D41" s="43" t="s">
        <v>226</v>
      </c>
      <c r="E41" s="150">
        <v>1</v>
      </c>
      <c r="F41" s="145">
        <v>3</v>
      </c>
      <c r="G41" s="142">
        <v>1</v>
      </c>
      <c r="H41" s="77">
        <v>0</v>
      </c>
      <c r="I41" s="77">
        <v>0</v>
      </c>
      <c r="J41" s="77">
        <f t="shared" si="0"/>
        <v>2</v>
      </c>
      <c r="K41" s="44">
        <f t="shared" ca="1" si="1"/>
        <v>8</v>
      </c>
      <c r="L41" s="43">
        <f t="shared" ca="1" si="2"/>
        <v>10</v>
      </c>
      <c r="M41" s="73">
        <v>20</v>
      </c>
      <c r="N41" s="76" t="str">
        <f t="shared" ca="1" si="3"/>
        <v>ý</v>
      </c>
      <c r="O41" s="81"/>
    </row>
    <row r="42" spans="1:15" x14ac:dyDescent="0.3">
      <c r="A42" s="166" t="s">
        <v>171</v>
      </c>
      <c r="B42" s="43" t="s">
        <v>208</v>
      </c>
      <c r="C42" s="147" t="s">
        <v>77</v>
      </c>
      <c r="D42" s="43" t="s">
        <v>120</v>
      </c>
      <c r="E42" s="150">
        <v>0</v>
      </c>
      <c r="F42" s="145">
        <v>1</v>
      </c>
      <c r="G42" s="142">
        <v>2</v>
      </c>
      <c r="H42" s="77">
        <v>0</v>
      </c>
      <c r="I42" s="77">
        <v>0</v>
      </c>
      <c r="J42" s="77">
        <f t="shared" si="0"/>
        <v>1</v>
      </c>
      <c r="K42" s="44">
        <f t="shared" ca="1" si="1"/>
        <v>8</v>
      </c>
      <c r="L42" s="43">
        <f t="shared" ca="1" si="2"/>
        <v>9</v>
      </c>
      <c r="M42" s="73">
        <v>19</v>
      </c>
      <c r="N42" s="76" t="str">
        <f t="shared" ca="1" si="3"/>
        <v>ý</v>
      </c>
      <c r="O42" s="81"/>
    </row>
    <row r="43" spans="1:15" x14ac:dyDescent="0.3">
      <c r="A43" s="166" t="s">
        <v>171</v>
      </c>
      <c r="B43" s="43" t="s">
        <v>222</v>
      </c>
      <c r="C43" s="147" t="s">
        <v>90</v>
      </c>
      <c r="D43" s="43" t="s">
        <v>120</v>
      </c>
      <c r="E43" s="150">
        <v>0</v>
      </c>
      <c r="F43" s="145">
        <v>1</v>
      </c>
      <c r="G43" s="142">
        <v>2</v>
      </c>
      <c r="H43" s="77">
        <v>0</v>
      </c>
      <c r="I43" s="77">
        <v>0</v>
      </c>
      <c r="J43" s="77">
        <f t="shared" si="0"/>
        <v>2</v>
      </c>
      <c r="K43" s="44">
        <f t="shared" ca="1" si="1"/>
        <v>20</v>
      </c>
      <c r="L43" s="43">
        <f t="shared" ca="1" si="2"/>
        <v>22</v>
      </c>
      <c r="M43" s="73">
        <v>20</v>
      </c>
      <c r="N43" s="76" t="str">
        <f t="shared" ca="1" si="3"/>
        <v>þ</v>
      </c>
      <c r="O43" s="81"/>
    </row>
    <row r="44" spans="1:15" x14ac:dyDescent="0.3">
      <c r="A44" s="166" t="s">
        <v>172</v>
      </c>
      <c r="B44" s="43" t="s">
        <v>209</v>
      </c>
      <c r="C44" s="147" t="s">
        <v>77</v>
      </c>
      <c r="D44" s="43" t="s">
        <v>226</v>
      </c>
      <c r="E44" s="150">
        <v>0</v>
      </c>
      <c r="F44" s="145">
        <v>1</v>
      </c>
      <c r="G44" s="142">
        <v>1</v>
      </c>
      <c r="H44" s="77">
        <v>0</v>
      </c>
      <c r="I44" s="77">
        <v>0</v>
      </c>
      <c r="J44" s="77">
        <f t="shared" si="0"/>
        <v>1</v>
      </c>
      <c r="K44" s="44">
        <f t="shared" ca="1" si="1"/>
        <v>17</v>
      </c>
      <c r="L44" s="43">
        <f t="shared" ca="1" si="2"/>
        <v>18</v>
      </c>
      <c r="M44" s="73">
        <v>19</v>
      </c>
      <c r="N44" s="76" t="str">
        <f t="shared" ca="1" si="3"/>
        <v>ý</v>
      </c>
      <c r="O44" s="81"/>
    </row>
    <row r="45" spans="1:15" x14ac:dyDescent="0.3">
      <c r="A45" s="166" t="s">
        <v>172</v>
      </c>
      <c r="B45" s="43" t="s">
        <v>262</v>
      </c>
      <c r="C45" s="147" t="s">
        <v>90</v>
      </c>
      <c r="D45" s="43" t="s">
        <v>225</v>
      </c>
      <c r="E45" s="150">
        <v>0</v>
      </c>
      <c r="F45" s="145">
        <v>1</v>
      </c>
      <c r="G45" s="142">
        <v>1</v>
      </c>
      <c r="H45" s="77">
        <v>0</v>
      </c>
      <c r="I45" s="77">
        <v>0</v>
      </c>
      <c r="J45" s="77">
        <f t="shared" si="0"/>
        <v>1</v>
      </c>
      <c r="K45" s="44">
        <f t="shared" ca="1" si="1"/>
        <v>6</v>
      </c>
      <c r="L45" s="43">
        <f t="shared" ca="1" si="2"/>
        <v>7</v>
      </c>
      <c r="M45" s="73">
        <v>20</v>
      </c>
      <c r="N45" s="76" t="str">
        <f t="shared" ca="1" si="3"/>
        <v>ý</v>
      </c>
      <c r="O45" s="81"/>
    </row>
    <row r="46" spans="1:15" x14ac:dyDescent="0.3">
      <c r="A46" s="166" t="s">
        <v>173</v>
      </c>
      <c r="B46" s="139" t="s">
        <v>212</v>
      </c>
      <c r="C46" s="147" t="s">
        <v>77</v>
      </c>
      <c r="D46" s="43" t="s">
        <v>227</v>
      </c>
      <c r="E46" s="150">
        <v>1</v>
      </c>
      <c r="F46" s="145">
        <v>3</v>
      </c>
      <c r="G46" s="142">
        <v>0</v>
      </c>
      <c r="H46" s="77">
        <v>0</v>
      </c>
      <c r="I46" s="77">
        <v>0</v>
      </c>
      <c r="J46" s="77">
        <f t="shared" si="0"/>
        <v>4</v>
      </c>
      <c r="K46" s="44">
        <f t="shared" ca="1" si="1"/>
        <v>6</v>
      </c>
      <c r="L46" s="43">
        <f t="shared" ca="1" si="2"/>
        <v>10</v>
      </c>
      <c r="M46" s="73">
        <v>19</v>
      </c>
      <c r="N46" s="76" t="str">
        <f t="shared" ca="1" si="3"/>
        <v>ý</v>
      </c>
      <c r="O46" s="81"/>
    </row>
    <row r="47" spans="1:15" x14ac:dyDescent="0.3">
      <c r="A47" s="166" t="s">
        <v>174</v>
      </c>
      <c r="B47" s="43" t="s">
        <v>213</v>
      </c>
      <c r="C47" s="147" t="s">
        <v>77</v>
      </c>
      <c r="D47" s="43" t="s">
        <v>158</v>
      </c>
      <c r="E47" s="150">
        <v>1</v>
      </c>
      <c r="F47" s="145">
        <v>3</v>
      </c>
      <c r="G47" s="142">
        <v>3</v>
      </c>
      <c r="H47" s="77">
        <v>0</v>
      </c>
      <c r="I47" s="77">
        <v>0</v>
      </c>
      <c r="J47" s="77">
        <f t="shared" si="0"/>
        <v>4</v>
      </c>
      <c r="K47" s="44">
        <f t="shared" ca="1" si="1"/>
        <v>15</v>
      </c>
      <c r="L47" s="43">
        <f t="shared" ca="1" si="2"/>
        <v>19</v>
      </c>
      <c r="M47" s="73">
        <v>20</v>
      </c>
      <c r="N47" s="76" t="str">
        <f t="shared" ca="1" si="3"/>
        <v>ý</v>
      </c>
      <c r="O47" s="81"/>
    </row>
    <row r="48" spans="1:15" x14ac:dyDescent="0.3">
      <c r="A48" s="166" t="s">
        <v>174</v>
      </c>
      <c r="B48" s="43" t="s">
        <v>222</v>
      </c>
      <c r="C48" s="147" t="s">
        <v>90</v>
      </c>
      <c r="D48" s="43" t="s">
        <v>120</v>
      </c>
      <c r="E48" s="150">
        <v>1</v>
      </c>
      <c r="F48" s="145">
        <v>3</v>
      </c>
      <c r="G48" s="142">
        <v>3</v>
      </c>
      <c r="H48" s="77">
        <v>0</v>
      </c>
      <c r="I48" s="77">
        <v>0</v>
      </c>
      <c r="J48" s="77">
        <f t="shared" si="0"/>
        <v>4</v>
      </c>
      <c r="K48" s="44">
        <f t="shared" ca="1" si="1"/>
        <v>6</v>
      </c>
      <c r="L48" s="43">
        <f t="shared" ca="1" si="2"/>
        <v>10</v>
      </c>
      <c r="M48" s="73">
        <v>20</v>
      </c>
      <c r="N48" s="76" t="str">
        <f t="shared" ca="1" si="3"/>
        <v>ý</v>
      </c>
      <c r="O48" s="81"/>
    </row>
    <row r="49" spans="1:15" x14ac:dyDescent="0.3">
      <c r="A49" s="166" t="s">
        <v>175</v>
      </c>
      <c r="B49" s="43" t="s">
        <v>214</v>
      </c>
      <c r="C49" s="147" t="s">
        <v>77</v>
      </c>
      <c r="D49" s="43" t="s">
        <v>228</v>
      </c>
      <c r="E49" s="150">
        <v>1</v>
      </c>
      <c r="F49" s="145">
        <v>1</v>
      </c>
      <c r="G49" s="142">
        <v>2</v>
      </c>
      <c r="H49" s="77">
        <v>0</v>
      </c>
      <c r="I49" s="77">
        <v>0</v>
      </c>
      <c r="J49" s="77">
        <f t="shared" si="0"/>
        <v>2</v>
      </c>
      <c r="K49" s="44">
        <f t="shared" ca="1" si="1"/>
        <v>13</v>
      </c>
      <c r="L49" s="43">
        <f t="shared" ca="1" si="2"/>
        <v>15</v>
      </c>
      <c r="M49" s="73">
        <v>19</v>
      </c>
      <c r="N49" s="76" t="str">
        <f t="shared" ca="1" si="3"/>
        <v>ý</v>
      </c>
      <c r="O49" s="81"/>
    </row>
    <row r="50" spans="1:15" x14ac:dyDescent="0.3">
      <c r="A50" s="166" t="s">
        <v>176</v>
      </c>
      <c r="B50" s="139" t="s">
        <v>208</v>
      </c>
      <c r="C50" s="147" t="s">
        <v>77</v>
      </c>
      <c r="D50" s="43" t="s">
        <v>158</v>
      </c>
      <c r="E50" s="150">
        <v>0</v>
      </c>
      <c r="F50" s="145">
        <v>0</v>
      </c>
      <c r="G50" s="142">
        <v>3</v>
      </c>
      <c r="H50" s="77">
        <v>0</v>
      </c>
      <c r="I50" s="77">
        <v>0</v>
      </c>
      <c r="J50" s="77">
        <f t="shared" si="0"/>
        <v>0</v>
      </c>
      <c r="K50" s="44">
        <f t="shared" ca="1" si="1"/>
        <v>17</v>
      </c>
      <c r="L50" s="43">
        <f t="shared" ca="1" si="2"/>
        <v>17</v>
      </c>
      <c r="M50" s="73">
        <v>19</v>
      </c>
      <c r="N50" s="76" t="str">
        <f t="shared" ca="1" si="3"/>
        <v>ý</v>
      </c>
      <c r="O50" s="81"/>
    </row>
    <row r="51" spans="1:15" x14ac:dyDescent="0.3">
      <c r="A51" s="166" t="s">
        <v>176</v>
      </c>
      <c r="B51" s="139" t="s">
        <v>266</v>
      </c>
      <c r="C51" s="147" t="s">
        <v>90</v>
      </c>
      <c r="D51" s="43" t="s">
        <v>226</v>
      </c>
      <c r="E51" s="150">
        <v>0</v>
      </c>
      <c r="F51" s="145">
        <v>0</v>
      </c>
      <c r="G51" s="142">
        <v>3</v>
      </c>
      <c r="H51" s="77">
        <v>0</v>
      </c>
      <c r="I51" s="77">
        <v>0</v>
      </c>
      <c r="J51" s="77">
        <f t="shared" si="0"/>
        <v>3</v>
      </c>
      <c r="K51" s="44">
        <f t="shared" ca="1" si="1"/>
        <v>17</v>
      </c>
      <c r="L51" s="43">
        <f t="shared" ca="1" si="2"/>
        <v>20</v>
      </c>
      <c r="M51" s="73">
        <v>20</v>
      </c>
      <c r="N51" s="76" t="str">
        <f t="shared" ca="1" si="3"/>
        <v>ý</v>
      </c>
      <c r="O51" s="81"/>
    </row>
    <row r="52" spans="1:15" x14ac:dyDescent="0.3">
      <c r="A52" s="166" t="s">
        <v>177</v>
      </c>
      <c r="B52" s="139" t="s">
        <v>215</v>
      </c>
      <c r="C52" s="147" t="s">
        <v>77</v>
      </c>
      <c r="D52" s="43" t="s">
        <v>120</v>
      </c>
      <c r="E52" s="150">
        <v>1</v>
      </c>
      <c r="F52" s="145">
        <v>0</v>
      </c>
      <c r="G52" s="142">
        <v>4</v>
      </c>
      <c r="H52" s="77">
        <v>0</v>
      </c>
      <c r="I52" s="77">
        <v>0</v>
      </c>
      <c r="J52" s="77">
        <f t="shared" si="0"/>
        <v>1</v>
      </c>
      <c r="K52" s="44">
        <f t="shared" ca="1" si="1"/>
        <v>12</v>
      </c>
      <c r="L52" s="43">
        <f t="shared" ca="1" si="2"/>
        <v>13</v>
      </c>
      <c r="M52" s="73">
        <v>19</v>
      </c>
      <c r="N52" s="76" t="str">
        <f t="shared" ca="1" si="3"/>
        <v>ý</v>
      </c>
      <c r="O52" s="81"/>
    </row>
    <row r="53" spans="1:15" x14ac:dyDescent="0.3">
      <c r="A53" s="166" t="s">
        <v>177</v>
      </c>
      <c r="B53" s="139" t="s">
        <v>260</v>
      </c>
      <c r="C53" s="147" t="s">
        <v>90</v>
      </c>
      <c r="D53" s="43" t="s">
        <v>120</v>
      </c>
      <c r="E53" s="150">
        <v>1</v>
      </c>
      <c r="F53" s="145">
        <v>0</v>
      </c>
      <c r="G53" s="142">
        <v>4</v>
      </c>
      <c r="H53" s="77">
        <v>0</v>
      </c>
      <c r="I53" s="77">
        <v>0</v>
      </c>
      <c r="J53" s="77">
        <f t="shared" si="0"/>
        <v>5</v>
      </c>
      <c r="K53" s="44">
        <f t="shared" ca="1" si="1"/>
        <v>9</v>
      </c>
      <c r="L53" s="43">
        <f t="shared" ca="1" si="2"/>
        <v>14</v>
      </c>
      <c r="M53" s="73">
        <v>20</v>
      </c>
      <c r="N53" s="76" t="str">
        <f t="shared" ca="1" si="3"/>
        <v>ý</v>
      </c>
      <c r="O53" s="81"/>
    </row>
    <row r="54" spans="1:15" x14ac:dyDescent="0.3">
      <c r="A54" s="166" t="s">
        <v>178</v>
      </c>
      <c r="B54" s="43" t="s">
        <v>209</v>
      </c>
      <c r="C54" s="147" t="s">
        <v>77</v>
      </c>
      <c r="D54" s="43" t="s">
        <v>226</v>
      </c>
      <c r="E54" s="150">
        <v>0</v>
      </c>
      <c r="F54" s="145">
        <v>-1</v>
      </c>
      <c r="G54" s="142">
        <v>0</v>
      </c>
      <c r="H54" s="77">
        <v>0</v>
      </c>
      <c r="I54" s="77">
        <v>0</v>
      </c>
      <c r="J54" s="77">
        <f t="shared" si="0"/>
        <v>-1</v>
      </c>
      <c r="K54" s="44">
        <f t="shared" ca="1" si="1"/>
        <v>5</v>
      </c>
      <c r="L54" s="43">
        <f t="shared" ca="1" si="2"/>
        <v>4</v>
      </c>
      <c r="M54" s="73">
        <v>19</v>
      </c>
      <c r="N54" s="76" t="str">
        <f t="shared" ca="1" si="3"/>
        <v>ý</v>
      </c>
      <c r="O54" s="81"/>
    </row>
    <row r="55" spans="1:15" x14ac:dyDescent="0.3">
      <c r="A55" s="166" t="s">
        <v>178</v>
      </c>
      <c r="B55" s="43" t="s">
        <v>260</v>
      </c>
      <c r="C55" s="147" t="s">
        <v>90</v>
      </c>
      <c r="D55" s="43" t="s">
        <v>120</v>
      </c>
      <c r="E55" s="150">
        <v>0</v>
      </c>
      <c r="F55" s="145">
        <v>-1</v>
      </c>
      <c r="G55" s="142">
        <v>0</v>
      </c>
      <c r="H55" s="77">
        <v>0</v>
      </c>
      <c r="I55" s="77">
        <v>0</v>
      </c>
      <c r="J55" s="77">
        <f t="shared" si="0"/>
        <v>0</v>
      </c>
      <c r="K55" s="44">
        <f t="shared" ca="1" si="1"/>
        <v>2</v>
      </c>
      <c r="L55" s="43">
        <f t="shared" ca="1" si="2"/>
        <v>2</v>
      </c>
      <c r="M55" s="73">
        <v>20</v>
      </c>
      <c r="N55" s="76" t="str">
        <f t="shared" ca="1" si="3"/>
        <v>ý</v>
      </c>
      <c r="O55" s="81"/>
    </row>
    <row r="56" spans="1:15" x14ac:dyDescent="0.3">
      <c r="A56" s="166" t="s">
        <v>179</v>
      </c>
      <c r="B56" s="43" t="s">
        <v>209</v>
      </c>
      <c r="C56" s="147" t="s">
        <v>77</v>
      </c>
      <c r="D56" s="43" t="s">
        <v>226</v>
      </c>
      <c r="E56" s="150">
        <v>0</v>
      </c>
      <c r="F56" s="145">
        <v>-1</v>
      </c>
      <c r="G56" s="142">
        <v>-1</v>
      </c>
      <c r="H56" s="77">
        <v>0</v>
      </c>
      <c r="I56" s="77">
        <v>0</v>
      </c>
      <c r="J56" s="77">
        <f t="shared" si="0"/>
        <v>-1</v>
      </c>
      <c r="K56" s="44">
        <f t="shared" ca="1" si="1"/>
        <v>18</v>
      </c>
      <c r="L56" s="43">
        <f t="shared" ca="1" si="2"/>
        <v>17</v>
      </c>
      <c r="M56" s="73">
        <v>19</v>
      </c>
      <c r="N56" s="76" t="str">
        <f t="shared" ca="1" si="3"/>
        <v>ý</v>
      </c>
      <c r="O56" s="81"/>
    </row>
    <row r="57" spans="1:15" x14ac:dyDescent="0.3">
      <c r="A57" s="166" t="s">
        <v>179</v>
      </c>
      <c r="B57" s="43" t="s">
        <v>260</v>
      </c>
      <c r="C57" s="147" t="s">
        <v>90</v>
      </c>
      <c r="D57" s="43" t="s">
        <v>120</v>
      </c>
      <c r="E57" s="150">
        <v>0</v>
      </c>
      <c r="F57" s="145">
        <v>-1</v>
      </c>
      <c r="G57" s="142">
        <v>-1</v>
      </c>
      <c r="H57" s="77">
        <v>0</v>
      </c>
      <c r="I57" s="77">
        <v>0</v>
      </c>
      <c r="J57" s="77">
        <f t="shared" si="0"/>
        <v>-1</v>
      </c>
      <c r="K57" s="44">
        <f t="shared" ca="1" si="1"/>
        <v>15</v>
      </c>
      <c r="L57" s="43">
        <f t="shared" ca="1" si="2"/>
        <v>14</v>
      </c>
      <c r="M57" s="73">
        <v>20</v>
      </c>
      <c r="N57" s="76" t="str">
        <f t="shared" ca="1" si="3"/>
        <v>ý</v>
      </c>
      <c r="O57" s="81"/>
    </row>
    <row r="58" spans="1:15" x14ac:dyDescent="0.3">
      <c r="A58" s="166" t="s">
        <v>180</v>
      </c>
      <c r="B58" s="43" t="s">
        <v>215</v>
      </c>
      <c r="C58" s="147" t="s">
        <v>77</v>
      </c>
      <c r="D58" s="43" t="s">
        <v>120</v>
      </c>
      <c r="E58" s="150">
        <v>0</v>
      </c>
      <c r="F58" s="145">
        <v>0</v>
      </c>
      <c r="G58" s="142">
        <v>1</v>
      </c>
      <c r="H58" s="77">
        <v>0</v>
      </c>
      <c r="I58" s="77">
        <v>0</v>
      </c>
      <c r="J58" s="77">
        <f t="shared" si="0"/>
        <v>0</v>
      </c>
      <c r="K58" s="44">
        <f t="shared" ca="1" si="1"/>
        <v>4</v>
      </c>
      <c r="L58" s="43">
        <f t="shared" ca="1" si="2"/>
        <v>4</v>
      </c>
      <c r="M58" s="73">
        <v>19</v>
      </c>
      <c r="N58" s="76" t="str">
        <f t="shared" ca="1" si="3"/>
        <v>ý</v>
      </c>
      <c r="O58" s="81"/>
    </row>
    <row r="59" spans="1:15" x14ac:dyDescent="0.3">
      <c r="A59" s="166" t="s">
        <v>180</v>
      </c>
      <c r="B59" s="43" t="s">
        <v>260</v>
      </c>
      <c r="C59" s="147" t="s">
        <v>90</v>
      </c>
      <c r="D59" s="43" t="s">
        <v>120</v>
      </c>
      <c r="E59" s="150">
        <v>0</v>
      </c>
      <c r="F59" s="145">
        <v>0</v>
      </c>
      <c r="G59" s="142">
        <v>1</v>
      </c>
      <c r="H59" s="77">
        <v>0</v>
      </c>
      <c r="I59" s="77">
        <v>0</v>
      </c>
      <c r="J59" s="77">
        <f t="shared" si="0"/>
        <v>1</v>
      </c>
      <c r="K59" s="44">
        <f t="shared" ca="1" si="1"/>
        <v>18</v>
      </c>
      <c r="L59" s="43">
        <f t="shared" ca="1" si="2"/>
        <v>19</v>
      </c>
      <c r="M59" s="73">
        <v>20</v>
      </c>
      <c r="N59" s="76" t="str">
        <f t="shared" ca="1" si="3"/>
        <v>ý</v>
      </c>
      <c r="O59" s="81"/>
    </row>
    <row r="60" spans="1:15" x14ac:dyDescent="0.3">
      <c r="A60" s="166" t="s">
        <v>181</v>
      </c>
      <c r="B60" s="43" t="s">
        <v>210</v>
      </c>
      <c r="C60" s="147" t="s">
        <v>77</v>
      </c>
      <c r="D60" s="43" t="s">
        <v>120</v>
      </c>
      <c r="E60" s="150">
        <v>0</v>
      </c>
      <c r="F60" s="145">
        <v>-1</v>
      </c>
      <c r="G60" s="142">
        <v>-1</v>
      </c>
      <c r="H60" s="77">
        <v>0</v>
      </c>
      <c r="I60" s="77">
        <v>0</v>
      </c>
      <c r="J60" s="77">
        <f t="shared" si="0"/>
        <v>-1</v>
      </c>
      <c r="K60" s="44">
        <f t="shared" ca="1" si="1"/>
        <v>17</v>
      </c>
      <c r="L60" s="43">
        <f t="shared" ca="1" si="2"/>
        <v>16</v>
      </c>
      <c r="M60" s="73">
        <v>19</v>
      </c>
      <c r="N60" s="76" t="str">
        <f t="shared" ca="1" si="3"/>
        <v>ý</v>
      </c>
      <c r="O60" s="81"/>
    </row>
    <row r="61" spans="1:15" x14ac:dyDescent="0.3">
      <c r="A61" s="166" t="s">
        <v>182</v>
      </c>
      <c r="B61" s="43" t="s">
        <v>216</v>
      </c>
      <c r="C61" s="147" t="s">
        <v>77</v>
      </c>
      <c r="D61" s="43" t="s">
        <v>158</v>
      </c>
      <c r="E61" s="150">
        <v>0</v>
      </c>
      <c r="F61" s="145">
        <v>-1</v>
      </c>
      <c r="G61" s="142">
        <v>0</v>
      </c>
      <c r="H61" s="77">
        <v>0</v>
      </c>
      <c r="I61" s="77">
        <v>0</v>
      </c>
      <c r="J61" s="77">
        <f t="shared" si="0"/>
        <v>-1</v>
      </c>
      <c r="K61" s="44">
        <f t="shared" ca="1" si="1"/>
        <v>19</v>
      </c>
      <c r="L61" s="43">
        <f t="shared" ca="1" si="2"/>
        <v>18</v>
      </c>
      <c r="M61" s="73">
        <v>20</v>
      </c>
      <c r="N61" s="76" t="str">
        <f t="shared" ca="1" si="3"/>
        <v>ý</v>
      </c>
      <c r="O61" s="81"/>
    </row>
    <row r="62" spans="1:15" x14ac:dyDescent="0.3">
      <c r="A62" s="166" t="s">
        <v>183</v>
      </c>
      <c r="B62" s="43" t="s">
        <v>208</v>
      </c>
      <c r="C62" s="147" t="s">
        <v>77</v>
      </c>
      <c r="D62" s="43" t="s">
        <v>158</v>
      </c>
      <c r="E62" s="150">
        <v>0</v>
      </c>
      <c r="F62" s="145">
        <v>-1</v>
      </c>
      <c r="G62" s="142">
        <v>0</v>
      </c>
      <c r="H62" s="77">
        <v>0</v>
      </c>
      <c r="I62" s="77">
        <v>0</v>
      </c>
      <c r="J62" s="77">
        <f t="shared" si="0"/>
        <v>-1</v>
      </c>
      <c r="K62" s="44">
        <f t="shared" ca="1" si="1"/>
        <v>6</v>
      </c>
      <c r="L62" s="43">
        <f t="shared" ca="1" si="2"/>
        <v>5</v>
      </c>
      <c r="M62" s="73">
        <v>19</v>
      </c>
      <c r="N62" s="76" t="str">
        <f t="shared" ca="1" si="3"/>
        <v>ý</v>
      </c>
      <c r="O62" s="81"/>
    </row>
    <row r="63" spans="1:15" x14ac:dyDescent="0.3">
      <c r="A63" s="166" t="s">
        <v>184</v>
      </c>
      <c r="B63" s="43" t="s">
        <v>216</v>
      </c>
      <c r="C63" s="147" t="s">
        <v>77</v>
      </c>
      <c r="D63" s="43" t="s">
        <v>158</v>
      </c>
      <c r="E63" s="150">
        <v>0</v>
      </c>
      <c r="F63" s="145">
        <v>-1</v>
      </c>
      <c r="G63" s="142">
        <v>-1</v>
      </c>
      <c r="H63" s="77">
        <v>0</v>
      </c>
      <c r="I63" s="77">
        <v>0</v>
      </c>
      <c r="J63" s="77">
        <f t="shared" si="0"/>
        <v>-1</v>
      </c>
      <c r="K63" s="44">
        <f t="shared" ca="1" si="1"/>
        <v>9</v>
      </c>
      <c r="L63" s="43">
        <f t="shared" ca="1" si="2"/>
        <v>8</v>
      </c>
      <c r="M63" s="73">
        <v>20</v>
      </c>
      <c r="N63" s="76" t="str">
        <f t="shared" ca="1" si="3"/>
        <v>ý</v>
      </c>
      <c r="O63" s="81"/>
    </row>
    <row r="64" spans="1:15" x14ac:dyDescent="0.3">
      <c r="A64" s="166" t="s">
        <v>185</v>
      </c>
      <c r="B64" s="43" t="s">
        <v>217</v>
      </c>
      <c r="C64" s="147" t="s">
        <v>77</v>
      </c>
      <c r="D64" s="43" t="s">
        <v>158</v>
      </c>
      <c r="E64" s="150">
        <v>0</v>
      </c>
      <c r="F64" s="145">
        <v>-1</v>
      </c>
      <c r="G64" s="142">
        <v>-1</v>
      </c>
      <c r="H64" s="77">
        <v>0</v>
      </c>
      <c r="I64" s="77">
        <v>0</v>
      </c>
      <c r="J64" s="77">
        <f t="shared" si="0"/>
        <v>-1</v>
      </c>
      <c r="K64" s="44">
        <f t="shared" ca="1" si="1"/>
        <v>19</v>
      </c>
      <c r="L64" s="43">
        <f t="shared" ca="1" si="2"/>
        <v>18</v>
      </c>
      <c r="M64" s="73">
        <v>20</v>
      </c>
      <c r="N64" s="76" t="str">
        <f t="shared" ca="1" si="3"/>
        <v>ý</v>
      </c>
      <c r="O64" s="81"/>
    </row>
    <row r="65" spans="1:15" x14ac:dyDescent="0.3">
      <c r="A65" s="166" t="s">
        <v>186</v>
      </c>
      <c r="B65" s="43" t="s">
        <v>216</v>
      </c>
      <c r="C65" s="147" t="s">
        <v>77</v>
      </c>
      <c r="D65" s="43" t="s">
        <v>120</v>
      </c>
      <c r="E65" s="150">
        <v>0</v>
      </c>
      <c r="F65" s="145">
        <v>-1</v>
      </c>
      <c r="G65" s="142">
        <v>0</v>
      </c>
      <c r="H65" s="77">
        <v>0</v>
      </c>
      <c r="I65" s="77">
        <v>0</v>
      </c>
      <c r="J65" s="77">
        <f t="shared" si="0"/>
        <v>-1</v>
      </c>
      <c r="K65" s="44">
        <f t="shared" ca="1" si="1"/>
        <v>9</v>
      </c>
      <c r="L65" s="43">
        <f t="shared" ca="1" si="2"/>
        <v>8</v>
      </c>
      <c r="M65" s="73">
        <v>20</v>
      </c>
      <c r="N65" s="76" t="str">
        <f t="shared" ca="1" si="3"/>
        <v>ý</v>
      </c>
      <c r="O65" s="81"/>
    </row>
    <row r="66" spans="1:15" x14ac:dyDescent="0.3">
      <c r="A66" s="166" t="s">
        <v>187</v>
      </c>
      <c r="B66" s="43" t="s">
        <v>218</v>
      </c>
      <c r="C66" s="147" t="s">
        <v>77</v>
      </c>
      <c r="D66" s="43" t="s">
        <v>120</v>
      </c>
      <c r="E66" s="150">
        <v>0</v>
      </c>
      <c r="F66" s="145">
        <v>-1</v>
      </c>
      <c r="G66" s="142">
        <v>-2</v>
      </c>
      <c r="H66" s="77">
        <v>0</v>
      </c>
      <c r="I66" s="77">
        <v>0</v>
      </c>
      <c r="J66" s="77">
        <f t="shared" si="0"/>
        <v>-1</v>
      </c>
      <c r="K66" s="44">
        <f t="shared" ca="1" si="1"/>
        <v>11</v>
      </c>
      <c r="L66" s="43">
        <f t="shared" ca="1" si="2"/>
        <v>10</v>
      </c>
      <c r="M66" s="73">
        <v>20</v>
      </c>
      <c r="N66" s="76" t="str">
        <f t="shared" ca="1" si="3"/>
        <v>ý</v>
      </c>
      <c r="O66" s="81"/>
    </row>
    <row r="67" spans="1:15" x14ac:dyDescent="0.3">
      <c r="A67" s="166" t="s">
        <v>188</v>
      </c>
      <c r="B67" s="43" t="s">
        <v>216</v>
      </c>
      <c r="C67" s="147" t="s">
        <v>77</v>
      </c>
      <c r="D67" s="43" t="s">
        <v>158</v>
      </c>
      <c r="E67" s="150">
        <v>0</v>
      </c>
      <c r="F67" s="145">
        <v>-1</v>
      </c>
      <c r="G67" s="142">
        <v>-1</v>
      </c>
      <c r="H67" s="77">
        <v>0</v>
      </c>
      <c r="I67" s="77">
        <v>0</v>
      </c>
      <c r="J67" s="77">
        <f t="shared" ref="J67:J126" si="12">IF(C67="þ",SUM(E67,G67:I67),SUM(E67,F67,H67,I67))</f>
        <v>-1</v>
      </c>
      <c r="K67" s="44">
        <f t="shared" ref="K67:K126" ca="1" si="13">RANDBETWEEN(1,20)</f>
        <v>10</v>
      </c>
      <c r="L67" s="43">
        <f t="shared" ref="L67:L126" ca="1" si="14">SUM(J67:K67)</f>
        <v>9</v>
      </c>
      <c r="M67" s="73">
        <v>20</v>
      </c>
      <c r="N67" s="76" t="str">
        <f t="shared" ref="N67:N126" ca="1" si="15">IF(K67&gt;(M67-1),"þ","ý")</f>
        <v>ý</v>
      </c>
      <c r="O67" s="81"/>
    </row>
    <row r="68" spans="1:15" x14ac:dyDescent="0.3">
      <c r="A68" s="166" t="s">
        <v>189</v>
      </c>
      <c r="B68" s="43" t="s">
        <v>216</v>
      </c>
      <c r="C68" s="147" t="s">
        <v>77</v>
      </c>
      <c r="D68" s="43" t="s">
        <v>158</v>
      </c>
      <c r="E68" s="150">
        <v>0</v>
      </c>
      <c r="F68" s="145">
        <v>-1</v>
      </c>
      <c r="G68" s="142">
        <v>-1</v>
      </c>
      <c r="H68" s="77">
        <v>0</v>
      </c>
      <c r="I68" s="77">
        <v>0</v>
      </c>
      <c r="J68" s="77">
        <f t="shared" si="12"/>
        <v>-1</v>
      </c>
      <c r="K68" s="44">
        <f t="shared" ca="1" si="13"/>
        <v>13</v>
      </c>
      <c r="L68" s="43">
        <f t="shared" ca="1" si="14"/>
        <v>12</v>
      </c>
      <c r="M68" s="73">
        <v>20</v>
      </c>
      <c r="N68" s="76" t="str">
        <f t="shared" ca="1" si="15"/>
        <v>ý</v>
      </c>
      <c r="O68" s="81"/>
    </row>
    <row r="69" spans="1:15" x14ac:dyDescent="0.3">
      <c r="A69" s="166" t="s">
        <v>190</v>
      </c>
      <c r="B69" s="43" t="s">
        <v>219</v>
      </c>
      <c r="C69" s="147" t="s">
        <v>77</v>
      </c>
      <c r="D69" s="43" t="s">
        <v>158</v>
      </c>
      <c r="E69" s="150">
        <v>0</v>
      </c>
      <c r="F69" s="145">
        <v>-1</v>
      </c>
      <c r="G69" s="142">
        <v>-2</v>
      </c>
      <c r="H69" s="77">
        <v>0</v>
      </c>
      <c r="I69" s="77">
        <v>0</v>
      </c>
      <c r="J69" s="77">
        <f t="shared" si="12"/>
        <v>-1</v>
      </c>
      <c r="K69" s="44">
        <f t="shared" ca="1" si="13"/>
        <v>9</v>
      </c>
      <c r="L69" s="43">
        <f t="shared" ca="1" si="14"/>
        <v>8</v>
      </c>
      <c r="M69" s="73">
        <v>20</v>
      </c>
      <c r="N69" s="76" t="str">
        <f t="shared" ca="1" si="15"/>
        <v>ý</v>
      </c>
      <c r="O69" s="81"/>
    </row>
    <row r="70" spans="1:15" x14ac:dyDescent="0.3">
      <c r="A70" s="166" t="s">
        <v>191</v>
      </c>
      <c r="B70" s="43" t="s">
        <v>218</v>
      </c>
      <c r="C70" s="147" t="s">
        <v>77</v>
      </c>
      <c r="D70" s="43" t="s">
        <v>158</v>
      </c>
      <c r="E70" s="150">
        <v>0</v>
      </c>
      <c r="F70" s="145">
        <v>-1</v>
      </c>
      <c r="G70" s="142">
        <v>-2</v>
      </c>
      <c r="H70" s="77">
        <v>0</v>
      </c>
      <c r="I70" s="77">
        <v>0</v>
      </c>
      <c r="J70" s="77">
        <f t="shared" si="12"/>
        <v>-1</v>
      </c>
      <c r="K70" s="44">
        <f t="shared" ca="1" si="13"/>
        <v>15</v>
      </c>
      <c r="L70" s="43">
        <f t="shared" ca="1" si="14"/>
        <v>14</v>
      </c>
      <c r="M70" s="73">
        <v>20</v>
      </c>
      <c r="N70" s="76" t="str">
        <f t="shared" ca="1" si="15"/>
        <v>ý</v>
      </c>
      <c r="O70" s="81"/>
    </row>
    <row r="71" spans="1:15" x14ac:dyDescent="0.3">
      <c r="A71" s="166" t="s">
        <v>192</v>
      </c>
      <c r="B71" s="43" t="s">
        <v>220</v>
      </c>
      <c r="C71" s="147" t="s">
        <v>77</v>
      </c>
      <c r="D71" s="43" t="s">
        <v>158</v>
      </c>
      <c r="E71" s="150">
        <v>0</v>
      </c>
      <c r="F71" s="145">
        <v>-3</v>
      </c>
      <c r="G71" s="142">
        <v>-1</v>
      </c>
      <c r="H71" s="77">
        <v>0</v>
      </c>
      <c r="I71" s="77">
        <v>0</v>
      </c>
      <c r="J71" s="77">
        <f t="shared" si="12"/>
        <v>-3</v>
      </c>
      <c r="K71" s="44">
        <f t="shared" ca="1" si="13"/>
        <v>19</v>
      </c>
      <c r="L71" s="43">
        <f t="shared" ca="1" si="14"/>
        <v>16</v>
      </c>
      <c r="M71" s="73">
        <v>20</v>
      </c>
      <c r="N71" s="76" t="str">
        <f t="shared" ca="1" si="15"/>
        <v>ý</v>
      </c>
      <c r="O71" s="81"/>
    </row>
    <row r="72" spans="1:15" x14ac:dyDescent="0.3">
      <c r="A72" s="166" t="s">
        <v>192</v>
      </c>
      <c r="B72" s="43" t="s">
        <v>260</v>
      </c>
      <c r="C72" s="147" t="s">
        <v>90</v>
      </c>
      <c r="D72" s="43" t="s">
        <v>120</v>
      </c>
      <c r="E72" s="150">
        <v>0</v>
      </c>
      <c r="F72" s="145">
        <v>-3</v>
      </c>
      <c r="G72" s="142">
        <v>-1</v>
      </c>
      <c r="H72" s="77">
        <v>0</v>
      </c>
      <c r="I72" s="77">
        <v>0</v>
      </c>
      <c r="J72" s="77">
        <f t="shared" si="12"/>
        <v>-1</v>
      </c>
      <c r="K72" s="44">
        <f t="shared" ca="1" si="13"/>
        <v>4</v>
      </c>
      <c r="L72" s="43">
        <f t="shared" ca="1" si="14"/>
        <v>3</v>
      </c>
      <c r="M72" s="73">
        <v>20</v>
      </c>
      <c r="N72" s="76" t="str">
        <f t="shared" ca="1" si="15"/>
        <v>ý</v>
      </c>
      <c r="O72" s="81"/>
    </row>
    <row r="73" spans="1:15" x14ac:dyDescent="0.3">
      <c r="A73" s="166" t="s">
        <v>193</v>
      </c>
      <c r="B73" s="43" t="s">
        <v>213</v>
      </c>
      <c r="C73" s="147" t="s">
        <v>77</v>
      </c>
      <c r="D73" s="43" t="s">
        <v>120</v>
      </c>
      <c r="E73" s="150">
        <v>0</v>
      </c>
      <c r="F73" s="145">
        <v>-2</v>
      </c>
      <c r="G73" s="142">
        <v>-1</v>
      </c>
      <c r="H73" s="77">
        <v>0</v>
      </c>
      <c r="I73" s="77">
        <v>0</v>
      </c>
      <c r="J73" s="77">
        <f t="shared" si="12"/>
        <v>-2</v>
      </c>
      <c r="K73" s="44">
        <f t="shared" ca="1" si="13"/>
        <v>14</v>
      </c>
      <c r="L73" s="43">
        <f t="shared" ca="1" si="14"/>
        <v>12</v>
      </c>
      <c r="M73" s="73">
        <v>20</v>
      </c>
      <c r="N73" s="76" t="str">
        <f t="shared" ca="1" si="15"/>
        <v>ý</v>
      </c>
      <c r="O73" s="81"/>
    </row>
    <row r="74" spans="1:15" x14ac:dyDescent="0.3">
      <c r="A74" s="166" t="s">
        <v>193</v>
      </c>
      <c r="B74" s="43" t="s">
        <v>262</v>
      </c>
      <c r="C74" s="147" t="s">
        <v>90</v>
      </c>
      <c r="D74" s="43" t="s">
        <v>225</v>
      </c>
      <c r="E74" s="150">
        <v>0</v>
      </c>
      <c r="F74" s="145">
        <v>-2</v>
      </c>
      <c r="G74" s="142">
        <v>-1</v>
      </c>
      <c r="H74" s="77">
        <v>0</v>
      </c>
      <c r="I74" s="77">
        <v>0</v>
      </c>
      <c r="J74" s="77">
        <f t="shared" si="12"/>
        <v>-1</v>
      </c>
      <c r="K74" s="44">
        <f t="shared" ca="1" si="13"/>
        <v>10</v>
      </c>
      <c r="L74" s="43">
        <f t="shared" ca="1" si="14"/>
        <v>9</v>
      </c>
      <c r="M74" s="73">
        <v>20</v>
      </c>
      <c r="N74" s="76" t="str">
        <f t="shared" ca="1" si="15"/>
        <v>ý</v>
      </c>
      <c r="O74" s="81"/>
    </row>
    <row r="75" spans="1:15" x14ac:dyDescent="0.3">
      <c r="A75" s="166" t="s">
        <v>194</v>
      </c>
      <c r="B75" s="43" t="s">
        <v>210</v>
      </c>
      <c r="C75" s="147" t="s">
        <v>77</v>
      </c>
      <c r="D75" s="43" t="s">
        <v>120</v>
      </c>
      <c r="E75" s="150">
        <v>0</v>
      </c>
      <c r="F75" s="145">
        <v>-2</v>
      </c>
      <c r="G75" s="142">
        <v>3</v>
      </c>
      <c r="H75" s="77">
        <v>0</v>
      </c>
      <c r="I75" s="77">
        <v>0</v>
      </c>
      <c r="J75" s="77">
        <f t="shared" si="12"/>
        <v>-2</v>
      </c>
      <c r="K75" s="44">
        <f t="shared" ca="1" si="13"/>
        <v>6</v>
      </c>
      <c r="L75" s="43">
        <f t="shared" ca="1" si="14"/>
        <v>4</v>
      </c>
      <c r="M75" s="73">
        <v>19</v>
      </c>
      <c r="N75" s="76" t="str">
        <f t="shared" ca="1" si="15"/>
        <v>ý</v>
      </c>
      <c r="O75" s="81"/>
    </row>
    <row r="76" spans="1:15" x14ac:dyDescent="0.3">
      <c r="A76" s="166" t="s">
        <v>194</v>
      </c>
      <c r="B76" s="43" t="s">
        <v>260</v>
      </c>
      <c r="C76" s="147" t="s">
        <v>90</v>
      </c>
      <c r="D76" s="43" t="s">
        <v>120</v>
      </c>
      <c r="E76" s="150">
        <v>0</v>
      </c>
      <c r="F76" s="145">
        <v>-2</v>
      </c>
      <c r="G76" s="142">
        <v>3</v>
      </c>
      <c r="H76" s="77">
        <v>0</v>
      </c>
      <c r="I76" s="77">
        <v>0</v>
      </c>
      <c r="J76" s="77">
        <f t="shared" si="12"/>
        <v>3</v>
      </c>
      <c r="K76" s="44">
        <f t="shared" ca="1" si="13"/>
        <v>19</v>
      </c>
      <c r="L76" s="43">
        <f t="shared" ca="1" si="14"/>
        <v>22</v>
      </c>
      <c r="M76" s="73">
        <v>20</v>
      </c>
      <c r="N76" s="76" t="str">
        <f t="shared" ca="1" si="15"/>
        <v>ý</v>
      </c>
      <c r="O76" s="81"/>
    </row>
    <row r="77" spans="1:15" x14ac:dyDescent="0.3">
      <c r="A77" s="166" t="s">
        <v>195</v>
      </c>
      <c r="B77" s="43" t="s">
        <v>221</v>
      </c>
      <c r="C77" s="147" t="s">
        <v>77</v>
      </c>
      <c r="D77" s="43" t="s">
        <v>158</v>
      </c>
      <c r="E77" s="150">
        <v>0</v>
      </c>
      <c r="F77" s="145">
        <v>-1</v>
      </c>
      <c r="G77" s="142">
        <v>0</v>
      </c>
      <c r="H77" s="77">
        <v>0</v>
      </c>
      <c r="I77" s="77">
        <v>0</v>
      </c>
      <c r="J77" s="77">
        <f t="shared" si="12"/>
        <v>-1</v>
      </c>
      <c r="K77" s="44">
        <f t="shared" ca="1" si="13"/>
        <v>2</v>
      </c>
      <c r="L77" s="43">
        <f t="shared" ca="1" si="14"/>
        <v>1</v>
      </c>
      <c r="M77" s="73">
        <v>20</v>
      </c>
      <c r="N77" s="76" t="str">
        <f t="shared" ca="1" si="15"/>
        <v>ý</v>
      </c>
      <c r="O77" s="81"/>
    </row>
    <row r="78" spans="1:15" x14ac:dyDescent="0.3">
      <c r="A78" s="166" t="s">
        <v>196</v>
      </c>
      <c r="B78" s="43" t="s">
        <v>222</v>
      </c>
      <c r="C78" s="147" t="s">
        <v>90</v>
      </c>
      <c r="D78" s="43" t="s">
        <v>120</v>
      </c>
      <c r="E78" s="150">
        <v>0</v>
      </c>
      <c r="F78" s="145">
        <v>-1</v>
      </c>
      <c r="G78" s="142">
        <v>1</v>
      </c>
      <c r="H78" s="77">
        <v>0</v>
      </c>
      <c r="I78" s="77">
        <v>0</v>
      </c>
      <c r="J78" s="77">
        <f t="shared" si="12"/>
        <v>1</v>
      </c>
      <c r="K78" s="44">
        <f t="shared" ca="1" si="13"/>
        <v>8</v>
      </c>
      <c r="L78" s="43">
        <f t="shared" ca="1" si="14"/>
        <v>9</v>
      </c>
      <c r="M78" s="73">
        <v>20</v>
      </c>
      <c r="N78" s="76" t="str">
        <f t="shared" ca="1" si="15"/>
        <v>ý</v>
      </c>
      <c r="O78" s="81"/>
    </row>
    <row r="79" spans="1:15" x14ac:dyDescent="0.3">
      <c r="A79" s="166" t="s">
        <v>197</v>
      </c>
      <c r="B79" s="43" t="s">
        <v>220</v>
      </c>
      <c r="C79" s="147" t="s">
        <v>77</v>
      </c>
      <c r="D79" s="43" t="s">
        <v>158</v>
      </c>
      <c r="E79" s="150">
        <v>1</v>
      </c>
      <c r="F79" s="145">
        <v>0</v>
      </c>
      <c r="G79" s="142">
        <v>3</v>
      </c>
      <c r="H79" s="77">
        <v>0</v>
      </c>
      <c r="I79" s="77">
        <v>0</v>
      </c>
      <c r="J79" s="77">
        <f t="shared" si="12"/>
        <v>1</v>
      </c>
      <c r="K79" s="44">
        <f t="shared" ca="1" si="13"/>
        <v>11</v>
      </c>
      <c r="L79" s="43">
        <f t="shared" ca="1" si="14"/>
        <v>12</v>
      </c>
      <c r="M79" s="73">
        <v>20</v>
      </c>
      <c r="N79" s="76" t="str">
        <f t="shared" ca="1" si="15"/>
        <v>ý</v>
      </c>
      <c r="O79" s="81"/>
    </row>
    <row r="80" spans="1:15" x14ac:dyDescent="0.3">
      <c r="A80" s="166" t="s">
        <v>198</v>
      </c>
      <c r="B80" s="43" t="s">
        <v>223</v>
      </c>
      <c r="C80" s="147" t="s">
        <v>77</v>
      </c>
      <c r="D80" s="43" t="s">
        <v>120</v>
      </c>
      <c r="E80" s="150">
        <v>1</v>
      </c>
      <c r="F80" s="145">
        <v>0</v>
      </c>
      <c r="G80" s="142">
        <v>2</v>
      </c>
      <c r="H80" s="77">
        <v>0</v>
      </c>
      <c r="I80" s="77">
        <v>0</v>
      </c>
      <c r="J80" s="77">
        <f t="shared" si="12"/>
        <v>1</v>
      </c>
      <c r="K80" s="44">
        <f t="shared" ca="1" si="13"/>
        <v>2</v>
      </c>
      <c r="L80" s="43">
        <f t="shared" ca="1" si="14"/>
        <v>3</v>
      </c>
      <c r="M80" s="73">
        <v>19</v>
      </c>
      <c r="N80" s="76" t="str">
        <f t="shared" ca="1" si="15"/>
        <v>ý</v>
      </c>
      <c r="O80" s="81"/>
    </row>
    <row r="81" spans="1:15" x14ac:dyDescent="0.3">
      <c r="A81" s="166" t="s">
        <v>199</v>
      </c>
      <c r="B81" s="43" t="s">
        <v>224</v>
      </c>
      <c r="C81" s="147" t="s">
        <v>77</v>
      </c>
      <c r="D81" s="43" t="s">
        <v>226</v>
      </c>
      <c r="E81" s="150">
        <v>1</v>
      </c>
      <c r="F81" s="145">
        <v>1</v>
      </c>
      <c r="G81" s="142">
        <v>2</v>
      </c>
      <c r="H81" s="77">
        <v>0</v>
      </c>
      <c r="I81" s="77">
        <v>0</v>
      </c>
      <c r="J81" s="77">
        <f t="shared" si="12"/>
        <v>2</v>
      </c>
      <c r="K81" s="44">
        <f t="shared" ca="1" si="13"/>
        <v>17</v>
      </c>
      <c r="L81" s="43">
        <f t="shared" ca="1" si="14"/>
        <v>19</v>
      </c>
      <c r="M81" s="73">
        <v>20</v>
      </c>
      <c r="N81" s="76" t="str">
        <f t="shared" ca="1" si="15"/>
        <v>ý</v>
      </c>
      <c r="O81" s="81"/>
    </row>
    <row r="82" spans="1:15" x14ac:dyDescent="0.3">
      <c r="A82" s="166" t="s">
        <v>199</v>
      </c>
      <c r="B82" s="43" t="s">
        <v>258</v>
      </c>
      <c r="C82" s="147" t="s">
        <v>90</v>
      </c>
      <c r="D82" s="43" t="s">
        <v>121</v>
      </c>
      <c r="E82" s="150">
        <v>1</v>
      </c>
      <c r="F82" s="145">
        <v>1</v>
      </c>
      <c r="G82" s="142">
        <v>2</v>
      </c>
      <c r="H82" s="77">
        <v>0</v>
      </c>
      <c r="I82" s="77">
        <v>0</v>
      </c>
      <c r="J82" s="77">
        <f t="shared" si="12"/>
        <v>3</v>
      </c>
      <c r="K82" s="44">
        <f t="shared" ca="1" si="13"/>
        <v>9</v>
      </c>
      <c r="L82" s="43">
        <f t="shared" ca="1" si="14"/>
        <v>12</v>
      </c>
      <c r="M82" s="73">
        <v>20</v>
      </c>
      <c r="N82" s="76" t="str">
        <f t="shared" ca="1" si="15"/>
        <v>ý</v>
      </c>
      <c r="O82" s="81"/>
    </row>
    <row r="83" spans="1:15" x14ac:dyDescent="0.3">
      <c r="A83" s="166" t="s">
        <v>200</v>
      </c>
      <c r="B83" s="43" t="s">
        <v>218</v>
      </c>
      <c r="C83" s="147" t="s">
        <v>77</v>
      </c>
      <c r="D83" s="43" t="s">
        <v>120</v>
      </c>
      <c r="E83" s="150">
        <v>1</v>
      </c>
      <c r="F83" s="145">
        <v>1</v>
      </c>
      <c r="G83" s="142">
        <v>1</v>
      </c>
      <c r="H83" s="77">
        <v>0</v>
      </c>
      <c r="I83" s="77">
        <v>0</v>
      </c>
      <c r="J83" s="77">
        <f t="shared" si="12"/>
        <v>2</v>
      </c>
      <c r="K83" s="44">
        <f t="shared" ca="1" si="13"/>
        <v>11</v>
      </c>
      <c r="L83" s="43">
        <f t="shared" ca="1" si="14"/>
        <v>13</v>
      </c>
      <c r="M83" s="73">
        <v>20</v>
      </c>
      <c r="N83" s="76" t="str">
        <f t="shared" ca="1" si="15"/>
        <v>ý</v>
      </c>
      <c r="O83" s="81"/>
    </row>
    <row r="84" spans="1:15" x14ac:dyDescent="0.3">
      <c r="A84" s="166" t="s">
        <v>200</v>
      </c>
      <c r="B84" s="43" t="s">
        <v>258</v>
      </c>
      <c r="C84" s="147" t="s">
        <v>90</v>
      </c>
      <c r="D84" s="43" t="s">
        <v>121</v>
      </c>
      <c r="E84" s="150">
        <v>1</v>
      </c>
      <c r="F84" s="145">
        <v>1</v>
      </c>
      <c r="G84" s="142">
        <v>1</v>
      </c>
      <c r="H84" s="77">
        <v>0</v>
      </c>
      <c r="I84" s="77">
        <v>0</v>
      </c>
      <c r="J84" s="77">
        <f t="shared" si="12"/>
        <v>2</v>
      </c>
      <c r="K84" s="44">
        <f t="shared" ca="1" si="13"/>
        <v>17</v>
      </c>
      <c r="L84" s="43">
        <f t="shared" ca="1" si="14"/>
        <v>19</v>
      </c>
      <c r="M84" s="73">
        <v>20</v>
      </c>
      <c r="N84" s="76" t="str">
        <f t="shared" ca="1" si="15"/>
        <v>ý</v>
      </c>
      <c r="O84" s="81"/>
    </row>
    <row r="85" spans="1:15" ht="15" customHeight="1" x14ac:dyDescent="0.3">
      <c r="A85" s="166" t="s">
        <v>201</v>
      </c>
      <c r="B85" s="43" t="s">
        <v>208</v>
      </c>
      <c r="C85" s="147" t="s">
        <v>77</v>
      </c>
      <c r="D85" s="43" t="s">
        <v>158</v>
      </c>
      <c r="E85" s="150">
        <v>1</v>
      </c>
      <c r="F85" s="145">
        <v>2</v>
      </c>
      <c r="G85" s="142">
        <v>1</v>
      </c>
      <c r="H85" s="77">
        <v>0</v>
      </c>
      <c r="I85" s="77">
        <v>0</v>
      </c>
      <c r="J85" s="77">
        <f t="shared" si="12"/>
        <v>3</v>
      </c>
      <c r="K85" s="44">
        <f t="shared" ca="1" si="13"/>
        <v>18</v>
      </c>
      <c r="L85" s="43">
        <f t="shared" ca="1" si="14"/>
        <v>21</v>
      </c>
      <c r="M85" s="73">
        <v>19</v>
      </c>
      <c r="N85" s="76" t="str">
        <f t="shared" ca="1" si="15"/>
        <v>ý</v>
      </c>
      <c r="O85" s="81"/>
    </row>
    <row r="86" spans="1:15" ht="15" customHeight="1" x14ac:dyDescent="0.3">
      <c r="A86" s="166" t="s">
        <v>201</v>
      </c>
      <c r="B86" s="43" t="s">
        <v>258</v>
      </c>
      <c r="C86" s="147" t="s">
        <v>90</v>
      </c>
      <c r="D86" s="43" t="s">
        <v>121</v>
      </c>
      <c r="E86" s="150">
        <v>1</v>
      </c>
      <c r="F86" s="145">
        <v>2</v>
      </c>
      <c r="G86" s="142">
        <v>1</v>
      </c>
      <c r="H86" s="77">
        <v>0</v>
      </c>
      <c r="I86" s="77">
        <v>0</v>
      </c>
      <c r="J86" s="77">
        <f t="shared" si="12"/>
        <v>2</v>
      </c>
      <c r="K86" s="44">
        <f t="shared" ca="1" si="13"/>
        <v>19</v>
      </c>
      <c r="L86" s="43">
        <f t="shared" ca="1" si="14"/>
        <v>21</v>
      </c>
      <c r="M86" s="73">
        <v>20</v>
      </c>
      <c r="N86" s="76" t="str">
        <f t="shared" ca="1" si="15"/>
        <v>ý</v>
      </c>
      <c r="O86" s="81"/>
    </row>
    <row r="87" spans="1:15" x14ac:dyDescent="0.3">
      <c r="A87" s="166" t="s">
        <v>202</v>
      </c>
      <c r="B87" s="43" t="s">
        <v>209</v>
      </c>
      <c r="C87" s="147" t="s">
        <v>77</v>
      </c>
      <c r="D87" s="43" t="s">
        <v>226</v>
      </c>
      <c r="E87" s="150">
        <v>1</v>
      </c>
      <c r="F87" s="145">
        <v>2</v>
      </c>
      <c r="G87" s="142">
        <v>0</v>
      </c>
      <c r="H87" s="77">
        <v>0</v>
      </c>
      <c r="I87" s="77">
        <v>0</v>
      </c>
      <c r="J87" s="77">
        <f t="shared" si="12"/>
        <v>3</v>
      </c>
      <c r="K87" s="44">
        <f t="shared" ca="1" si="13"/>
        <v>14</v>
      </c>
      <c r="L87" s="43">
        <f t="shared" ca="1" si="14"/>
        <v>17</v>
      </c>
      <c r="M87" s="73">
        <v>19</v>
      </c>
      <c r="N87" s="76" t="str">
        <f t="shared" ca="1" si="15"/>
        <v>ý</v>
      </c>
      <c r="O87" s="81"/>
    </row>
    <row r="88" spans="1:15" x14ac:dyDescent="0.3">
      <c r="A88" s="166" t="s">
        <v>202</v>
      </c>
      <c r="B88" s="43" t="s">
        <v>260</v>
      </c>
      <c r="C88" s="147" t="s">
        <v>90</v>
      </c>
      <c r="D88" s="43" t="s">
        <v>120</v>
      </c>
      <c r="E88" s="150">
        <v>1</v>
      </c>
      <c r="F88" s="145">
        <v>2</v>
      </c>
      <c r="G88" s="142">
        <v>0</v>
      </c>
      <c r="H88" s="77">
        <v>0</v>
      </c>
      <c r="I88" s="77">
        <v>0</v>
      </c>
      <c r="J88" s="77">
        <f t="shared" si="12"/>
        <v>1</v>
      </c>
      <c r="K88" s="44">
        <f t="shared" ca="1" si="13"/>
        <v>5</v>
      </c>
      <c r="L88" s="43">
        <f t="shared" ca="1" si="14"/>
        <v>6</v>
      </c>
      <c r="M88" s="73">
        <v>20</v>
      </c>
      <c r="N88" s="76" t="str">
        <f t="shared" ca="1" si="15"/>
        <v>ý</v>
      </c>
      <c r="O88" s="81"/>
    </row>
    <row r="89" spans="1:15" x14ac:dyDescent="0.3">
      <c r="A89" s="166" t="s">
        <v>203</v>
      </c>
      <c r="B89" s="43" t="s">
        <v>215</v>
      </c>
      <c r="C89" s="147" t="s">
        <v>77</v>
      </c>
      <c r="D89" s="43" t="s">
        <v>158</v>
      </c>
      <c r="E89" s="150">
        <v>1</v>
      </c>
      <c r="F89" s="145">
        <v>3</v>
      </c>
      <c r="G89" s="142">
        <v>0</v>
      </c>
      <c r="H89" s="77">
        <v>0</v>
      </c>
      <c r="I89" s="77">
        <v>0</v>
      </c>
      <c r="J89" s="77">
        <f t="shared" si="12"/>
        <v>4</v>
      </c>
      <c r="K89" s="44">
        <f t="shared" ca="1" si="13"/>
        <v>1</v>
      </c>
      <c r="L89" s="43">
        <f t="shared" ca="1" si="14"/>
        <v>5</v>
      </c>
      <c r="M89" s="73">
        <v>19</v>
      </c>
      <c r="N89" s="76" t="str">
        <f t="shared" ca="1" si="15"/>
        <v>ý</v>
      </c>
      <c r="O89" s="81"/>
    </row>
    <row r="90" spans="1:15" x14ac:dyDescent="0.3">
      <c r="A90" s="166" t="s">
        <v>230</v>
      </c>
      <c r="B90" s="43" t="s">
        <v>255</v>
      </c>
      <c r="C90" s="147" t="s">
        <v>77</v>
      </c>
      <c r="D90" s="43" t="s">
        <v>275</v>
      </c>
      <c r="E90" s="150">
        <v>5</v>
      </c>
      <c r="F90" s="145">
        <v>3</v>
      </c>
      <c r="G90" s="142">
        <v>-4</v>
      </c>
      <c r="H90" s="77">
        <v>0</v>
      </c>
      <c r="I90" s="77">
        <v>0</v>
      </c>
      <c r="J90" s="77">
        <f t="shared" si="12"/>
        <v>8</v>
      </c>
      <c r="K90" s="44">
        <f t="shared" ca="1" si="13"/>
        <v>6</v>
      </c>
      <c r="L90" s="43">
        <f t="shared" ca="1" si="14"/>
        <v>14</v>
      </c>
      <c r="M90" s="73">
        <v>20</v>
      </c>
      <c r="N90" s="76" t="str">
        <f t="shared" ca="1" si="15"/>
        <v>ý</v>
      </c>
      <c r="O90" s="81"/>
    </row>
    <row r="91" spans="1:15" x14ac:dyDescent="0.3">
      <c r="A91" s="166" t="s">
        <v>230</v>
      </c>
      <c r="B91" s="43" t="s">
        <v>256</v>
      </c>
      <c r="C91" s="147" t="s">
        <v>90</v>
      </c>
      <c r="D91" s="43" t="s">
        <v>226</v>
      </c>
      <c r="E91" s="150">
        <v>5</v>
      </c>
      <c r="F91" s="145">
        <v>3</v>
      </c>
      <c r="G91" s="142">
        <v>-4</v>
      </c>
      <c r="H91" s="77">
        <v>0</v>
      </c>
      <c r="I91" s="77">
        <v>0</v>
      </c>
      <c r="J91" s="77">
        <f t="shared" si="12"/>
        <v>1</v>
      </c>
      <c r="K91" s="44">
        <f t="shared" ca="1" si="13"/>
        <v>12</v>
      </c>
      <c r="L91" s="43">
        <f t="shared" ca="1" si="14"/>
        <v>13</v>
      </c>
      <c r="M91" s="73">
        <v>20</v>
      </c>
      <c r="N91" s="76" t="str">
        <f t="shared" ca="1" si="15"/>
        <v>ý</v>
      </c>
      <c r="O91" s="81"/>
    </row>
    <row r="92" spans="1:15" x14ac:dyDescent="0.3">
      <c r="A92" s="166" t="s">
        <v>254</v>
      </c>
      <c r="B92" s="43" t="s">
        <v>257</v>
      </c>
      <c r="C92" s="147" t="s">
        <v>77</v>
      </c>
      <c r="D92" s="43" t="s">
        <v>273</v>
      </c>
      <c r="E92" s="150">
        <v>4</v>
      </c>
      <c r="F92" s="145">
        <v>4</v>
      </c>
      <c r="G92" s="142">
        <v>0</v>
      </c>
      <c r="H92" s="77">
        <v>0</v>
      </c>
      <c r="I92" s="77">
        <v>0</v>
      </c>
      <c r="J92" s="77">
        <f t="shared" si="12"/>
        <v>8</v>
      </c>
      <c r="K92" s="44">
        <f t="shared" ca="1" si="13"/>
        <v>3</v>
      </c>
      <c r="L92" s="43">
        <f t="shared" ca="1" si="14"/>
        <v>11</v>
      </c>
      <c r="M92" s="73">
        <v>20</v>
      </c>
      <c r="N92" s="76" t="str">
        <f t="shared" ca="1" si="15"/>
        <v>ý</v>
      </c>
      <c r="O92" s="81"/>
    </row>
    <row r="93" spans="1:15" x14ac:dyDescent="0.3">
      <c r="A93" s="166" t="s">
        <v>254</v>
      </c>
      <c r="B93" s="43" t="s">
        <v>258</v>
      </c>
      <c r="C93" s="147" t="s">
        <v>90</v>
      </c>
      <c r="D93" s="43" t="s">
        <v>121</v>
      </c>
      <c r="E93" s="150">
        <v>4</v>
      </c>
      <c r="F93" s="145">
        <v>4</v>
      </c>
      <c r="G93" s="142">
        <v>0</v>
      </c>
      <c r="H93" s="77">
        <v>0</v>
      </c>
      <c r="I93" s="77">
        <v>0</v>
      </c>
      <c r="J93" s="77">
        <f t="shared" si="12"/>
        <v>4</v>
      </c>
      <c r="K93" s="44">
        <f t="shared" ca="1" si="13"/>
        <v>11</v>
      </c>
      <c r="L93" s="43">
        <f t="shared" ca="1" si="14"/>
        <v>15</v>
      </c>
      <c r="M93" s="73">
        <v>20</v>
      </c>
      <c r="N93" s="76" t="str">
        <f t="shared" ca="1" si="15"/>
        <v>ý</v>
      </c>
      <c r="O93" s="81"/>
    </row>
    <row r="94" spans="1:15" x14ac:dyDescent="0.3">
      <c r="A94" s="166" t="s">
        <v>231</v>
      </c>
      <c r="B94" s="43" t="s">
        <v>255</v>
      </c>
      <c r="C94" s="147" t="s">
        <v>77</v>
      </c>
      <c r="D94" s="43" t="s">
        <v>275</v>
      </c>
      <c r="E94" s="150">
        <v>2</v>
      </c>
      <c r="F94" s="145">
        <v>0</v>
      </c>
      <c r="G94" s="142">
        <v>0</v>
      </c>
      <c r="H94" s="77">
        <v>0</v>
      </c>
      <c r="I94" s="77">
        <v>0</v>
      </c>
      <c r="J94" s="77">
        <f t="shared" si="12"/>
        <v>2</v>
      </c>
      <c r="K94" s="44">
        <f t="shared" ca="1" si="13"/>
        <v>6</v>
      </c>
      <c r="L94" s="43">
        <f t="shared" ca="1" si="14"/>
        <v>8</v>
      </c>
      <c r="M94" s="73">
        <v>20</v>
      </c>
      <c r="N94" s="76" t="str">
        <f t="shared" ca="1" si="15"/>
        <v>ý</v>
      </c>
      <c r="O94" s="81"/>
    </row>
    <row r="95" spans="1:15" x14ac:dyDescent="0.3">
      <c r="A95" s="166" t="s">
        <v>231</v>
      </c>
      <c r="B95" s="43" t="s">
        <v>256</v>
      </c>
      <c r="C95" s="147" t="s">
        <v>90</v>
      </c>
      <c r="D95" s="43" t="s">
        <v>226</v>
      </c>
      <c r="E95" s="150">
        <v>2</v>
      </c>
      <c r="F95" s="145">
        <v>0</v>
      </c>
      <c r="G95" s="142">
        <v>0</v>
      </c>
      <c r="H95" s="77">
        <v>0</v>
      </c>
      <c r="I95" s="77">
        <v>0</v>
      </c>
      <c r="J95" s="77">
        <f t="shared" si="12"/>
        <v>2</v>
      </c>
      <c r="K95" s="44">
        <f t="shared" ca="1" si="13"/>
        <v>4</v>
      </c>
      <c r="L95" s="43">
        <f t="shared" ca="1" si="14"/>
        <v>6</v>
      </c>
      <c r="M95" s="73">
        <v>20</v>
      </c>
      <c r="N95" s="76" t="str">
        <f t="shared" ca="1" si="15"/>
        <v>ý</v>
      </c>
      <c r="O95" s="81"/>
    </row>
    <row r="96" spans="1:15" x14ac:dyDescent="0.3">
      <c r="A96" s="166" t="s">
        <v>232</v>
      </c>
      <c r="B96" s="43" t="s">
        <v>259</v>
      </c>
      <c r="C96" s="147" t="s">
        <v>77</v>
      </c>
      <c r="D96" s="43" t="s">
        <v>272</v>
      </c>
      <c r="E96" s="150">
        <v>1</v>
      </c>
      <c r="F96" s="145">
        <v>0</v>
      </c>
      <c r="G96" s="142">
        <v>3</v>
      </c>
      <c r="H96" s="77">
        <v>0</v>
      </c>
      <c r="I96" s="77">
        <v>0</v>
      </c>
      <c r="J96" s="77">
        <f t="shared" si="12"/>
        <v>1</v>
      </c>
      <c r="K96" s="44">
        <f t="shared" ca="1" si="13"/>
        <v>12</v>
      </c>
      <c r="L96" s="43">
        <f t="shared" ca="1" si="14"/>
        <v>13</v>
      </c>
      <c r="M96" s="73">
        <v>20</v>
      </c>
      <c r="N96" s="76" t="str">
        <f t="shared" ca="1" si="15"/>
        <v>ý</v>
      </c>
      <c r="O96" s="81"/>
    </row>
    <row r="97" spans="1:15" x14ac:dyDescent="0.3">
      <c r="A97" s="166" t="s">
        <v>232</v>
      </c>
      <c r="B97" s="43" t="s">
        <v>260</v>
      </c>
      <c r="C97" s="147" t="s">
        <v>90</v>
      </c>
      <c r="D97" s="43" t="s">
        <v>120</v>
      </c>
      <c r="E97" s="150">
        <v>1</v>
      </c>
      <c r="F97" s="145">
        <v>0</v>
      </c>
      <c r="G97" s="142">
        <v>3</v>
      </c>
      <c r="H97" s="77">
        <v>0</v>
      </c>
      <c r="I97" s="77">
        <v>0</v>
      </c>
      <c r="J97" s="77">
        <f t="shared" si="12"/>
        <v>4</v>
      </c>
      <c r="K97" s="44">
        <f t="shared" ca="1" si="13"/>
        <v>13</v>
      </c>
      <c r="L97" s="43">
        <f t="shared" ca="1" si="14"/>
        <v>17</v>
      </c>
      <c r="M97" s="73">
        <v>20</v>
      </c>
      <c r="N97" s="76" t="str">
        <f t="shared" ca="1" si="15"/>
        <v>ý</v>
      </c>
      <c r="O97" s="81"/>
    </row>
    <row r="98" spans="1:15" x14ac:dyDescent="0.3">
      <c r="A98" s="166" t="s">
        <v>233</v>
      </c>
      <c r="B98" s="43" t="s">
        <v>261</v>
      </c>
      <c r="C98" s="147" t="s">
        <v>77</v>
      </c>
      <c r="D98" s="43" t="s">
        <v>274</v>
      </c>
      <c r="E98" s="150">
        <v>1</v>
      </c>
      <c r="F98" s="145">
        <v>2</v>
      </c>
      <c r="G98" s="142">
        <v>1</v>
      </c>
      <c r="H98" s="77">
        <v>0</v>
      </c>
      <c r="I98" s="77">
        <v>0</v>
      </c>
      <c r="J98" s="77">
        <f t="shared" si="12"/>
        <v>3</v>
      </c>
      <c r="K98" s="44">
        <f t="shared" ca="1" si="13"/>
        <v>8</v>
      </c>
      <c r="L98" s="43">
        <f t="shared" ca="1" si="14"/>
        <v>11</v>
      </c>
      <c r="M98" s="73">
        <v>20</v>
      </c>
      <c r="N98" s="76" t="str">
        <f t="shared" ca="1" si="15"/>
        <v>ý</v>
      </c>
      <c r="O98" s="81"/>
    </row>
    <row r="99" spans="1:15" x14ac:dyDescent="0.3">
      <c r="A99" s="166" t="s">
        <v>233</v>
      </c>
      <c r="B99" s="43" t="s">
        <v>262</v>
      </c>
      <c r="C99" s="147" t="s">
        <v>90</v>
      </c>
      <c r="D99" s="43" t="s">
        <v>225</v>
      </c>
      <c r="E99" s="150">
        <v>1</v>
      </c>
      <c r="F99" s="145">
        <v>2</v>
      </c>
      <c r="G99" s="142">
        <v>1</v>
      </c>
      <c r="H99" s="77">
        <v>0</v>
      </c>
      <c r="I99" s="77">
        <v>0</v>
      </c>
      <c r="J99" s="77">
        <f t="shared" si="12"/>
        <v>2</v>
      </c>
      <c r="K99" s="44">
        <f t="shared" ca="1" si="13"/>
        <v>8</v>
      </c>
      <c r="L99" s="43">
        <f t="shared" ca="1" si="14"/>
        <v>10</v>
      </c>
      <c r="M99" s="73">
        <v>20</v>
      </c>
      <c r="N99" s="76" t="str">
        <f t="shared" ca="1" si="15"/>
        <v>ý</v>
      </c>
      <c r="O99" s="81"/>
    </row>
    <row r="100" spans="1:15" x14ac:dyDescent="0.3">
      <c r="A100" s="166" t="s">
        <v>234</v>
      </c>
      <c r="B100" s="43" t="s">
        <v>209</v>
      </c>
      <c r="C100" s="147" t="s">
        <v>77</v>
      </c>
      <c r="D100" s="43" t="s">
        <v>226</v>
      </c>
      <c r="E100" s="150">
        <v>2</v>
      </c>
      <c r="F100" s="145">
        <v>3</v>
      </c>
      <c r="G100" s="142">
        <v>0</v>
      </c>
      <c r="H100" s="77">
        <v>0</v>
      </c>
      <c r="I100" s="77">
        <v>0</v>
      </c>
      <c r="J100" s="77">
        <f t="shared" si="12"/>
        <v>5</v>
      </c>
      <c r="K100" s="44">
        <f t="shared" ca="1" si="13"/>
        <v>10</v>
      </c>
      <c r="L100" s="43">
        <f t="shared" ca="1" si="14"/>
        <v>15</v>
      </c>
      <c r="M100" s="73">
        <v>20</v>
      </c>
      <c r="N100" s="76" t="str">
        <f t="shared" ca="1" si="15"/>
        <v>ý</v>
      </c>
      <c r="O100" s="81"/>
    </row>
    <row r="101" spans="1:15" x14ac:dyDescent="0.3">
      <c r="A101" s="166" t="s">
        <v>234</v>
      </c>
      <c r="B101" s="43" t="s">
        <v>263</v>
      </c>
      <c r="C101" s="147" t="s">
        <v>90</v>
      </c>
      <c r="D101" s="43" t="s">
        <v>158</v>
      </c>
      <c r="E101" s="150">
        <v>2</v>
      </c>
      <c r="F101" s="145">
        <v>3</v>
      </c>
      <c r="G101" s="142">
        <v>0</v>
      </c>
      <c r="H101" s="77">
        <v>0</v>
      </c>
      <c r="I101" s="77">
        <v>0</v>
      </c>
      <c r="J101" s="77">
        <f t="shared" si="12"/>
        <v>2</v>
      </c>
      <c r="K101" s="44">
        <f t="shared" ca="1" si="13"/>
        <v>17</v>
      </c>
      <c r="L101" s="43">
        <f t="shared" ca="1" si="14"/>
        <v>19</v>
      </c>
      <c r="M101" s="73">
        <v>20</v>
      </c>
      <c r="N101" s="76" t="str">
        <f t="shared" ca="1" si="15"/>
        <v>ý</v>
      </c>
      <c r="O101" s="81"/>
    </row>
    <row r="102" spans="1:15" x14ac:dyDescent="0.3">
      <c r="A102" s="166" t="s">
        <v>235</v>
      </c>
      <c r="B102" s="43" t="s">
        <v>213</v>
      </c>
      <c r="C102" s="147" t="s">
        <v>77</v>
      </c>
      <c r="D102" s="43" t="s">
        <v>158</v>
      </c>
      <c r="E102" s="150">
        <v>0</v>
      </c>
      <c r="F102" s="145">
        <v>-1</v>
      </c>
      <c r="G102" s="142">
        <v>1</v>
      </c>
      <c r="H102" s="77">
        <v>0</v>
      </c>
      <c r="I102" s="77">
        <v>0</v>
      </c>
      <c r="J102" s="77">
        <f t="shared" si="12"/>
        <v>-1</v>
      </c>
      <c r="K102" s="44">
        <f t="shared" ca="1" si="13"/>
        <v>16</v>
      </c>
      <c r="L102" s="43">
        <f t="shared" ca="1" si="14"/>
        <v>15</v>
      </c>
      <c r="M102" s="73">
        <v>20</v>
      </c>
      <c r="N102" s="76" t="str">
        <f t="shared" ca="1" si="15"/>
        <v>ý</v>
      </c>
      <c r="O102" s="81"/>
    </row>
    <row r="103" spans="1:15" x14ac:dyDescent="0.3">
      <c r="A103" s="166" t="s">
        <v>235</v>
      </c>
      <c r="B103" s="43" t="s">
        <v>222</v>
      </c>
      <c r="C103" s="147" t="s">
        <v>90</v>
      </c>
      <c r="D103" s="43" t="s">
        <v>120</v>
      </c>
      <c r="E103" s="150">
        <v>0</v>
      </c>
      <c r="F103" s="145">
        <v>-1</v>
      </c>
      <c r="G103" s="142">
        <v>1</v>
      </c>
      <c r="H103" s="77">
        <v>0</v>
      </c>
      <c r="I103" s="77">
        <v>0</v>
      </c>
      <c r="J103" s="77">
        <f t="shared" si="12"/>
        <v>1</v>
      </c>
      <c r="K103" s="44">
        <f t="shared" ca="1" si="13"/>
        <v>18</v>
      </c>
      <c r="L103" s="43">
        <f t="shared" ca="1" si="14"/>
        <v>19</v>
      </c>
      <c r="M103" s="73">
        <v>20</v>
      </c>
      <c r="N103" s="76" t="str">
        <f t="shared" ca="1" si="15"/>
        <v>ý</v>
      </c>
      <c r="O103" s="81"/>
    </row>
    <row r="104" spans="1:15" x14ac:dyDescent="0.3">
      <c r="A104" s="166" t="s">
        <v>236</v>
      </c>
      <c r="B104" s="43" t="s">
        <v>264</v>
      </c>
      <c r="C104" s="147" t="s">
        <v>77</v>
      </c>
      <c r="D104" s="43" t="s">
        <v>158</v>
      </c>
      <c r="E104" s="150">
        <v>1</v>
      </c>
      <c r="F104" s="145">
        <v>4</v>
      </c>
      <c r="G104" s="142">
        <v>1</v>
      </c>
      <c r="H104" s="77">
        <v>0</v>
      </c>
      <c r="I104" s="77">
        <v>0</v>
      </c>
      <c r="J104" s="77">
        <f t="shared" si="12"/>
        <v>5</v>
      </c>
      <c r="K104" s="44">
        <f t="shared" ca="1" si="13"/>
        <v>2</v>
      </c>
      <c r="L104" s="43">
        <f t="shared" ca="1" si="14"/>
        <v>7</v>
      </c>
      <c r="M104" s="73">
        <v>20</v>
      </c>
      <c r="N104" s="76" t="str">
        <f t="shared" ca="1" si="15"/>
        <v>ý</v>
      </c>
      <c r="O104" s="81"/>
    </row>
    <row r="105" spans="1:15" x14ac:dyDescent="0.3">
      <c r="A105" s="166" t="s">
        <v>236</v>
      </c>
      <c r="B105" s="43" t="s">
        <v>265</v>
      </c>
      <c r="C105" s="147" t="s">
        <v>90</v>
      </c>
      <c r="D105" s="43" t="s">
        <v>226</v>
      </c>
      <c r="E105" s="150">
        <v>1</v>
      </c>
      <c r="F105" s="145">
        <v>4</v>
      </c>
      <c r="G105" s="142">
        <v>1</v>
      </c>
      <c r="H105" s="77">
        <v>0</v>
      </c>
      <c r="I105" s="77">
        <v>0</v>
      </c>
      <c r="J105" s="77">
        <f t="shared" si="12"/>
        <v>2</v>
      </c>
      <c r="K105" s="44">
        <f t="shared" ca="1" si="13"/>
        <v>10</v>
      </c>
      <c r="L105" s="43">
        <f t="shared" ca="1" si="14"/>
        <v>12</v>
      </c>
      <c r="M105" s="73">
        <v>20</v>
      </c>
      <c r="N105" s="76" t="str">
        <f t="shared" ca="1" si="15"/>
        <v>ý</v>
      </c>
      <c r="O105" s="81"/>
    </row>
    <row r="106" spans="1:15" x14ac:dyDescent="0.3">
      <c r="A106" s="166" t="s">
        <v>237</v>
      </c>
      <c r="B106" s="43" t="s">
        <v>210</v>
      </c>
      <c r="C106" s="147" t="s">
        <v>77</v>
      </c>
      <c r="D106" s="43" t="s">
        <v>120</v>
      </c>
      <c r="E106" s="150">
        <v>0</v>
      </c>
      <c r="F106" s="145">
        <v>0</v>
      </c>
      <c r="G106" s="142">
        <v>1</v>
      </c>
      <c r="H106" s="77">
        <v>0</v>
      </c>
      <c r="I106" s="77">
        <v>0</v>
      </c>
      <c r="J106" s="77">
        <f t="shared" si="12"/>
        <v>0</v>
      </c>
      <c r="K106" s="44">
        <f t="shared" ca="1" si="13"/>
        <v>16</v>
      </c>
      <c r="L106" s="43">
        <f t="shared" ca="1" si="14"/>
        <v>16</v>
      </c>
      <c r="M106" s="73">
        <v>20</v>
      </c>
      <c r="N106" s="76" t="str">
        <f t="shared" ca="1" si="15"/>
        <v>ý</v>
      </c>
      <c r="O106" s="81"/>
    </row>
    <row r="107" spans="1:15" x14ac:dyDescent="0.3">
      <c r="A107" s="166" t="s">
        <v>237</v>
      </c>
      <c r="B107" s="43" t="s">
        <v>222</v>
      </c>
      <c r="C107" s="147" t="s">
        <v>90</v>
      </c>
      <c r="D107" s="43" t="s">
        <v>120</v>
      </c>
      <c r="E107" s="150">
        <v>0</v>
      </c>
      <c r="F107" s="145">
        <v>0</v>
      </c>
      <c r="G107" s="142">
        <v>1</v>
      </c>
      <c r="H107" s="77">
        <v>0</v>
      </c>
      <c r="I107" s="77">
        <v>0</v>
      </c>
      <c r="J107" s="77">
        <f t="shared" si="12"/>
        <v>1</v>
      </c>
      <c r="K107" s="44">
        <f t="shared" ca="1" si="13"/>
        <v>20</v>
      </c>
      <c r="L107" s="43">
        <f t="shared" ca="1" si="14"/>
        <v>21</v>
      </c>
      <c r="M107" s="73">
        <v>20</v>
      </c>
      <c r="N107" s="76" t="str">
        <f t="shared" ca="1" si="15"/>
        <v>þ</v>
      </c>
      <c r="O107" s="81"/>
    </row>
    <row r="108" spans="1:15" x14ac:dyDescent="0.3">
      <c r="A108" s="166" t="s">
        <v>238</v>
      </c>
      <c r="B108" s="43" t="s">
        <v>219</v>
      </c>
      <c r="C108" s="147" t="s">
        <v>77</v>
      </c>
      <c r="D108" s="43" t="s">
        <v>158</v>
      </c>
      <c r="E108" s="150">
        <v>0</v>
      </c>
      <c r="F108" s="145">
        <v>0</v>
      </c>
      <c r="G108" s="142">
        <v>-1</v>
      </c>
      <c r="H108" s="77">
        <v>0</v>
      </c>
      <c r="I108" s="77">
        <v>0</v>
      </c>
      <c r="J108" s="77">
        <f t="shared" si="12"/>
        <v>0</v>
      </c>
      <c r="K108" s="44">
        <f t="shared" ca="1" si="13"/>
        <v>14</v>
      </c>
      <c r="L108" s="43">
        <f t="shared" ca="1" si="14"/>
        <v>14</v>
      </c>
      <c r="M108" s="73">
        <v>20</v>
      </c>
      <c r="N108" s="76" t="str">
        <f t="shared" ca="1" si="15"/>
        <v>ý</v>
      </c>
      <c r="O108" s="81"/>
    </row>
    <row r="109" spans="1:15" x14ac:dyDescent="0.3">
      <c r="A109" s="166" t="s">
        <v>238</v>
      </c>
      <c r="B109" s="43" t="s">
        <v>262</v>
      </c>
      <c r="C109" s="147" t="s">
        <v>90</v>
      </c>
      <c r="D109" s="43" t="s">
        <v>225</v>
      </c>
      <c r="E109" s="150">
        <v>0</v>
      </c>
      <c r="F109" s="145">
        <v>0</v>
      </c>
      <c r="G109" s="142">
        <v>-1</v>
      </c>
      <c r="H109" s="77">
        <v>0</v>
      </c>
      <c r="I109" s="77">
        <v>0</v>
      </c>
      <c r="J109" s="77">
        <f t="shared" si="12"/>
        <v>-1</v>
      </c>
      <c r="K109" s="44">
        <f t="shared" ca="1" si="13"/>
        <v>16</v>
      </c>
      <c r="L109" s="43">
        <f t="shared" ca="1" si="14"/>
        <v>15</v>
      </c>
      <c r="M109" s="73">
        <v>20</v>
      </c>
      <c r="N109" s="76" t="str">
        <f t="shared" ca="1" si="15"/>
        <v>ý</v>
      </c>
      <c r="O109" s="81"/>
    </row>
    <row r="110" spans="1:15" x14ac:dyDescent="0.3">
      <c r="A110" s="166" t="s">
        <v>239</v>
      </c>
      <c r="B110" s="43" t="s">
        <v>216</v>
      </c>
      <c r="C110" s="147" t="s">
        <v>77</v>
      </c>
      <c r="D110" s="43" t="s">
        <v>158</v>
      </c>
      <c r="E110" s="150">
        <v>0</v>
      </c>
      <c r="F110" s="145">
        <v>0</v>
      </c>
      <c r="G110" s="142">
        <v>0</v>
      </c>
      <c r="H110" s="77">
        <v>0</v>
      </c>
      <c r="I110" s="77">
        <v>0</v>
      </c>
      <c r="J110" s="77">
        <f t="shared" si="12"/>
        <v>0</v>
      </c>
      <c r="K110" s="44">
        <f t="shared" ca="1" si="13"/>
        <v>19</v>
      </c>
      <c r="L110" s="43">
        <f t="shared" ca="1" si="14"/>
        <v>19</v>
      </c>
      <c r="M110" s="73">
        <v>20</v>
      </c>
      <c r="N110" s="76" t="str">
        <f t="shared" ca="1" si="15"/>
        <v>ý</v>
      </c>
      <c r="O110" s="81"/>
    </row>
    <row r="111" spans="1:15" x14ac:dyDescent="0.3">
      <c r="A111" s="166" t="s">
        <v>239</v>
      </c>
      <c r="B111" s="43" t="s">
        <v>222</v>
      </c>
      <c r="C111" s="147" t="s">
        <v>90</v>
      </c>
      <c r="D111" s="43" t="s">
        <v>120</v>
      </c>
      <c r="E111" s="150">
        <v>0</v>
      </c>
      <c r="F111" s="145">
        <v>0</v>
      </c>
      <c r="G111" s="142">
        <v>0</v>
      </c>
      <c r="H111" s="77">
        <v>0</v>
      </c>
      <c r="I111" s="77">
        <v>0</v>
      </c>
      <c r="J111" s="77">
        <f t="shared" si="12"/>
        <v>0</v>
      </c>
      <c r="K111" s="44">
        <f t="shared" ca="1" si="13"/>
        <v>14</v>
      </c>
      <c r="L111" s="43">
        <f t="shared" ca="1" si="14"/>
        <v>14</v>
      </c>
      <c r="M111" s="73">
        <v>20</v>
      </c>
      <c r="N111" s="76" t="str">
        <f t="shared" ca="1" si="15"/>
        <v>ý</v>
      </c>
      <c r="O111" s="81"/>
    </row>
    <row r="112" spans="1:15" x14ac:dyDescent="0.3">
      <c r="A112" s="166" t="s">
        <v>140</v>
      </c>
      <c r="B112" s="43" t="s">
        <v>207</v>
      </c>
      <c r="C112" s="147" t="s">
        <v>77</v>
      </c>
      <c r="D112" s="43" t="s">
        <v>158</v>
      </c>
      <c r="E112" s="150">
        <v>0</v>
      </c>
      <c r="F112" s="145">
        <v>0</v>
      </c>
      <c r="G112" s="142">
        <v>0</v>
      </c>
      <c r="H112" s="77">
        <v>0</v>
      </c>
      <c r="I112" s="77">
        <v>0</v>
      </c>
      <c r="J112" s="77">
        <f t="shared" si="12"/>
        <v>0</v>
      </c>
      <c r="K112" s="44">
        <f t="shared" ca="1" si="13"/>
        <v>3</v>
      </c>
      <c r="L112" s="43">
        <f t="shared" ca="1" si="14"/>
        <v>3</v>
      </c>
      <c r="M112" s="73">
        <v>20</v>
      </c>
      <c r="N112" s="76" t="str">
        <f t="shared" ca="1" si="15"/>
        <v>ý</v>
      </c>
      <c r="O112" s="81"/>
    </row>
    <row r="113" spans="1:15" x14ac:dyDescent="0.3">
      <c r="A113" s="166" t="s">
        <v>140</v>
      </c>
      <c r="B113" s="43" t="s">
        <v>222</v>
      </c>
      <c r="C113" s="147" t="s">
        <v>90</v>
      </c>
      <c r="D113" s="43" t="s">
        <v>120</v>
      </c>
      <c r="E113" s="150">
        <v>0</v>
      </c>
      <c r="F113" s="145">
        <v>0</v>
      </c>
      <c r="G113" s="142">
        <v>0</v>
      </c>
      <c r="H113" s="77">
        <v>0</v>
      </c>
      <c r="I113" s="77">
        <v>0</v>
      </c>
      <c r="J113" s="77">
        <f t="shared" si="12"/>
        <v>0</v>
      </c>
      <c r="K113" s="44">
        <f t="shared" ca="1" si="13"/>
        <v>1</v>
      </c>
      <c r="L113" s="43">
        <f t="shared" ca="1" si="14"/>
        <v>1</v>
      </c>
      <c r="M113" s="73">
        <v>20</v>
      </c>
      <c r="N113" s="76" t="str">
        <f t="shared" ca="1" si="15"/>
        <v>ý</v>
      </c>
      <c r="O113" s="81"/>
    </row>
    <row r="114" spans="1:15" x14ac:dyDescent="0.3">
      <c r="A114" s="166" t="s">
        <v>240</v>
      </c>
      <c r="B114" s="43" t="s">
        <v>262</v>
      </c>
      <c r="C114" s="147" t="s">
        <v>90</v>
      </c>
      <c r="D114" s="43" t="s">
        <v>225</v>
      </c>
      <c r="E114" s="150">
        <v>0</v>
      </c>
      <c r="F114" s="145">
        <v>-1</v>
      </c>
      <c r="G114" s="142">
        <v>2</v>
      </c>
      <c r="H114" s="77">
        <v>0</v>
      </c>
      <c r="I114" s="77">
        <v>0</v>
      </c>
      <c r="J114" s="77">
        <f t="shared" si="12"/>
        <v>2</v>
      </c>
      <c r="K114" s="44">
        <f t="shared" ca="1" si="13"/>
        <v>16</v>
      </c>
      <c r="L114" s="43">
        <f t="shared" ca="1" si="14"/>
        <v>18</v>
      </c>
      <c r="M114" s="73">
        <v>20</v>
      </c>
      <c r="N114" s="76" t="str">
        <f t="shared" ca="1" si="15"/>
        <v>ý</v>
      </c>
      <c r="O114" s="81"/>
    </row>
    <row r="115" spans="1:15" x14ac:dyDescent="0.3">
      <c r="A115" s="166" t="s">
        <v>240</v>
      </c>
      <c r="B115" s="43" t="s">
        <v>157</v>
      </c>
      <c r="C115" s="147" t="s">
        <v>90</v>
      </c>
      <c r="D115" s="43" t="s">
        <v>158</v>
      </c>
      <c r="E115" s="150">
        <v>0</v>
      </c>
      <c r="F115" s="145">
        <v>-1</v>
      </c>
      <c r="G115" s="142">
        <v>2</v>
      </c>
      <c r="H115" s="77">
        <v>0</v>
      </c>
      <c r="I115" s="77">
        <v>0</v>
      </c>
      <c r="J115" s="77">
        <f t="shared" si="12"/>
        <v>2</v>
      </c>
      <c r="K115" s="44">
        <f t="shared" ca="1" si="13"/>
        <v>8</v>
      </c>
      <c r="L115" s="43">
        <f t="shared" ca="1" si="14"/>
        <v>10</v>
      </c>
      <c r="M115" s="73">
        <v>20</v>
      </c>
      <c r="N115" s="76" t="str">
        <f t="shared" ca="1" si="15"/>
        <v>ý</v>
      </c>
      <c r="O115" s="81"/>
    </row>
    <row r="116" spans="1:15" x14ac:dyDescent="0.3">
      <c r="A116" s="166" t="s">
        <v>241</v>
      </c>
      <c r="B116" s="43" t="s">
        <v>209</v>
      </c>
      <c r="C116" s="147" t="s">
        <v>77</v>
      </c>
      <c r="D116" s="43" t="s">
        <v>226</v>
      </c>
      <c r="E116" s="150">
        <v>1</v>
      </c>
      <c r="F116" s="145">
        <v>3</v>
      </c>
      <c r="G116" s="142">
        <v>0</v>
      </c>
      <c r="H116" s="77">
        <v>0</v>
      </c>
      <c r="I116" s="77">
        <v>0</v>
      </c>
      <c r="J116" s="77">
        <f t="shared" si="12"/>
        <v>4</v>
      </c>
      <c r="K116" s="44">
        <f t="shared" ca="1" si="13"/>
        <v>20</v>
      </c>
      <c r="L116" s="43">
        <f t="shared" ca="1" si="14"/>
        <v>24</v>
      </c>
      <c r="M116" s="73">
        <v>20</v>
      </c>
      <c r="N116" s="76" t="str">
        <f t="shared" ca="1" si="15"/>
        <v>þ</v>
      </c>
      <c r="O116" s="81"/>
    </row>
    <row r="117" spans="1:15" x14ac:dyDescent="0.3">
      <c r="A117" s="166" t="s">
        <v>242</v>
      </c>
      <c r="B117" s="43" t="s">
        <v>209</v>
      </c>
      <c r="C117" s="147" t="s">
        <v>77</v>
      </c>
      <c r="D117" s="43" t="s">
        <v>226</v>
      </c>
      <c r="E117" s="150">
        <v>1</v>
      </c>
      <c r="F117" s="145">
        <v>2</v>
      </c>
      <c r="G117" s="142">
        <v>0</v>
      </c>
      <c r="H117" s="77">
        <v>0</v>
      </c>
      <c r="I117" s="77">
        <v>0</v>
      </c>
      <c r="J117" s="77">
        <f t="shared" si="12"/>
        <v>3</v>
      </c>
      <c r="K117" s="44">
        <f t="shared" ca="1" si="13"/>
        <v>6</v>
      </c>
      <c r="L117" s="43">
        <f t="shared" ca="1" si="14"/>
        <v>9</v>
      </c>
      <c r="M117" s="73">
        <v>20</v>
      </c>
      <c r="N117" s="76" t="str">
        <f t="shared" ca="1" si="15"/>
        <v>ý</v>
      </c>
      <c r="O117" s="81"/>
    </row>
    <row r="118" spans="1:15" x14ac:dyDescent="0.3">
      <c r="A118" s="166" t="s">
        <v>242</v>
      </c>
      <c r="B118" s="43" t="s">
        <v>266</v>
      </c>
      <c r="C118" s="147" t="s">
        <v>90</v>
      </c>
      <c r="D118" s="43" t="s">
        <v>226</v>
      </c>
      <c r="E118" s="150">
        <v>1</v>
      </c>
      <c r="F118" s="145">
        <v>2</v>
      </c>
      <c r="G118" s="142">
        <v>0</v>
      </c>
      <c r="H118" s="77">
        <v>0</v>
      </c>
      <c r="I118" s="77">
        <v>0</v>
      </c>
      <c r="J118" s="77">
        <f t="shared" si="12"/>
        <v>1</v>
      </c>
      <c r="K118" s="44">
        <f t="shared" ca="1" si="13"/>
        <v>2</v>
      </c>
      <c r="L118" s="43">
        <f t="shared" ca="1" si="14"/>
        <v>3</v>
      </c>
      <c r="M118" s="73">
        <v>20</v>
      </c>
      <c r="N118" s="76" t="str">
        <f t="shared" ca="1" si="15"/>
        <v>ý</v>
      </c>
      <c r="O118" s="81"/>
    </row>
    <row r="119" spans="1:15" x14ac:dyDescent="0.3">
      <c r="A119" s="166" t="s">
        <v>243</v>
      </c>
      <c r="B119" s="43" t="s">
        <v>267</v>
      </c>
      <c r="C119" s="147" t="s">
        <v>77</v>
      </c>
      <c r="D119" s="43" t="s">
        <v>121</v>
      </c>
      <c r="E119" s="150">
        <v>1</v>
      </c>
      <c r="F119" s="145">
        <v>3</v>
      </c>
      <c r="G119" s="142">
        <v>-1</v>
      </c>
      <c r="H119" s="77">
        <v>0</v>
      </c>
      <c r="I119" s="77">
        <v>0</v>
      </c>
      <c r="J119" s="77">
        <f t="shared" si="12"/>
        <v>4</v>
      </c>
      <c r="K119" s="44">
        <f t="shared" ca="1" si="13"/>
        <v>2</v>
      </c>
      <c r="L119" s="43">
        <f t="shared" ca="1" si="14"/>
        <v>6</v>
      </c>
      <c r="M119" s="73">
        <v>20</v>
      </c>
      <c r="N119" s="76" t="str">
        <f t="shared" ca="1" si="15"/>
        <v>ý</v>
      </c>
      <c r="O119" s="81"/>
    </row>
    <row r="120" spans="1:15" x14ac:dyDescent="0.3">
      <c r="A120" s="166" t="s">
        <v>243</v>
      </c>
      <c r="B120" s="43" t="s">
        <v>258</v>
      </c>
      <c r="C120" s="147" t="s">
        <v>90</v>
      </c>
      <c r="D120" s="43" t="s">
        <v>121</v>
      </c>
      <c r="E120" s="150">
        <v>1</v>
      </c>
      <c r="F120" s="145">
        <v>3</v>
      </c>
      <c r="G120" s="142">
        <v>-1</v>
      </c>
      <c r="H120" s="77">
        <v>0</v>
      </c>
      <c r="I120" s="77">
        <v>0</v>
      </c>
      <c r="J120" s="77">
        <f t="shared" si="12"/>
        <v>0</v>
      </c>
      <c r="K120" s="44">
        <f t="shared" ca="1" si="13"/>
        <v>7</v>
      </c>
      <c r="L120" s="43">
        <f t="shared" ca="1" si="14"/>
        <v>7</v>
      </c>
      <c r="M120" s="73">
        <v>20</v>
      </c>
      <c r="N120" s="76" t="str">
        <f t="shared" ca="1" si="15"/>
        <v>ý</v>
      </c>
      <c r="O120" s="81"/>
    </row>
    <row r="121" spans="1:15" x14ac:dyDescent="0.3">
      <c r="A121" s="166" t="s">
        <v>244</v>
      </c>
      <c r="B121" s="43" t="s">
        <v>268</v>
      </c>
      <c r="C121" s="147" t="s">
        <v>77</v>
      </c>
      <c r="D121" s="43" t="s">
        <v>158</v>
      </c>
      <c r="E121" s="150">
        <v>1</v>
      </c>
      <c r="F121" s="145">
        <v>2</v>
      </c>
      <c r="G121" s="142">
        <v>0</v>
      </c>
      <c r="H121" s="77">
        <v>0</v>
      </c>
      <c r="I121" s="77">
        <v>0</v>
      </c>
      <c r="J121" s="77">
        <f t="shared" si="12"/>
        <v>3</v>
      </c>
      <c r="K121" s="44">
        <f t="shared" ca="1" si="13"/>
        <v>18</v>
      </c>
      <c r="L121" s="43">
        <f t="shared" ca="1" si="14"/>
        <v>21</v>
      </c>
      <c r="M121" s="73">
        <v>20</v>
      </c>
      <c r="N121" s="76" t="str">
        <f t="shared" ca="1" si="15"/>
        <v>ý</v>
      </c>
      <c r="O121" s="81"/>
    </row>
    <row r="122" spans="1:15" x14ac:dyDescent="0.3">
      <c r="A122" s="166" t="s">
        <v>244</v>
      </c>
      <c r="B122" s="43" t="s">
        <v>256</v>
      </c>
      <c r="C122" s="147" t="s">
        <v>90</v>
      </c>
      <c r="D122" s="43" t="s">
        <v>226</v>
      </c>
      <c r="E122" s="150">
        <v>1</v>
      </c>
      <c r="F122" s="145">
        <v>2</v>
      </c>
      <c r="G122" s="142">
        <v>0</v>
      </c>
      <c r="H122" s="77">
        <v>0</v>
      </c>
      <c r="I122" s="77">
        <v>0</v>
      </c>
      <c r="J122" s="77">
        <f t="shared" si="12"/>
        <v>1</v>
      </c>
      <c r="K122" s="44">
        <f t="shared" ca="1" si="13"/>
        <v>9</v>
      </c>
      <c r="L122" s="43">
        <f t="shared" ca="1" si="14"/>
        <v>10</v>
      </c>
      <c r="M122" s="73">
        <v>20</v>
      </c>
      <c r="N122" s="76" t="str">
        <f t="shared" ca="1" si="15"/>
        <v>ý</v>
      </c>
      <c r="O122" s="81"/>
    </row>
    <row r="123" spans="1:15" x14ac:dyDescent="0.3">
      <c r="A123" s="166" t="s">
        <v>245</v>
      </c>
      <c r="B123" s="43" t="s">
        <v>212</v>
      </c>
      <c r="C123" s="147" t="s">
        <v>77</v>
      </c>
      <c r="D123" s="43" t="s">
        <v>227</v>
      </c>
      <c r="E123" s="150">
        <v>1</v>
      </c>
      <c r="F123" s="145">
        <v>4</v>
      </c>
      <c r="G123" s="142">
        <v>1</v>
      </c>
      <c r="H123" s="77">
        <v>0</v>
      </c>
      <c r="I123" s="77">
        <v>0</v>
      </c>
      <c r="J123" s="77">
        <f t="shared" si="12"/>
        <v>5</v>
      </c>
      <c r="K123" s="44">
        <f t="shared" ca="1" si="13"/>
        <v>1</v>
      </c>
      <c r="L123" s="43">
        <f t="shared" ca="1" si="14"/>
        <v>6</v>
      </c>
      <c r="M123" s="73">
        <v>20</v>
      </c>
      <c r="N123" s="76" t="str">
        <f t="shared" ca="1" si="15"/>
        <v>ý</v>
      </c>
      <c r="O123" s="81"/>
    </row>
    <row r="124" spans="1:15" x14ac:dyDescent="0.3">
      <c r="A124" s="166" t="s">
        <v>245</v>
      </c>
      <c r="B124" s="43" t="s">
        <v>256</v>
      </c>
      <c r="C124" s="147" t="s">
        <v>90</v>
      </c>
      <c r="D124" s="43" t="s">
        <v>226</v>
      </c>
      <c r="E124" s="150">
        <v>1</v>
      </c>
      <c r="F124" s="145">
        <v>4</v>
      </c>
      <c r="G124" s="142">
        <v>1</v>
      </c>
      <c r="H124" s="77">
        <v>0</v>
      </c>
      <c r="I124" s="77">
        <v>0</v>
      </c>
      <c r="J124" s="77">
        <f t="shared" si="12"/>
        <v>2</v>
      </c>
      <c r="K124" s="44">
        <f t="shared" ca="1" si="13"/>
        <v>11</v>
      </c>
      <c r="L124" s="43">
        <f t="shared" ca="1" si="14"/>
        <v>13</v>
      </c>
      <c r="M124" s="73">
        <v>20</v>
      </c>
      <c r="N124" s="76" t="str">
        <f t="shared" ca="1" si="15"/>
        <v>ý</v>
      </c>
      <c r="O124" s="81"/>
    </row>
    <row r="125" spans="1:15" x14ac:dyDescent="0.3">
      <c r="A125" s="166" t="s">
        <v>246</v>
      </c>
      <c r="B125" s="81" t="s">
        <v>209</v>
      </c>
      <c r="C125" s="147" t="s">
        <v>77</v>
      </c>
      <c r="D125" s="43" t="s">
        <v>226</v>
      </c>
      <c r="E125" s="150">
        <v>1</v>
      </c>
      <c r="F125" s="145">
        <v>2</v>
      </c>
      <c r="G125" s="142">
        <v>1</v>
      </c>
      <c r="H125" s="77">
        <v>0</v>
      </c>
      <c r="I125" s="77">
        <v>0</v>
      </c>
      <c r="J125" s="77">
        <f t="shared" si="12"/>
        <v>3</v>
      </c>
      <c r="K125" s="44">
        <f t="shared" ca="1" si="13"/>
        <v>18</v>
      </c>
      <c r="L125" s="43">
        <f t="shared" ca="1" si="14"/>
        <v>21</v>
      </c>
      <c r="M125" s="73">
        <v>20</v>
      </c>
      <c r="N125" s="76" t="str">
        <f t="shared" ca="1" si="15"/>
        <v>ý</v>
      </c>
      <c r="O125" s="81"/>
    </row>
    <row r="126" spans="1:15" x14ac:dyDescent="0.3">
      <c r="A126" s="166" t="s">
        <v>246</v>
      </c>
      <c r="B126" s="81" t="s">
        <v>266</v>
      </c>
      <c r="C126" s="147" t="s">
        <v>90</v>
      </c>
      <c r="D126" s="43" t="s">
        <v>226</v>
      </c>
      <c r="E126" s="150">
        <v>1</v>
      </c>
      <c r="F126" s="145">
        <v>2</v>
      </c>
      <c r="G126" s="142">
        <v>1</v>
      </c>
      <c r="H126" s="77">
        <v>0</v>
      </c>
      <c r="I126" s="77">
        <v>0</v>
      </c>
      <c r="J126" s="77">
        <f t="shared" si="12"/>
        <v>2</v>
      </c>
      <c r="K126" s="44">
        <f t="shared" ca="1" si="13"/>
        <v>9</v>
      </c>
      <c r="L126" s="43">
        <f t="shared" ca="1" si="14"/>
        <v>11</v>
      </c>
      <c r="M126" s="73">
        <v>20</v>
      </c>
      <c r="N126" s="76" t="str">
        <f t="shared" ca="1" si="15"/>
        <v>ý</v>
      </c>
      <c r="O126" s="81"/>
    </row>
    <row r="127" spans="1:15" x14ac:dyDescent="0.3">
      <c r="A127" s="166" t="s">
        <v>247</v>
      </c>
      <c r="B127" s="81" t="s">
        <v>210</v>
      </c>
      <c r="C127" s="147" t="s">
        <v>77</v>
      </c>
      <c r="D127" s="43" t="s">
        <v>120</v>
      </c>
      <c r="E127" s="150">
        <v>0</v>
      </c>
      <c r="F127" s="145">
        <v>0</v>
      </c>
      <c r="G127" s="142">
        <v>2</v>
      </c>
      <c r="H127" s="77">
        <v>0</v>
      </c>
      <c r="I127" s="77">
        <v>0</v>
      </c>
      <c r="J127" s="77">
        <f t="shared" ref="J127:J134" si="16">IF(C127="þ",SUM(E127,G127:I127),SUM(E127,F127,H127,I127))</f>
        <v>0</v>
      </c>
      <c r="K127" s="44">
        <f t="shared" ref="K127:K137" ca="1" si="17">RANDBETWEEN(1,20)</f>
        <v>2</v>
      </c>
      <c r="L127" s="43">
        <f t="shared" ref="L127:L134" ca="1" si="18">SUM(J127:K127)</f>
        <v>2</v>
      </c>
      <c r="M127" s="73">
        <v>20</v>
      </c>
      <c r="N127" s="76" t="str">
        <f t="shared" ref="N127:N137" ca="1" si="19">IF(K127&gt;(M127-1),"þ","ý")</f>
        <v>ý</v>
      </c>
      <c r="O127" s="81"/>
    </row>
    <row r="128" spans="1:15" x14ac:dyDescent="0.3">
      <c r="A128" s="166" t="s">
        <v>247</v>
      </c>
      <c r="B128" s="81" t="s">
        <v>222</v>
      </c>
      <c r="C128" s="147" t="s">
        <v>90</v>
      </c>
      <c r="D128" s="43" t="s">
        <v>120</v>
      </c>
      <c r="E128" s="150">
        <v>0</v>
      </c>
      <c r="F128" s="145">
        <v>0</v>
      </c>
      <c r="G128" s="142">
        <v>2</v>
      </c>
      <c r="H128" s="77">
        <v>0</v>
      </c>
      <c r="I128" s="77">
        <v>0</v>
      </c>
      <c r="J128" s="77">
        <f t="shared" si="16"/>
        <v>2</v>
      </c>
      <c r="K128" s="44">
        <f t="shared" ca="1" si="17"/>
        <v>9</v>
      </c>
      <c r="L128" s="43">
        <f t="shared" ca="1" si="18"/>
        <v>11</v>
      </c>
      <c r="M128" s="73">
        <v>20</v>
      </c>
      <c r="N128" s="76" t="str">
        <f t="shared" ca="1" si="19"/>
        <v>ý</v>
      </c>
      <c r="O128" s="81"/>
    </row>
    <row r="129" spans="1:15" x14ac:dyDescent="0.3">
      <c r="A129" s="166" t="s">
        <v>248</v>
      </c>
      <c r="B129" s="43" t="s">
        <v>210</v>
      </c>
      <c r="C129" s="147" t="s">
        <v>77</v>
      </c>
      <c r="D129" s="43" t="s">
        <v>120</v>
      </c>
      <c r="E129" s="150">
        <v>0</v>
      </c>
      <c r="F129" s="145">
        <v>-1</v>
      </c>
      <c r="G129" s="142">
        <v>3</v>
      </c>
      <c r="H129" s="77">
        <v>0</v>
      </c>
      <c r="I129" s="77">
        <v>0</v>
      </c>
      <c r="J129" s="77">
        <f t="shared" si="16"/>
        <v>-1</v>
      </c>
      <c r="K129" s="44">
        <f t="shared" ca="1" si="17"/>
        <v>6</v>
      </c>
      <c r="L129" s="43">
        <f t="shared" ca="1" si="18"/>
        <v>5</v>
      </c>
      <c r="M129" s="73">
        <v>20</v>
      </c>
      <c r="N129" s="76" t="str">
        <f t="shared" ca="1" si="19"/>
        <v>ý</v>
      </c>
      <c r="O129" s="81"/>
    </row>
    <row r="130" spans="1:15" x14ac:dyDescent="0.3">
      <c r="A130" s="166" t="s">
        <v>248</v>
      </c>
      <c r="B130" s="43" t="s">
        <v>269</v>
      </c>
      <c r="C130" s="147" t="s">
        <v>77</v>
      </c>
      <c r="D130" s="43" t="s">
        <v>225</v>
      </c>
      <c r="E130" s="150">
        <v>0</v>
      </c>
      <c r="F130" s="145">
        <v>-1</v>
      </c>
      <c r="G130" s="142">
        <v>3</v>
      </c>
      <c r="H130" s="77">
        <v>0</v>
      </c>
      <c r="I130" s="77">
        <v>0</v>
      </c>
      <c r="J130" s="77">
        <f t="shared" si="16"/>
        <v>-1</v>
      </c>
      <c r="K130" s="44">
        <f t="shared" ca="1" si="17"/>
        <v>9</v>
      </c>
      <c r="L130" s="43">
        <f t="shared" ca="1" si="18"/>
        <v>8</v>
      </c>
      <c r="M130" s="73">
        <v>20</v>
      </c>
      <c r="N130" s="76" t="str">
        <f t="shared" ca="1" si="19"/>
        <v>ý</v>
      </c>
      <c r="O130" s="81"/>
    </row>
    <row r="131" spans="1:15" x14ac:dyDescent="0.3">
      <c r="A131" s="166" t="s">
        <v>249</v>
      </c>
      <c r="B131" s="43" t="s">
        <v>224</v>
      </c>
      <c r="C131" s="147" t="s">
        <v>77</v>
      </c>
      <c r="D131" s="43" t="s">
        <v>226</v>
      </c>
      <c r="E131" s="150">
        <v>1</v>
      </c>
      <c r="F131" s="145">
        <v>3</v>
      </c>
      <c r="G131" s="142">
        <v>3</v>
      </c>
      <c r="H131" s="77">
        <v>0</v>
      </c>
      <c r="I131" s="77">
        <v>0</v>
      </c>
      <c r="J131" s="77">
        <f t="shared" si="16"/>
        <v>4</v>
      </c>
      <c r="K131" s="44">
        <f t="shared" ca="1" si="17"/>
        <v>9</v>
      </c>
      <c r="L131" s="43">
        <f t="shared" ca="1" si="18"/>
        <v>13</v>
      </c>
      <c r="M131" s="73">
        <v>20</v>
      </c>
      <c r="N131" s="76" t="str">
        <f t="shared" ca="1" si="19"/>
        <v>ý</v>
      </c>
      <c r="O131" s="81"/>
    </row>
    <row r="132" spans="1:15" x14ac:dyDescent="0.3">
      <c r="A132" s="166" t="s">
        <v>249</v>
      </c>
      <c r="B132" s="43" t="s">
        <v>157</v>
      </c>
      <c r="C132" s="147" t="s">
        <v>90</v>
      </c>
      <c r="D132" s="43" t="s">
        <v>158</v>
      </c>
      <c r="E132" s="150">
        <v>1</v>
      </c>
      <c r="F132" s="145">
        <v>3</v>
      </c>
      <c r="G132" s="142">
        <v>3</v>
      </c>
      <c r="H132" s="77">
        <v>0</v>
      </c>
      <c r="I132" s="77">
        <v>0</v>
      </c>
      <c r="J132" s="77">
        <f t="shared" si="16"/>
        <v>4</v>
      </c>
      <c r="K132" s="44">
        <f t="shared" ca="1" si="17"/>
        <v>5</v>
      </c>
      <c r="L132" s="43">
        <f t="shared" ca="1" si="18"/>
        <v>9</v>
      </c>
      <c r="M132" s="73">
        <v>20</v>
      </c>
      <c r="N132" s="76" t="str">
        <f t="shared" ca="1" si="19"/>
        <v>ý</v>
      </c>
      <c r="O132" s="81"/>
    </row>
    <row r="133" spans="1:15" x14ac:dyDescent="0.3">
      <c r="A133" s="166" t="s">
        <v>250</v>
      </c>
      <c r="B133" s="43" t="s">
        <v>218</v>
      </c>
      <c r="C133" s="147" t="s">
        <v>77</v>
      </c>
      <c r="D133" s="82" t="s">
        <v>158</v>
      </c>
      <c r="E133" s="150">
        <v>1</v>
      </c>
      <c r="F133" s="145">
        <v>1</v>
      </c>
      <c r="G133" s="142">
        <v>2</v>
      </c>
      <c r="H133" s="77">
        <v>0</v>
      </c>
      <c r="I133" s="77">
        <v>0</v>
      </c>
      <c r="J133" s="77">
        <f t="shared" si="16"/>
        <v>2</v>
      </c>
      <c r="K133" s="44">
        <f t="shared" ca="1" si="17"/>
        <v>2</v>
      </c>
      <c r="L133" s="43">
        <f t="shared" ca="1" si="18"/>
        <v>4</v>
      </c>
      <c r="M133" s="73">
        <v>20</v>
      </c>
      <c r="N133" s="76" t="str">
        <f t="shared" ca="1" si="19"/>
        <v>ý</v>
      </c>
      <c r="O133" s="81"/>
    </row>
    <row r="134" spans="1:15" x14ac:dyDescent="0.3">
      <c r="A134" s="166" t="s">
        <v>250</v>
      </c>
      <c r="B134" s="43" t="s">
        <v>157</v>
      </c>
      <c r="C134" s="147" t="s">
        <v>90</v>
      </c>
      <c r="D134" s="82" t="s">
        <v>158</v>
      </c>
      <c r="E134" s="150">
        <v>1</v>
      </c>
      <c r="F134" s="145">
        <v>1</v>
      </c>
      <c r="G134" s="142">
        <v>2</v>
      </c>
      <c r="H134" s="77">
        <v>0</v>
      </c>
      <c r="I134" s="77">
        <v>0</v>
      </c>
      <c r="J134" s="77">
        <f t="shared" si="16"/>
        <v>3</v>
      </c>
      <c r="K134" s="44">
        <f t="shared" ca="1" si="17"/>
        <v>1</v>
      </c>
      <c r="L134" s="43">
        <f t="shared" ca="1" si="18"/>
        <v>4</v>
      </c>
      <c r="M134" s="73">
        <v>20</v>
      </c>
      <c r="N134" s="76" t="str">
        <f t="shared" ca="1" si="19"/>
        <v>ý</v>
      </c>
      <c r="O134" s="81"/>
    </row>
    <row r="135" spans="1:15" x14ac:dyDescent="0.3">
      <c r="A135" s="166" t="s">
        <v>251</v>
      </c>
      <c r="B135" s="43" t="s">
        <v>218</v>
      </c>
      <c r="C135" s="147" t="s">
        <v>77</v>
      </c>
      <c r="D135" s="82" t="s">
        <v>158</v>
      </c>
      <c r="E135" s="150">
        <v>1</v>
      </c>
      <c r="F135" s="145">
        <v>1</v>
      </c>
      <c r="G135" s="142">
        <v>1</v>
      </c>
      <c r="H135" s="77">
        <v>0</v>
      </c>
      <c r="I135" s="77">
        <v>0</v>
      </c>
      <c r="J135" s="77">
        <f t="shared" ref="J135:J138" si="20">IF(C135="þ",SUM(E135,G135:I135),SUM(E135,F135,H135,I135))</f>
        <v>2</v>
      </c>
      <c r="K135" s="44">
        <f t="shared" ref="K135:K138" ca="1" si="21">RANDBETWEEN(1,20)</f>
        <v>5</v>
      </c>
      <c r="L135" s="43">
        <f t="shared" ref="L135:L138" ca="1" si="22">SUM(J135:K135)</f>
        <v>7</v>
      </c>
      <c r="M135" s="73">
        <v>20</v>
      </c>
      <c r="N135" s="76" t="str">
        <f t="shared" ca="1" si="19"/>
        <v>ý</v>
      </c>
      <c r="O135" s="81"/>
    </row>
    <row r="136" spans="1:15" x14ac:dyDescent="0.3">
      <c r="A136" s="166" t="s">
        <v>251</v>
      </c>
      <c r="B136" s="43" t="s">
        <v>256</v>
      </c>
      <c r="C136" s="147" t="s">
        <v>90</v>
      </c>
      <c r="D136" s="82" t="s">
        <v>226</v>
      </c>
      <c r="E136" s="150">
        <v>1</v>
      </c>
      <c r="F136" s="145">
        <v>1</v>
      </c>
      <c r="G136" s="142">
        <v>1</v>
      </c>
      <c r="H136" s="77">
        <v>0</v>
      </c>
      <c r="I136" s="77">
        <v>0</v>
      </c>
      <c r="J136" s="77">
        <f t="shared" ref="J136:J137" si="23">IF(C136="þ",SUM(E136,G136:I136),SUM(E136,F136,H136,I136))</f>
        <v>2</v>
      </c>
      <c r="K136" s="44">
        <f t="shared" ca="1" si="17"/>
        <v>2</v>
      </c>
      <c r="L136" s="43">
        <f t="shared" ref="L136:L137" ca="1" si="24">SUM(J136:K136)</f>
        <v>4</v>
      </c>
      <c r="M136" s="73">
        <v>20</v>
      </c>
      <c r="N136" s="76" t="str">
        <f t="shared" ca="1" si="19"/>
        <v>ý</v>
      </c>
      <c r="O136" s="81"/>
    </row>
    <row r="137" spans="1:15" x14ac:dyDescent="0.3">
      <c r="A137" s="166" t="s">
        <v>252</v>
      </c>
      <c r="B137" s="43" t="s">
        <v>213</v>
      </c>
      <c r="C137" s="147" t="s">
        <v>77</v>
      </c>
      <c r="D137" s="82" t="s">
        <v>158</v>
      </c>
      <c r="E137" s="150">
        <v>1</v>
      </c>
      <c r="F137" s="145">
        <v>-1</v>
      </c>
      <c r="G137" s="142">
        <v>3</v>
      </c>
      <c r="H137" s="77">
        <v>0</v>
      </c>
      <c r="I137" s="77">
        <v>0</v>
      </c>
      <c r="J137" s="77">
        <f t="shared" si="23"/>
        <v>0</v>
      </c>
      <c r="K137" s="44">
        <f t="shared" ca="1" si="17"/>
        <v>6</v>
      </c>
      <c r="L137" s="43">
        <f t="shared" ca="1" si="24"/>
        <v>6</v>
      </c>
      <c r="M137" s="73">
        <v>20</v>
      </c>
      <c r="N137" s="76" t="str">
        <f t="shared" ca="1" si="19"/>
        <v>ý</v>
      </c>
      <c r="O137" s="81"/>
    </row>
    <row r="138" spans="1:15" x14ac:dyDescent="0.3">
      <c r="A138" s="167" t="s">
        <v>252</v>
      </c>
      <c r="B138" s="45" t="s">
        <v>222</v>
      </c>
      <c r="C138" s="148" t="s">
        <v>90</v>
      </c>
      <c r="D138" s="45" t="s">
        <v>120</v>
      </c>
      <c r="E138" s="151">
        <v>1</v>
      </c>
      <c r="F138" s="146">
        <v>-1</v>
      </c>
      <c r="G138" s="143">
        <v>3</v>
      </c>
      <c r="H138" s="78">
        <v>0</v>
      </c>
      <c r="I138" s="78">
        <v>0</v>
      </c>
      <c r="J138" s="78">
        <f t="shared" si="20"/>
        <v>4</v>
      </c>
      <c r="K138" s="46">
        <f t="shared" ca="1" si="21"/>
        <v>15</v>
      </c>
      <c r="L138" s="45">
        <f t="shared" ca="1" si="22"/>
        <v>19</v>
      </c>
      <c r="M138" s="74">
        <v>20</v>
      </c>
      <c r="N138" s="75" t="str">
        <f t="shared" ref="N138" ca="1" si="25">IF(K138&gt;(M138-1),"þ","ý")</f>
        <v>ý</v>
      </c>
      <c r="O138" s="140"/>
    </row>
  </sheetData>
  <sortState ref="A2:O73">
    <sortCondition ref="A2:A73"/>
    <sortCondition ref="C2:C73"/>
    <sortCondition ref="B2:B73"/>
  </sortState>
  <conditionalFormatting sqref="N2:N9 N30:N138 N11:N28">
    <cfRule type="cellIs" dxfId="111" priority="39" operator="equal">
      <formula>"þ"</formula>
    </cfRule>
  </conditionalFormatting>
  <conditionalFormatting sqref="N129:N134">
    <cfRule type="cellIs" dxfId="110" priority="36" operator="equal">
      <formula>"þ"</formula>
    </cfRule>
  </conditionalFormatting>
  <conditionalFormatting sqref="N129:N130">
    <cfRule type="cellIs" dxfId="109" priority="35" operator="equal">
      <formula>"þ"</formula>
    </cfRule>
  </conditionalFormatting>
  <conditionalFormatting sqref="N135:N137">
    <cfRule type="cellIs" dxfId="108" priority="28" operator="equal">
      <formula>"þ"</formula>
    </cfRule>
  </conditionalFormatting>
  <conditionalFormatting sqref="N2:N9 N11:N28">
    <cfRule type="cellIs" dxfId="107" priority="26" operator="equal">
      <formula>"þ"</formula>
    </cfRule>
  </conditionalFormatting>
  <conditionalFormatting sqref="N49">
    <cfRule type="cellIs" dxfId="106" priority="23" operator="equal">
      <formula>"þ"</formula>
    </cfRule>
  </conditionalFormatting>
  <conditionalFormatting sqref="N49">
    <cfRule type="cellIs" dxfId="105" priority="22" operator="equal">
      <formula>"þ"</formula>
    </cfRule>
  </conditionalFormatting>
  <conditionalFormatting sqref="N67">
    <cfRule type="cellIs" dxfId="104" priority="21" operator="equal">
      <formula>"þ"</formula>
    </cfRule>
  </conditionalFormatting>
  <conditionalFormatting sqref="N67">
    <cfRule type="cellIs" dxfId="103" priority="20" operator="equal">
      <formula>"þ"</formula>
    </cfRule>
  </conditionalFormatting>
  <conditionalFormatting sqref="C94:C138 C2:C9 C73:C75 C89 C83 C85 C87 C77:C81 C11:C71">
    <cfRule type="cellIs" dxfId="102" priority="19" operator="equal">
      <formula>"þ"</formula>
    </cfRule>
  </conditionalFormatting>
  <conditionalFormatting sqref="C90:C91">
    <cfRule type="cellIs" dxfId="101" priority="17" operator="equal">
      <formula>"þ"</formula>
    </cfRule>
  </conditionalFormatting>
  <conditionalFormatting sqref="C92:C93 C95 C97 C99 C101 C103 C105 C107 C109 C111 C113 C115 C117 C119 C121 C123 C125 C127 C129 C131 C133 C135">
    <cfRule type="cellIs" dxfId="100" priority="16" operator="equal">
      <formula>"þ"</formula>
    </cfRule>
  </conditionalFormatting>
  <conditionalFormatting sqref="C114">
    <cfRule type="cellIs" dxfId="99" priority="15" operator="equal">
      <formula>"þ"</formula>
    </cfRule>
  </conditionalFormatting>
  <conditionalFormatting sqref="C118 C120 C122 C124 C126 C128 C130 C132 C134 C136">
    <cfRule type="cellIs" dxfId="98" priority="14" operator="equal">
      <formula>"þ"</formula>
    </cfRule>
  </conditionalFormatting>
  <conditionalFormatting sqref="C130">
    <cfRule type="cellIs" dxfId="97" priority="13" operator="equal">
      <formula>"þ"</formula>
    </cfRule>
  </conditionalFormatting>
  <conditionalFormatting sqref="N29">
    <cfRule type="cellIs" dxfId="96" priority="12" operator="equal">
      <formula>"þ"</formula>
    </cfRule>
  </conditionalFormatting>
  <conditionalFormatting sqref="N29">
    <cfRule type="cellIs" dxfId="95" priority="11" operator="equal">
      <formula>"þ"</formula>
    </cfRule>
  </conditionalFormatting>
  <conditionalFormatting sqref="C72">
    <cfRule type="cellIs" dxfId="94" priority="10" operator="equal">
      <formula>"þ"</formula>
    </cfRule>
  </conditionalFormatting>
  <conditionalFormatting sqref="C76">
    <cfRule type="cellIs" dxfId="93" priority="9" operator="equal">
      <formula>"þ"</formula>
    </cfRule>
  </conditionalFormatting>
  <conditionalFormatting sqref="C88">
    <cfRule type="cellIs" dxfId="92" priority="8" operator="equal">
      <formula>"þ"</formula>
    </cfRule>
  </conditionalFormatting>
  <conditionalFormatting sqref="C82">
    <cfRule type="cellIs" dxfId="91" priority="7" operator="equal">
      <formula>"þ"</formula>
    </cfRule>
  </conditionalFormatting>
  <conditionalFormatting sqref="C84">
    <cfRule type="cellIs" dxfId="90" priority="6" operator="equal">
      <formula>"þ"</formula>
    </cfRule>
  </conditionalFormatting>
  <conditionalFormatting sqref="C86">
    <cfRule type="cellIs" dxfId="89" priority="5" operator="equal">
      <formula>"þ"</formula>
    </cfRule>
  </conditionalFormatting>
  <conditionalFormatting sqref="N10">
    <cfRule type="cellIs" dxfId="88" priority="4" operator="equal">
      <formula>"þ"</formula>
    </cfRule>
  </conditionalFormatting>
  <conditionalFormatting sqref="N10">
    <cfRule type="cellIs" dxfId="87" priority="3" operator="equal">
      <formula>"þ"</formula>
    </cfRule>
  </conditionalFormatting>
  <conditionalFormatting sqref="C10">
    <cfRule type="cellIs" dxfId="86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zoomScaleNormal="100" workbookViewId="0"/>
  </sheetViews>
  <sheetFormatPr defaultColWidth="4" defaultRowHeight="15.6" x14ac:dyDescent="0.3"/>
  <cols>
    <col min="1" max="1" width="9.5" style="190" bestFit="1" customWidth="1"/>
    <col min="2" max="2" width="8.09765625" style="190" bestFit="1" customWidth="1"/>
    <col min="3" max="3" width="6.19921875" style="190" bestFit="1" customWidth="1"/>
    <col min="4" max="4" width="4.296875" style="190" bestFit="1" customWidth="1"/>
    <col min="5" max="5" width="5" style="190" bestFit="1" customWidth="1"/>
    <col min="6" max="6" width="4" style="190"/>
    <col min="7" max="7" width="17.19921875" style="190" bestFit="1" customWidth="1"/>
    <col min="8" max="8" width="16.296875" style="190" bestFit="1" customWidth="1"/>
    <col min="9" max="9" width="6.19921875" style="190" bestFit="1" customWidth="1"/>
    <col min="10" max="10" width="4.296875" style="190" bestFit="1" customWidth="1"/>
    <col min="11" max="11" width="5" style="190" bestFit="1" customWidth="1"/>
    <col min="12" max="16384" width="4" style="190"/>
  </cols>
  <sheetData>
    <row r="1" spans="1:11" s="186" customFormat="1" x14ac:dyDescent="0.3">
      <c r="A1" s="184" t="s">
        <v>0</v>
      </c>
      <c r="B1" s="184" t="s">
        <v>142</v>
      </c>
      <c r="C1" s="184" t="s">
        <v>143</v>
      </c>
      <c r="D1" s="185" t="s">
        <v>3</v>
      </c>
      <c r="E1" s="184" t="s">
        <v>144</v>
      </c>
      <c r="G1" s="184" t="s">
        <v>0</v>
      </c>
      <c r="H1" s="184" t="s">
        <v>142</v>
      </c>
      <c r="I1" s="184" t="s">
        <v>143</v>
      </c>
      <c r="J1" s="185" t="s">
        <v>3</v>
      </c>
      <c r="K1" s="184" t="s">
        <v>144</v>
      </c>
    </row>
    <row r="2" spans="1:11" x14ac:dyDescent="0.3">
      <c r="A2" s="198" t="s">
        <v>155</v>
      </c>
      <c r="B2" s="5" t="s">
        <v>145</v>
      </c>
      <c r="C2" s="187">
        <v>6</v>
      </c>
      <c r="D2" s="188">
        <f t="shared" ref="D2:D7" ca="1" si="0">RANDBETWEEN(1,20)</f>
        <v>4</v>
      </c>
      <c r="E2" s="189">
        <f t="shared" ref="E2:E6" ca="1" si="1">D2+C2</f>
        <v>10</v>
      </c>
      <c r="G2" s="191"/>
      <c r="H2" s="5" t="s">
        <v>146</v>
      </c>
      <c r="I2" s="189"/>
      <c r="J2" s="188">
        <f ca="1">RANDBETWEEN(1,20)</f>
        <v>9</v>
      </c>
      <c r="K2" s="189">
        <f ca="1">J2+I2</f>
        <v>9</v>
      </c>
    </row>
    <row r="3" spans="1:11" x14ac:dyDescent="0.3">
      <c r="A3" s="180" t="s">
        <v>155</v>
      </c>
      <c r="B3" s="5" t="s">
        <v>147</v>
      </c>
      <c r="C3" s="187">
        <v>5</v>
      </c>
      <c r="D3" s="44">
        <f t="shared" ca="1" si="0"/>
        <v>16</v>
      </c>
      <c r="E3" s="43">
        <f t="shared" ca="1" si="1"/>
        <v>21</v>
      </c>
      <c r="G3" s="192"/>
      <c r="H3" s="5" t="s">
        <v>148</v>
      </c>
      <c r="I3" s="43"/>
      <c r="J3" s="44">
        <f ca="1">RANDBETWEEN(1,20)</f>
        <v>16</v>
      </c>
      <c r="K3" s="43">
        <f ca="1">J3+I3</f>
        <v>16</v>
      </c>
    </row>
    <row r="4" spans="1:11" x14ac:dyDescent="0.3">
      <c r="A4" s="199" t="s">
        <v>155</v>
      </c>
      <c r="B4" s="193" t="s">
        <v>149</v>
      </c>
      <c r="C4" s="194">
        <v>2</v>
      </c>
      <c r="D4" s="46">
        <f t="shared" ca="1" si="0"/>
        <v>3</v>
      </c>
      <c r="E4" s="45">
        <f t="shared" ca="1" si="1"/>
        <v>5</v>
      </c>
      <c r="G4" s="195"/>
      <c r="H4" s="193" t="s">
        <v>150</v>
      </c>
      <c r="I4" s="45"/>
      <c r="J4" s="46">
        <f ca="1">RANDBETWEEN(1,20)</f>
        <v>14</v>
      </c>
      <c r="K4" s="45">
        <f ca="1">J4+I4</f>
        <v>14</v>
      </c>
    </row>
    <row r="5" spans="1:11" x14ac:dyDescent="0.3">
      <c r="A5" s="199" t="s">
        <v>155</v>
      </c>
      <c r="B5" s="193" t="s">
        <v>153</v>
      </c>
      <c r="C5" s="194">
        <v>5</v>
      </c>
      <c r="D5" s="46">
        <f t="shared" ca="1" si="0"/>
        <v>4</v>
      </c>
      <c r="E5" s="45">
        <f t="shared" ca="1" si="1"/>
        <v>9</v>
      </c>
      <c r="G5" s="184" t="s">
        <v>0</v>
      </c>
      <c r="H5" s="184" t="s">
        <v>151</v>
      </c>
      <c r="I5" s="184" t="s">
        <v>143</v>
      </c>
      <c r="J5" s="185" t="s">
        <v>3</v>
      </c>
      <c r="K5" s="184" t="s">
        <v>144</v>
      </c>
    </row>
    <row r="6" spans="1:11" x14ac:dyDescent="0.3">
      <c r="A6" s="199" t="s">
        <v>155</v>
      </c>
      <c r="B6" s="193" t="s">
        <v>154</v>
      </c>
      <c r="C6" s="194">
        <v>4</v>
      </c>
      <c r="D6" s="46">
        <f t="shared" ca="1" si="0"/>
        <v>9</v>
      </c>
      <c r="E6" s="45">
        <f t="shared" ca="1" si="1"/>
        <v>13</v>
      </c>
      <c r="G6" s="195" t="s">
        <v>97</v>
      </c>
      <c r="H6" s="196" t="s">
        <v>270</v>
      </c>
      <c r="I6" s="197">
        <v>0</v>
      </c>
      <c r="J6" s="46">
        <f ca="1">RANDBETWEEN(1,20)</f>
        <v>10</v>
      </c>
      <c r="K6" s="45">
        <f ca="1">J6+I6</f>
        <v>10</v>
      </c>
    </row>
    <row r="7" spans="1:11" x14ac:dyDescent="0.3">
      <c r="A7" s="199" t="s">
        <v>155</v>
      </c>
      <c r="B7" s="193" t="s">
        <v>152</v>
      </c>
      <c r="C7" s="194">
        <v>4</v>
      </c>
      <c r="D7" s="46">
        <f t="shared" ca="1" si="0"/>
        <v>8</v>
      </c>
      <c r="E7" s="45">
        <f t="shared" ref="E7" ca="1" si="2">D7+C7</f>
        <v>12</v>
      </c>
      <c r="G7" s="195" t="s">
        <v>98</v>
      </c>
      <c r="H7" s="196" t="s">
        <v>270</v>
      </c>
      <c r="I7" s="197">
        <v>0</v>
      </c>
      <c r="J7" s="46">
        <f ca="1">RANDBETWEEN(1,20)</f>
        <v>19</v>
      </c>
      <c r="K7" s="45">
        <f ca="1">J7+I7</f>
        <v>19</v>
      </c>
    </row>
    <row r="8" spans="1:11" x14ac:dyDescent="0.3">
      <c r="G8" s="195" t="s">
        <v>99</v>
      </c>
      <c r="H8" s="196" t="s">
        <v>270</v>
      </c>
      <c r="I8" s="197">
        <v>7</v>
      </c>
      <c r="J8" s="46">
        <f ca="1">RANDBETWEEN(1,20)</f>
        <v>9</v>
      </c>
      <c r="K8" s="45">
        <f ca="1">J8+I8</f>
        <v>16</v>
      </c>
    </row>
    <row r="9" spans="1:11" x14ac:dyDescent="0.3">
      <c r="A9" s="184" t="s">
        <v>0</v>
      </c>
      <c r="B9" s="184" t="s">
        <v>142</v>
      </c>
      <c r="C9" s="184" t="s">
        <v>143</v>
      </c>
      <c r="D9" s="185" t="s">
        <v>3</v>
      </c>
      <c r="E9" s="184" t="s">
        <v>144</v>
      </c>
      <c r="G9" s="195"/>
      <c r="H9" s="196"/>
      <c r="I9" s="197">
        <v>5</v>
      </c>
      <c r="J9" s="46">
        <f ca="1">RANDBETWEEN(1,20)</f>
        <v>9</v>
      </c>
      <c r="K9" s="45">
        <f ca="1">J9+I9</f>
        <v>14</v>
      </c>
    </row>
    <row r="10" spans="1:11" x14ac:dyDescent="0.3">
      <c r="A10" s="198" t="s">
        <v>155</v>
      </c>
      <c r="B10" s="5" t="s">
        <v>145</v>
      </c>
      <c r="C10" s="187">
        <v>6</v>
      </c>
      <c r="D10" s="188">
        <f t="shared" ref="D10:D12" ca="1" si="3">RANDBETWEEN(1,20)</f>
        <v>20</v>
      </c>
      <c r="E10" s="189">
        <f t="shared" ref="E10:E12" ca="1" si="4">D10+C10</f>
        <v>26</v>
      </c>
    </row>
    <row r="11" spans="1:11" x14ac:dyDescent="0.3">
      <c r="A11" s="180" t="s">
        <v>155</v>
      </c>
      <c r="B11" s="5" t="s">
        <v>147</v>
      </c>
      <c r="C11" s="187">
        <v>5</v>
      </c>
      <c r="D11" s="44">
        <f t="shared" ca="1" si="3"/>
        <v>18</v>
      </c>
      <c r="E11" s="43">
        <f t="shared" ca="1" si="4"/>
        <v>23</v>
      </c>
    </row>
    <row r="12" spans="1:11" x14ac:dyDescent="0.3">
      <c r="A12" s="199" t="s">
        <v>155</v>
      </c>
      <c r="B12" s="193" t="s">
        <v>149</v>
      </c>
      <c r="C12" s="194">
        <v>2</v>
      </c>
      <c r="D12" s="46">
        <f t="shared" ca="1" si="3"/>
        <v>16</v>
      </c>
      <c r="E12" s="45">
        <f t="shared" ca="1" si="4"/>
        <v>18</v>
      </c>
    </row>
  </sheetData>
  <conditionalFormatting sqref="G7">
    <cfRule type="cellIs" dxfId="85" priority="65" operator="equal">
      <formula>"No"</formula>
    </cfRule>
    <cfRule type="cellIs" dxfId="84" priority="66" operator="equal">
      <formula>"Yes"</formula>
    </cfRule>
  </conditionalFormatting>
  <conditionalFormatting sqref="G7">
    <cfRule type="cellIs" dxfId="83" priority="71" operator="equal">
      <formula>"No"</formula>
    </cfRule>
    <cfRule type="cellIs" dxfId="82" priority="72" operator="equal">
      <formula>"Yes"</formula>
    </cfRule>
  </conditionalFormatting>
  <conditionalFormatting sqref="G7">
    <cfRule type="cellIs" dxfId="81" priority="69" operator="equal">
      <formula>"No"</formula>
    </cfRule>
    <cfRule type="cellIs" dxfId="80" priority="70" operator="equal">
      <formula>"Yes"</formula>
    </cfRule>
  </conditionalFormatting>
  <conditionalFormatting sqref="G7">
    <cfRule type="cellIs" dxfId="79" priority="67" operator="equal">
      <formula>"No"</formula>
    </cfRule>
    <cfRule type="cellIs" dxfId="78" priority="68" operator="equal">
      <formula>"Yes"</formula>
    </cfRule>
  </conditionalFormatting>
  <conditionalFormatting sqref="G8">
    <cfRule type="cellIs" dxfId="77" priority="57" operator="equal">
      <formula>"No"</formula>
    </cfRule>
    <cfRule type="cellIs" dxfId="76" priority="58" operator="equal">
      <formula>"Yes"</formula>
    </cfRule>
  </conditionalFormatting>
  <conditionalFormatting sqref="G8">
    <cfRule type="cellIs" dxfId="75" priority="63" operator="equal">
      <formula>"No"</formula>
    </cfRule>
    <cfRule type="cellIs" dxfId="74" priority="64" operator="equal">
      <formula>"Yes"</formula>
    </cfRule>
  </conditionalFormatting>
  <conditionalFormatting sqref="G8">
    <cfRule type="cellIs" dxfId="73" priority="61" operator="equal">
      <formula>"No"</formula>
    </cfRule>
    <cfRule type="cellIs" dxfId="72" priority="62" operator="equal">
      <formula>"Yes"</formula>
    </cfRule>
  </conditionalFormatting>
  <conditionalFormatting sqref="G8">
    <cfRule type="cellIs" dxfId="71" priority="59" operator="equal">
      <formula>"No"</formula>
    </cfRule>
    <cfRule type="cellIs" dxfId="70" priority="60" operator="equal">
      <formula>"Yes"</formula>
    </cfRule>
  </conditionalFormatting>
  <conditionalFormatting sqref="G8">
    <cfRule type="cellIs" dxfId="69" priority="49" operator="equal">
      <formula>"No"</formula>
    </cfRule>
    <cfRule type="cellIs" dxfId="68" priority="50" operator="equal">
      <formula>"Yes"</formula>
    </cfRule>
  </conditionalFormatting>
  <conditionalFormatting sqref="G8">
    <cfRule type="cellIs" dxfId="67" priority="55" operator="equal">
      <formula>"No"</formula>
    </cfRule>
    <cfRule type="cellIs" dxfId="66" priority="56" operator="equal">
      <formula>"Yes"</formula>
    </cfRule>
  </conditionalFormatting>
  <conditionalFormatting sqref="G8">
    <cfRule type="cellIs" dxfId="65" priority="53" operator="equal">
      <formula>"No"</formula>
    </cfRule>
    <cfRule type="cellIs" dxfId="64" priority="54" operator="equal">
      <formula>"Yes"</formula>
    </cfRule>
  </conditionalFormatting>
  <conditionalFormatting sqref="G8">
    <cfRule type="cellIs" dxfId="63" priority="51" operator="equal">
      <formula>"No"</formula>
    </cfRule>
    <cfRule type="cellIs" dxfId="62" priority="52" operator="equal">
      <formula>"Yes"</formula>
    </cfRule>
  </conditionalFormatting>
  <conditionalFormatting sqref="G9">
    <cfRule type="cellIs" dxfId="61" priority="41" operator="equal">
      <formula>"No"</formula>
    </cfRule>
    <cfRule type="cellIs" dxfId="60" priority="42" operator="equal">
      <formula>"Yes"</formula>
    </cfRule>
  </conditionalFormatting>
  <conditionalFormatting sqref="G9">
    <cfRule type="cellIs" dxfId="59" priority="47" operator="equal">
      <formula>"No"</formula>
    </cfRule>
    <cfRule type="cellIs" dxfId="58" priority="48" operator="equal">
      <formula>"Yes"</formula>
    </cfRule>
  </conditionalFormatting>
  <conditionalFormatting sqref="G9">
    <cfRule type="cellIs" dxfId="57" priority="45" operator="equal">
      <formula>"No"</formula>
    </cfRule>
    <cfRule type="cellIs" dxfId="56" priority="46" operator="equal">
      <formula>"Yes"</formula>
    </cfRule>
  </conditionalFormatting>
  <conditionalFormatting sqref="G9">
    <cfRule type="cellIs" dxfId="55" priority="43" operator="equal">
      <formula>"No"</formula>
    </cfRule>
    <cfRule type="cellIs" dxfId="54" priority="44" operator="equal">
      <formula>"Yes"</formula>
    </cfRule>
  </conditionalFormatting>
  <conditionalFormatting sqref="G6">
    <cfRule type="cellIs" dxfId="53" priority="33" operator="equal">
      <formula>"No"</formula>
    </cfRule>
    <cfRule type="cellIs" dxfId="52" priority="34" operator="equal">
      <formula>"Yes"</formula>
    </cfRule>
  </conditionalFormatting>
  <conditionalFormatting sqref="G6">
    <cfRule type="cellIs" dxfId="51" priority="39" operator="equal">
      <formula>"No"</formula>
    </cfRule>
    <cfRule type="cellIs" dxfId="50" priority="40" operator="equal">
      <formula>"Yes"</formula>
    </cfRule>
  </conditionalFormatting>
  <conditionalFormatting sqref="G6">
    <cfRule type="cellIs" dxfId="49" priority="37" operator="equal">
      <formula>"No"</formula>
    </cfRule>
    <cfRule type="cellIs" dxfId="48" priority="38" operator="equal">
      <formula>"Yes"</formula>
    </cfRule>
  </conditionalFormatting>
  <conditionalFormatting sqref="G6">
    <cfRule type="cellIs" dxfId="47" priority="35" operator="equal">
      <formula>"No"</formula>
    </cfRule>
    <cfRule type="cellIs" dxfId="46" priority="36" operator="equal">
      <formula>"Yes"</formula>
    </cfRule>
  </conditionalFormatting>
  <conditionalFormatting sqref="G8">
    <cfRule type="cellIs" dxfId="45" priority="25" operator="equal">
      <formula>"No"</formula>
    </cfRule>
    <cfRule type="cellIs" dxfId="44" priority="26" operator="equal">
      <formula>"Yes"</formula>
    </cfRule>
  </conditionalFormatting>
  <conditionalFormatting sqref="G8">
    <cfRule type="cellIs" dxfId="43" priority="31" operator="equal">
      <formula>"No"</formula>
    </cfRule>
    <cfRule type="cellIs" dxfId="42" priority="32" operator="equal">
      <formula>"Yes"</formula>
    </cfRule>
  </conditionalFormatting>
  <conditionalFormatting sqref="G8">
    <cfRule type="cellIs" dxfId="41" priority="29" operator="equal">
      <formula>"No"</formula>
    </cfRule>
    <cfRule type="cellIs" dxfId="40" priority="30" operator="equal">
      <formula>"Yes"</formula>
    </cfRule>
  </conditionalFormatting>
  <conditionalFormatting sqref="G8">
    <cfRule type="cellIs" dxfId="39" priority="27" operator="equal">
      <formula>"No"</formula>
    </cfRule>
    <cfRule type="cellIs" dxfId="38" priority="28" operator="equal">
      <formula>"Yes"</formula>
    </cfRule>
  </conditionalFormatting>
  <conditionalFormatting sqref="G9">
    <cfRule type="cellIs" dxfId="37" priority="17" operator="equal">
      <formula>"No"</formula>
    </cfRule>
    <cfRule type="cellIs" dxfId="36" priority="18" operator="equal">
      <formula>"Yes"</formula>
    </cfRule>
  </conditionalFormatting>
  <conditionalFormatting sqref="G9">
    <cfRule type="cellIs" dxfId="35" priority="23" operator="equal">
      <formula>"No"</formula>
    </cfRule>
    <cfRule type="cellIs" dxfId="34" priority="24" operator="equal">
      <formula>"Yes"</formula>
    </cfRule>
  </conditionalFormatting>
  <conditionalFormatting sqref="G9">
    <cfRule type="cellIs" dxfId="33" priority="21" operator="equal">
      <formula>"No"</formula>
    </cfRule>
    <cfRule type="cellIs" dxfId="32" priority="22" operator="equal">
      <formula>"Yes"</formula>
    </cfRule>
  </conditionalFormatting>
  <conditionalFormatting sqref="G9">
    <cfRule type="cellIs" dxfId="31" priority="19" operator="equal">
      <formula>"No"</formula>
    </cfRule>
    <cfRule type="cellIs" dxfId="30" priority="20" operator="equal">
      <formula>"Yes"</formula>
    </cfRule>
  </conditionalFormatting>
  <conditionalFormatting sqref="G9">
    <cfRule type="cellIs" dxfId="29" priority="9" operator="equal">
      <formula>"No"</formula>
    </cfRule>
    <cfRule type="cellIs" dxfId="28" priority="10" operator="equal">
      <formula>"Yes"</formula>
    </cfRule>
  </conditionalFormatting>
  <conditionalFormatting sqref="G9">
    <cfRule type="cellIs" dxfId="27" priority="15" operator="equal">
      <formula>"No"</formula>
    </cfRule>
    <cfRule type="cellIs" dxfId="26" priority="16" operator="equal">
      <formula>"Yes"</formula>
    </cfRule>
  </conditionalFormatting>
  <conditionalFormatting sqref="G9">
    <cfRule type="cellIs" dxfId="25" priority="13" operator="equal">
      <formula>"No"</formula>
    </cfRule>
    <cfRule type="cellIs" dxfId="24" priority="14" operator="equal">
      <formula>"Yes"</formula>
    </cfRule>
  </conditionalFormatting>
  <conditionalFormatting sqref="G9">
    <cfRule type="cellIs" dxfId="23" priority="11" operator="equal">
      <formula>"No"</formula>
    </cfRule>
    <cfRule type="cellIs" dxfId="22" priority="12" operator="equal">
      <formula>"Yes"</formula>
    </cfRule>
  </conditionalFormatting>
  <conditionalFormatting sqref="G7">
    <cfRule type="cellIs" dxfId="21" priority="1" operator="equal">
      <formula>"No"</formula>
    </cfRule>
    <cfRule type="cellIs" dxfId="20" priority="2" operator="equal">
      <formula>"Yes"</formula>
    </cfRule>
  </conditionalFormatting>
  <conditionalFormatting sqref="G7">
    <cfRule type="cellIs" dxfId="19" priority="7" operator="equal">
      <formula>"No"</formula>
    </cfRule>
    <cfRule type="cellIs" dxfId="18" priority="8" operator="equal">
      <formula>"Yes"</formula>
    </cfRule>
  </conditionalFormatting>
  <conditionalFormatting sqref="G7">
    <cfRule type="cellIs" dxfId="17" priority="5" operator="equal">
      <formula>"No"</formula>
    </cfRule>
    <cfRule type="cellIs" dxfId="16" priority="6" operator="equal">
      <formula>"Yes"</formula>
    </cfRule>
  </conditionalFormatting>
  <conditionalFormatting sqref="G7">
    <cfRule type="cellIs" dxfId="15" priority="3" operator="equal">
      <formula>"No"</formula>
    </cfRule>
    <cfRule type="cellIs" dxfId="14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2"/>
  <sheetViews>
    <sheetView showGridLines="0" zoomScaleNormal="100" workbookViewId="0">
      <pane xSplit="1" ySplit="1" topLeftCell="B16" activePane="bottomRight" state="frozen"/>
      <selection pane="topRight"/>
      <selection pane="bottomLeft"/>
      <selection pane="bottomRight" activeCell="B30" sqref="B30"/>
    </sheetView>
  </sheetViews>
  <sheetFormatPr defaultColWidth="9.69921875" defaultRowHeight="15.6" x14ac:dyDescent="0.3"/>
  <cols>
    <col min="1" max="1" width="21.398437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8.09765625" style="47" bestFit="1" customWidth="1"/>
    <col min="7" max="7" width="1.8984375" style="47" bestFit="1" customWidth="1"/>
    <col min="8" max="8" width="6.19921875" style="47" bestFit="1" customWidth="1"/>
    <col min="9" max="9" width="7.296875" style="47" bestFit="1" customWidth="1"/>
    <col min="10" max="10" width="4.296875" style="47" bestFit="1" customWidth="1"/>
    <col min="11" max="11" width="4.796875" style="47" bestFit="1" customWidth="1"/>
    <col min="12" max="12" width="4.69921875" style="47" bestFit="1" customWidth="1"/>
    <col min="13" max="13" width="7.5" style="47" bestFit="1" customWidth="1"/>
    <col min="14" max="14" width="5.3984375" style="47" bestFit="1" customWidth="1"/>
    <col min="15" max="15" width="5" style="47" bestFit="1" customWidth="1"/>
    <col min="16" max="17" width="6.09765625" style="47" bestFit="1" customWidth="1"/>
    <col min="18" max="18" width="5" style="47" bestFit="1" customWidth="1"/>
    <col min="19" max="19" width="5.796875" style="47" bestFit="1" customWidth="1"/>
    <col min="20" max="20" width="6.69921875" style="47" bestFit="1" customWidth="1"/>
    <col min="21" max="21" width="9" style="47" bestFit="1" customWidth="1"/>
    <col min="22" max="22" width="7.796875" style="47" bestFit="1" customWidth="1"/>
    <col min="23" max="23" width="8.796875" style="47" bestFit="1" customWidth="1"/>
    <col min="24" max="24" width="5.69921875" style="47" bestFit="1" customWidth="1"/>
    <col min="25" max="25" width="7.3984375" style="47" bestFit="1" customWidth="1"/>
    <col min="26" max="26" width="4.3984375" style="47" customWidth="1"/>
    <col min="27" max="27" width="9.765625E-2" style="47" customWidth="1"/>
    <col min="28" max="28" width="7.59765625" style="47" bestFit="1" customWidth="1"/>
    <col min="29" max="16384" width="9.69921875" style="47"/>
  </cols>
  <sheetData>
    <row r="1" spans="1:28" s="16" customFormat="1" ht="32.4" thickTop="1" thickBot="1" x14ac:dyDescent="0.35">
      <c r="A1" s="28" t="s">
        <v>0</v>
      </c>
      <c r="B1" s="48" t="s">
        <v>42</v>
      </c>
      <c r="C1" s="49" t="s">
        <v>41</v>
      </c>
      <c r="D1" s="50" t="s">
        <v>43</v>
      </c>
      <c r="E1" s="41" t="s">
        <v>63</v>
      </c>
      <c r="F1" s="39" t="s">
        <v>44</v>
      </c>
      <c r="G1" s="40"/>
      <c r="H1" s="27" t="s">
        <v>45</v>
      </c>
      <c r="I1" s="15" t="s">
        <v>46</v>
      </c>
      <c r="J1" s="17" t="s">
        <v>47</v>
      </c>
      <c r="K1" s="18" t="s">
        <v>48</v>
      </c>
      <c r="L1" s="19" t="s">
        <v>49</v>
      </c>
      <c r="M1" s="20" t="s">
        <v>50</v>
      </c>
      <c r="N1" s="22" t="s">
        <v>51</v>
      </c>
      <c r="O1" s="23" t="s">
        <v>67</v>
      </c>
      <c r="P1" s="51" t="s">
        <v>64</v>
      </c>
      <c r="Q1" s="24" t="s">
        <v>52</v>
      </c>
      <c r="R1" s="25" t="s">
        <v>53</v>
      </c>
      <c r="S1" s="26" t="s">
        <v>65</v>
      </c>
      <c r="T1" s="21" t="s">
        <v>68</v>
      </c>
      <c r="U1" s="29" t="s">
        <v>54</v>
      </c>
      <c r="V1" s="30" t="s">
        <v>55</v>
      </c>
      <c r="W1" s="33" t="s">
        <v>56</v>
      </c>
      <c r="X1" s="52" t="s">
        <v>66</v>
      </c>
      <c r="Y1" s="34" t="s">
        <v>57</v>
      </c>
      <c r="Z1" s="32" t="s">
        <v>58</v>
      </c>
      <c r="AA1" s="30" t="s">
        <v>59</v>
      </c>
      <c r="AB1" s="31" t="s">
        <v>60</v>
      </c>
    </row>
    <row r="2" spans="1:28" ht="16.2" thickTop="1" x14ac:dyDescent="0.3">
      <c r="A2" s="107" t="s">
        <v>100</v>
      </c>
      <c r="B2" s="102">
        <v>12</v>
      </c>
      <c r="C2" s="127">
        <v>18</v>
      </c>
      <c r="D2" s="108">
        <v>20</v>
      </c>
      <c r="E2" s="109">
        <v>0</v>
      </c>
      <c r="F2" s="110" t="s">
        <v>61</v>
      </c>
      <c r="G2" s="111">
        <v>0</v>
      </c>
      <c r="H2" s="112"/>
      <c r="I2" s="113">
        <v>3</v>
      </c>
      <c r="J2" s="114"/>
      <c r="K2" s="115"/>
      <c r="L2" s="116"/>
      <c r="M2" s="117"/>
      <c r="N2" s="118"/>
      <c r="O2" s="119"/>
      <c r="P2" s="120"/>
      <c r="Q2" s="128"/>
      <c r="R2" s="132"/>
      <c r="S2" s="122"/>
      <c r="T2" s="123"/>
      <c r="U2" s="103"/>
      <c r="V2" s="104">
        <f t="shared" ref="V2:V3" si="0">SUM(H2:U2)</f>
        <v>3</v>
      </c>
      <c r="W2" s="124"/>
      <c r="X2" s="125"/>
      <c r="Y2" s="126"/>
      <c r="Z2" s="105">
        <v>61</v>
      </c>
      <c r="AA2" s="56">
        <f t="shared" ref="AA2:AA3" si="1">SUM(Y2:Z2)-(V2+W2)</f>
        <v>58</v>
      </c>
      <c r="AB2" s="106">
        <f t="shared" ref="AB2:AB3" si="2">SMALL(Z2:AA2,1)+X2</f>
        <v>58</v>
      </c>
    </row>
    <row r="3" spans="1:28" x14ac:dyDescent="0.3">
      <c r="A3" s="107" t="s">
        <v>101</v>
      </c>
      <c r="B3" s="102">
        <v>12</v>
      </c>
      <c r="C3" s="127">
        <v>17</v>
      </c>
      <c r="D3" s="108">
        <v>19</v>
      </c>
      <c r="E3" s="109">
        <v>0</v>
      </c>
      <c r="F3" s="110" t="s">
        <v>61</v>
      </c>
      <c r="G3" s="111">
        <v>0</v>
      </c>
      <c r="H3" s="112"/>
      <c r="I3" s="113"/>
      <c r="J3" s="114"/>
      <c r="K3" s="115"/>
      <c r="L3" s="116"/>
      <c r="M3" s="117"/>
      <c r="N3" s="118"/>
      <c r="O3" s="119"/>
      <c r="P3" s="133"/>
      <c r="Q3" s="128"/>
      <c r="R3" s="121"/>
      <c r="S3" s="122"/>
      <c r="T3" s="123"/>
      <c r="U3" s="103"/>
      <c r="V3" s="104">
        <f t="shared" si="0"/>
        <v>0</v>
      </c>
      <c r="W3" s="124"/>
      <c r="X3" s="125"/>
      <c r="Y3" s="126"/>
      <c r="Z3" s="105">
        <v>60</v>
      </c>
      <c r="AA3" s="56">
        <f t="shared" si="1"/>
        <v>60</v>
      </c>
      <c r="AB3" s="106">
        <f t="shared" si="2"/>
        <v>60</v>
      </c>
    </row>
    <row r="4" spans="1:28" x14ac:dyDescent="0.3">
      <c r="A4" s="107" t="s">
        <v>102</v>
      </c>
      <c r="B4" s="102">
        <v>10</v>
      </c>
      <c r="C4" s="127">
        <v>19</v>
      </c>
      <c r="D4" s="108">
        <v>19</v>
      </c>
      <c r="E4" s="109">
        <v>0</v>
      </c>
      <c r="F4" s="110" t="s">
        <v>61</v>
      </c>
      <c r="G4" s="111">
        <v>0</v>
      </c>
      <c r="H4" s="112"/>
      <c r="I4" s="113">
        <v>19</v>
      </c>
      <c r="J4" s="114"/>
      <c r="K4" s="115"/>
      <c r="L4" s="116"/>
      <c r="M4" s="117"/>
      <c r="N4" s="118"/>
      <c r="O4" s="119"/>
      <c r="P4" s="120"/>
      <c r="Q4" s="128"/>
      <c r="R4" s="121"/>
      <c r="S4" s="122"/>
      <c r="T4" s="123"/>
      <c r="U4" s="103"/>
      <c r="V4" s="104">
        <f t="shared" ref="V4" si="3">SUM(H4:U4)</f>
        <v>19</v>
      </c>
      <c r="W4" s="124"/>
      <c r="X4" s="125">
        <v>10</v>
      </c>
      <c r="Y4" s="126"/>
      <c r="Z4" s="105">
        <v>59</v>
      </c>
      <c r="AA4" s="56">
        <f t="shared" ref="AA4" si="4">SUM(Y4:Z4)-(V4+W4)</f>
        <v>40</v>
      </c>
      <c r="AB4" s="106">
        <f>SMALL(Z4:AA4,1)+X4</f>
        <v>50</v>
      </c>
    </row>
    <row r="5" spans="1:28" x14ac:dyDescent="0.3">
      <c r="A5" s="107" t="s">
        <v>89</v>
      </c>
      <c r="B5" s="102">
        <v>10</v>
      </c>
      <c r="C5" s="200">
        <f>15+3</f>
        <v>18</v>
      </c>
      <c r="D5" s="200">
        <f>15+3</f>
        <v>18</v>
      </c>
      <c r="E5" s="109">
        <v>0</v>
      </c>
      <c r="F5" s="110" t="s">
        <v>61</v>
      </c>
      <c r="G5" s="111">
        <v>0</v>
      </c>
      <c r="H5" s="112"/>
      <c r="I5" s="113"/>
      <c r="J5" s="114"/>
      <c r="K5" s="115"/>
      <c r="L5" s="116"/>
      <c r="M5" s="117"/>
      <c r="N5" s="118"/>
      <c r="O5" s="119"/>
      <c r="P5" s="133"/>
      <c r="Q5" s="128"/>
      <c r="R5" s="132"/>
      <c r="S5" s="122"/>
      <c r="T5" s="123"/>
      <c r="U5" s="103"/>
      <c r="V5" s="104">
        <f t="shared" ref="V5:V52" si="5">SUM(H5:U5)</f>
        <v>0</v>
      </c>
      <c r="W5" s="124"/>
      <c r="X5" s="125"/>
      <c r="Y5" s="126"/>
      <c r="Z5" s="105">
        <v>76</v>
      </c>
      <c r="AA5" s="56">
        <f t="shared" ref="AA5:AA52" si="6">SUM(Y5:Z5)-(V5+W5)</f>
        <v>76</v>
      </c>
      <c r="AB5" s="106">
        <f t="shared" ref="AB5:AB52" si="7">SMALL(Z5:AA5,1)+X5</f>
        <v>76</v>
      </c>
    </row>
    <row r="6" spans="1:28" x14ac:dyDescent="0.3">
      <c r="A6" s="176" t="s">
        <v>97</v>
      </c>
      <c r="B6" s="102">
        <v>13</v>
      </c>
      <c r="C6" s="127">
        <v>22</v>
      </c>
      <c r="D6" s="108">
        <v>25</v>
      </c>
      <c r="E6" s="109">
        <v>0</v>
      </c>
      <c r="F6" s="110" t="s">
        <v>61</v>
      </c>
      <c r="G6" s="111">
        <v>0</v>
      </c>
      <c r="H6" s="112"/>
      <c r="I6" s="113"/>
      <c r="J6" s="114"/>
      <c r="K6" s="115"/>
      <c r="L6" s="116"/>
      <c r="M6" s="117"/>
      <c r="N6" s="118"/>
      <c r="O6" s="119"/>
      <c r="P6" s="120"/>
      <c r="Q6" s="128"/>
      <c r="R6" s="132"/>
      <c r="S6" s="122"/>
      <c r="T6" s="123"/>
      <c r="U6" s="103"/>
      <c r="V6" s="104">
        <f t="shared" si="5"/>
        <v>0</v>
      </c>
      <c r="W6" s="124"/>
      <c r="X6" s="125"/>
      <c r="Y6" s="126"/>
      <c r="Z6" s="105">
        <v>36</v>
      </c>
      <c r="AA6" s="56">
        <f t="shared" si="6"/>
        <v>36</v>
      </c>
      <c r="AB6" s="106">
        <f t="shared" si="7"/>
        <v>36</v>
      </c>
    </row>
    <row r="7" spans="1:28" x14ac:dyDescent="0.3">
      <c r="A7" s="176" t="s">
        <v>98</v>
      </c>
      <c r="B7" s="200">
        <f>11+4</f>
        <v>15</v>
      </c>
      <c r="C7" s="200">
        <f>10+4</f>
        <v>14</v>
      </c>
      <c r="D7" s="200">
        <f>11+4+4</f>
        <v>19</v>
      </c>
      <c r="E7" s="109">
        <v>0</v>
      </c>
      <c r="F7" s="110" t="s">
        <v>61</v>
      </c>
      <c r="G7" s="111">
        <v>0</v>
      </c>
      <c r="H7" s="112"/>
      <c r="I7" s="113">
        <v>6</v>
      </c>
      <c r="J7" s="114"/>
      <c r="K7" s="115"/>
      <c r="L7" s="116"/>
      <c r="M7" s="117"/>
      <c r="N7" s="118"/>
      <c r="O7" s="119"/>
      <c r="P7" s="133"/>
      <c r="Q7" s="128"/>
      <c r="R7" s="121"/>
      <c r="S7" s="122"/>
      <c r="T7" s="123"/>
      <c r="U7" s="103"/>
      <c r="V7" s="104">
        <f t="shared" si="5"/>
        <v>6</v>
      </c>
      <c r="W7" s="124"/>
      <c r="X7" s="125"/>
      <c r="Y7" s="126"/>
      <c r="Z7" s="105">
        <v>60</v>
      </c>
      <c r="AA7" s="56">
        <f t="shared" si="6"/>
        <v>54</v>
      </c>
      <c r="AB7" s="106">
        <f t="shared" si="7"/>
        <v>54</v>
      </c>
    </row>
    <row r="8" spans="1:28" x14ac:dyDescent="0.3">
      <c r="A8" s="176" t="s">
        <v>99</v>
      </c>
      <c r="B8" s="102">
        <v>12</v>
      </c>
      <c r="C8" s="127">
        <v>19</v>
      </c>
      <c r="D8" s="108">
        <v>21</v>
      </c>
      <c r="E8" s="109">
        <v>0</v>
      </c>
      <c r="F8" s="110" t="s">
        <v>61</v>
      </c>
      <c r="G8" s="111">
        <v>0</v>
      </c>
      <c r="H8" s="112"/>
      <c r="I8" s="113"/>
      <c r="J8" s="114"/>
      <c r="K8" s="115"/>
      <c r="L8" s="116"/>
      <c r="M8" s="117"/>
      <c r="N8" s="118"/>
      <c r="O8" s="119"/>
      <c r="P8" s="120"/>
      <c r="Q8" s="128"/>
      <c r="R8" s="121"/>
      <c r="S8" s="122"/>
      <c r="T8" s="123"/>
      <c r="U8" s="103"/>
      <c r="V8" s="104">
        <f t="shared" si="5"/>
        <v>0</v>
      </c>
      <c r="W8" s="124"/>
      <c r="X8" s="125"/>
      <c r="Y8" s="126"/>
      <c r="Z8" s="183">
        <f>95+20</f>
        <v>115</v>
      </c>
      <c r="AA8" s="56">
        <f t="shared" si="6"/>
        <v>115</v>
      </c>
      <c r="AB8" s="106">
        <f t="shared" si="7"/>
        <v>115</v>
      </c>
    </row>
    <row r="9" spans="1:28" x14ac:dyDescent="0.3">
      <c r="A9" s="176" t="s">
        <v>159</v>
      </c>
      <c r="B9" s="102">
        <v>10</v>
      </c>
      <c r="C9" s="127">
        <v>13</v>
      </c>
      <c r="D9" s="108">
        <v>14</v>
      </c>
      <c r="E9" s="109">
        <v>0</v>
      </c>
      <c r="F9" s="110" t="s">
        <v>61</v>
      </c>
      <c r="G9" s="111">
        <v>0</v>
      </c>
      <c r="H9" s="112"/>
      <c r="I9" s="113">
        <v>3</v>
      </c>
      <c r="J9" s="114"/>
      <c r="K9" s="129"/>
      <c r="L9" s="130"/>
      <c r="M9" s="117"/>
      <c r="N9" s="118"/>
      <c r="O9" s="119"/>
      <c r="P9" s="120"/>
      <c r="Q9" s="128"/>
      <c r="R9" s="121"/>
      <c r="S9" s="122"/>
      <c r="T9" s="123"/>
      <c r="U9" s="103"/>
      <c r="V9" s="104">
        <f t="shared" si="5"/>
        <v>3</v>
      </c>
      <c r="W9" s="124"/>
      <c r="X9" s="125"/>
      <c r="Y9" s="126"/>
      <c r="Z9" s="105">
        <v>22</v>
      </c>
      <c r="AA9" s="56">
        <f t="shared" ref="AA9:AA13" si="8">SUM(Y9:Z9)-(V9+W9)</f>
        <v>19</v>
      </c>
      <c r="AB9" s="106">
        <f t="shared" ref="AB9:AB13" si="9">SMALL(Z9:AA9,1)+X9</f>
        <v>19</v>
      </c>
    </row>
    <row r="10" spans="1:28" x14ac:dyDescent="0.3">
      <c r="A10" s="176" t="s">
        <v>160</v>
      </c>
      <c r="B10" s="102">
        <v>10</v>
      </c>
      <c r="C10" s="127">
        <v>13</v>
      </c>
      <c r="D10" s="108">
        <v>14</v>
      </c>
      <c r="E10" s="109">
        <v>0</v>
      </c>
      <c r="F10" s="110" t="s">
        <v>61</v>
      </c>
      <c r="G10" s="111">
        <v>0</v>
      </c>
      <c r="H10" s="112"/>
      <c r="I10" s="113"/>
      <c r="J10" s="114"/>
      <c r="K10" s="129"/>
      <c r="L10" s="130"/>
      <c r="M10" s="117"/>
      <c r="N10" s="118"/>
      <c r="O10" s="119"/>
      <c r="P10" s="120"/>
      <c r="Q10" s="128"/>
      <c r="R10" s="121"/>
      <c r="S10" s="122"/>
      <c r="T10" s="123"/>
      <c r="U10" s="103"/>
      <c r="V10" s="104">
        <f t="shared" si="5"/>
        <v>0</v>
      </c>
      <c r="W10" s="124"/>
      <c r="X10" s="125"/>
      <c r="Y10" s="126"/>
      <c r="Z10" s="105">
        <v>22</v>
      </c>
      <c r="AA10" s="56">
        <f t="shared" si="8"/>
        <v>22</v>
      </c>
      <c r="AB10" s="106">
        <f t="shared" si="9"/>
        <v>22</v>
      </c>
    </row>
    <row r="11" spans="1:28" x14ac:dyDescent="0.3">
      <c r="A11" s="176" t="s">
        <v>161</v>
      </c>
      <c r="B11" s="102">
        <v>10</v>
      </c>
      <c r="C11" s="127">
        <v>13</v>
      </c>
      <c r="D11" s="108">
        <v>14</v>
      </c>
      <c r="E11" s="109">
        <v>0</v>
      </c>
      <c r="F11" s="110" t="s">
        <v>61</v>
      </c>
      <c r="G11" s="111">
        <v>0</v>
      </c>
      <c r="H11" s="112"/>
      <c r="I11" s="113"/>
      <c r="J11" s="114"/>
      <c r="K11" s="129"/>
      <c r="L11" s="130"/>
      <c r="M11" s="117"/>
      <c r="N11" s="118"/>
      <c r="O11" s="119"/>
      <c r="P11" s="120"/>
      <c r="Q11" s="128"/>
      <c r="R11" s="121"/>
      <c r="S11" s="122"/>
      <c r="T11" s="123"/>
      <c r="U11" s="103"/>
      <c r="V11" s="104">
        <f t="shared" si="5"/>
        <v>0</v>
      </c>
      <c r="W11" s="124"/>
      <c r="X11" s="125"/>
      <c r="Y11" s="126"/>
      <c r="Z11" s="105">
        <v>22</v>
      </c>
      <c r="AA11" s="56">
        <f t="shared" si="8"/>
        <v>22</v>
      </c>
      <c r="AB11" s="106">
        <f t="shared" si="9"/>
        <v>22</v>
      </c>
    </row>
    <row r="12" spans="1:28" x14ac:dyDescent="0.3">
      <c r="A12" s="176" t="s">
        <v>162</v>
      </c>
      <c r="B12" s="102">
        <v>10</v>
      </c>
      <c r="C12" s="127">
        <v>13</v>
      </c>
      <c r="D12" s="108">
        <v>14</v>
      </c>
      <c r="E12" s="109">
        <v>0</v>
      </c>
      <c r="F12" s="110" t="s">
        <v>61</v>
      </c>
      <c r="G12" s="111">
        <v>0</v>
      </c>
      <c r="H12" s="112"/>
      <c r="I12" s="113"/>
      <c r="J12" s="114"/>
      <c r="K12" s="129"/>
      <c r="L12" s="130"/>
      <c r="M12" s="117"/>
      <c r="N12" s="118"/>
      <c r="O12" s="119"/>
      <c r="P12" s="120"/>
      <c r="Q12" s="128"/>
      <c r="R12" s="121"/>
      <c r="S12" s="122"/>
      <c r="T12" s="123"/>
      <c r="U12" s="103"/>
      <c r="V12" s="104">
        <f t="shared" si="5"/>
        <v>0</v>
      </c>
      <c r="W12" s="124"/>
      <c r="X12" s="125"/>
      <c r="Y12" s="126"/>
      <c r="Z12" s="105">
        <v>22</v>
      </c>
      <c r="AA12" s="56">
        <f t="shared" si="8"/>
        <v>22</v>
      </c>
      <c r="AB12" s="106">
        <f t="shared" si="9"/>
        <v>22</v>
      </c>
    </row>
    <row r="13" spans="1:28" x14ac:dyDescent="0.3">
      <c r="A13" s="176" t="s">
        <v>163</v>
      </c>
      <c r="B13" s="102">
        <v>10</v>
      </c>
      <c r="C13" s="127">
        <v>13</v>
      </c>
      <c r="D13" s="108">
        <v>14</v>
      </c>
      <c r="E13" s="109">
        <v>0</v>
      </c>
      <c r="F13" s="110" t="s">
        <v>61</v>
      </c>
      <c r="G13" s="111">
        <v>0</v>
      </c>
      <c r="H13" s="112"/>
      <c r="I13" s="113">
        <v>7</v>
      </c>
      <c r="J13" s="114"/>
      <c r="K13" s="129"/>
      <c r="L13" s="130"/>
      <c r="M13" s="117"/>
      <c r="N13" s="118"/>
      <c r="O13" s="119"/>
      <c r="P13" s="120"/>
      <c r="Q13" s="128"/>
      <c r="R13" s="121"/>
      <c r="S13" s="122"/>
      <c r="T13" s="123"/>
      <c r="U13" s="103"/>
      <c r="V13" s="104">
        <f t="shared" si="5"/>
        <v>7</v>
      </c>
      <c r="W13" s="124"/>
      <c r="X13" s="125"/>
      <c r="Y13" s="126">
        <v>14</v>
      </c>
      <c r="Z13" s="105">
        <v>22</v>
      </c>
      <c r="AA13" s="56">
        <f t="shared" si="8"/>
        <v>29</v>
      </c>
      <c r="AB13" s="106">
        <f t="shared" si="9"/>
        <v>22</v>
      </c>
    </row>
    <row r="14" spans="1:28" x14ac:dyDescent="0.3">
      <c r="A14" s="176" t="s">
        <v>277</v>
      </c>
      <c r="B14" s="102">
        <v>11</v>
      </c>
      <c r="C14" s="127">
        <v>13</v>
      </c>
      <c r="D14" s="108">
        <v>15</v>
      </c>
      <c r="E14" s="109">
        <v>0</v>
      </c>
      <c r="F14" s="110" t="s">
        <v>61</v>
      </c>
      <c r="G14" s="111">
        <v>0</v>
      </c>
      <c r="H14" s="112">
        <v>10</v>
      </c>
      <c r="I14" s="113"/>
      <c r="J14" s="114"/>
      <c r="K14" s="129"/>
      <c r="L14" s="130"/>
      <c r="M14" s="117"/>
      <c r="N14" s="118"/>
      <c r="O14" s="119"/>
      <c r="P14" s="120"/>
      <c r="Q14" s="128"/>
      <c r="R14" s="121"/>
      <c r="S14" s="122"/>
      <c r="T14" s="123"/>
      <c r="U14" s="103"/>
      <c r="V14" s="104">
        <f t="shared" ref="V14" si="10">SUM(H14:U14)</f>
        <v>10</v>
      </c>
      <c r="W14" s="124"/>
      <c r="X14" s="125"/>
      <c r="Y14" s="126"/>
      <c r="Z14" s="105">
        <v>25</v>
      </c>
      <c r="AA14" s="56">
        <f t="shared" ref="AA14" si="11">SUM(Y14:Z14)-(V14+W14)</f>
        <v>15</v>
      </c>
      <c r="AB14" s="106">
        <f t="shared" ref="AB14" si="12">SMALL(Z14:AA14,1)+X14</f>
        <v>15</v>
      </c>
    </row>
    <row r="15" spans="1:28" x14ac:dyDescent="0.3">
      <c r="A15" s="165" t="s">
        <v>107</v>
      </c>
      <c r="B15" s="102">
        <v>13</v>
      </c>
      <c r="C15" s="127">
        <v>24</v>
      </c>
      <c r="D15" s="108">
        <v>26</v>
      </c>
      <c r="E15" s="109">
        <v>0</v>
      </c>
      <c r="F15" s="110" t="s">
        <v>61</v>
      </c>
      <c r="G15" s="111">
        <v>0</v>
      </c>
      <c r="H15" s="112"/>
      <c r="I15" s="113"/>
      <c r="J15" s="114"/>
      <c r="K15" s="129"/>
      <c r="L15" s="130"/>
      <c r="M15" s="117"/>
      <c r="N15" s="118"/>
      <c r="O15" s="119"/>
      <c r="P15" s="120"/>
      <c r="Q15" s="128"/>
      <c r="R15" s="121"/>
      <c r="S15" s="122"/>
      <c r="T15" s="123"/>
      <c r="U15" s="103">
        <v>17</v>
      </c>
      <c r="V15" s="104">
        <f t="shared" si="5"/>
        <v>17</v>
      </c>
      <c r="W15" s="124"/>
      <c r="X15" s="125"/>
      <c r="Y15" s="126"/>
      <c r="Z15" s="105">
        <v>69</v>
      </c>
      <c r="AA15" s="56">
        <f t="shared" si="6"/>
        <v>52</v>
      </c>
      <c r="AB15" s="106">
        <f t="shared" si="7"/>
        <v>52</v>
      </c>
    </row>
    <row r="16" spans="1:28" x14ac:dyDescent="0.3">
      <c r="A16" s="165" t="s">
        <v>108</v>
      </c>
      <c r="B16" s="102">
        <v>11</v>
      </c>
      <c r="C16" s="127">
        <v>22</v>
      </c>
      <c r="D16" s="108">
        <v>25</v>
      </c>
      <c r="E16" s="109">
        <v>0</v>
      </c>
      <c r="F16" s="110" t="s">
        <v>61</v>
      </c>
      <c r="G16" s="111">
        <v>0</v>
      </c>
      <c r="H16" s="112"/>
      <c r="I16" s="113"/>
      <c r="J16" s="114"/>
      <c r="K16" s="129"/>
      <c r="L16" s="130"/>
      <c r="M16" s="117"/>
      <c r="N16" s="118"/>
      <c r="O16" s="119"/>
      <c r="P16" s="120"/>
      <c r="Q16" s="128"/>
      <c r="R16" s="121"/>
      <c r="S16" s="122"/>
      <c r="T16" s="123"/>
      <c r="U16" s="103"/>
      <c r="V16" s="104">
        <f t="shared" si="5"/>
        <v>0</v>
      </c>
      <c r="W16" s="124"/>
      <c r="X16" s="125"/>
      <c r="Y16" s="126"/>
      <c r="Z16" s="105">
        <v>99</v>
      </c>
      <c r="AA16" s="56">
        <f t="shared" si="6"/>
        <v>99</v>
      </c>
      <c r="AB16" s="106">
        <f t="shared" si="7"/>
        <v>99</v>
      </c>
    </row>
    <row r="17" spans="1:28" x14ac:dyDescent="0.3">
      <c r="A17" s="165" t="s">
        <v>109</v>
      </c>
      <c r="B17" s="102">
        <v>10</v>
      </c>
      <c r="C17" s="127">
        <v>21</v>
      </c>
      <c r="D17" s="108">
        <v>21</v>
      </c>
      <c r="E17" s="109">
        <v>0</v>
      </c>
      <c r="F17" s="110" t="s">
        <v>61</v>
      </c>
      <c r="G17" s="111">
        <v>0</v>
      </c>
      <c r="H17" s="112"/>
      <c r="I17" s="113"/>
      <c r="J17" s="114"/>
      <c r="K17" s="129"/>
      <c r="L17" s="130"/>
      <c r="M17" s="117"/>
      <c r="N17" s="118"/>
      <c r="O17" s="119"/>
      <c r="P17" s="120"/>
      <c r="Q17" s="128"/>
      <c r="R17" s="121"/>
      <c r="S17" s="122"/>
      <c r="T17" s="123"/>
      <c r="U17" s="103"/>
      <c r="V17" s="104">
        <f t="shared" si="5"/>
        <v>0</v>
      </c>
      <c r="W17" s="124"/>
      <c r="X17" s="125"/>
      <c r="Y17" s="126"/>
      <c r="Z17" s="105">
        <v>70</v>
      </c>
      <c r="AA17" s="56">
        <f t="shared" si="6"/>
        <v>70</v>
      </c>
      <c r="AB17" s="106">
        <f t="shared" si="7"/>
        <v>70</v>
      </c>
    </row>
    <row r="18" spans="1:28" x14ac:dyDescent="0.3">
      <c r="A18" s="165" t="s">
        <v>164</v>
      </c>
      <c r="B18" s="102">
        <v>15</v>
      </c>
      <c r="C18" s="127">
        <v>12</v>
      </c>
      <c r="D18" s="108">
        <v>13</v>
      </c>
      <c r="E18" s="109">
        <v>0</v>
      </c>
      <c r="F18" s="110" t="s">
        <v>61</v>
      </c>
      <c r="G18" s="111">
        <v>0</v>
      </c>
      <c r="H18" s="112"/>
      <c r="I18" s="113"/>
      <c r="J18" s="114"/>
      <c r="K18" s="129"/>
      <c r="L18" s="130"/>
      <c r="M18" s="117"/>
      <c r="N18" s="118"/>
      <c r="O18" s="119"/>
      <c r="P18" s="120"/>
      <c r="Q18" s="128"/>
      <c r="R18" s="121"/>
      <c r="S18" s="122"/>
      <c r="T18" s="123"/>
      <c r="U18" s="103"/>
      <c r="V18" s="104">
        <f t="shared" ref="V18:V32" si="13">SUM(H18:U18)</f>
        <v>0</v>
      </c>
      <c r="W18" s="124"/>
      <c r="X18" s="125"/>
      <c r="Y18" s="126"/>
      <c r="Z18" s="105">
        <v>24</v>
      </c>
      <c r="AA18" s="56">
        <f t="shared" ref="AA18:AA32" si="14">SUM(Y18:Z18)-(V18+W18)</f>
        <v>24</v>
      </c>
      <c r="AB18" s="106">
        <f t="shared" ref="AB18:AB32" si="15">SMALL(Z18:AA18,1)+X18</f>
        <v>24</v>
      </c>
    </row>
    <row r="19" spans="1:28" x14ac:dyDescent="0.3">
      <c r="A19" s="201" t="s">
        <v>165</v>
      </c>
      <c r="B19" s="102">
        <v>14</v>
      </c>
      <c r="C19" s="127">
        <v>11</v>
      </c>
      <c r="D19" s="108">
        <v>13</v>
      </c>
      <c r="E19" s="109">
        <v>0</v>
      </c>
      <c r="F19" s="110" t="s">
        <v>61</v>
      </c>
      <c r="G19" s="111">
        <v>0</v>
      </c>
      <c r="H19" s="112">
        <v>12</v>
      </c>
      <c r="I19" s="113"/>
      <c r="J19" s="114">
        <v>19</v>
      </c>
      <c r="K19" s="129"/>
      <c r="L19" s="130"/>
      <c r="M19" s="117"/>
      <c r="N19" s="118"/>
      <c r="O19" s="119"/>
      <c r="P19" s="120"/>
      <c r="Q19" s="128"/>
      <c r="R19" s="121"/>
      <c r="S19" s="122"/>
      <c r="T19" s="123">
        <v>4</v>
      </c>
      <c r="U19" s="103"/>
      <c r="V19" s="104">
        <f t="shared" si="13"/>
        <v>35</v>
      </c>
      <c r="W19" s="124">
        <v>2</v>
      </c>
      <c r="X19" s="125"/>
      <c r="Y19" s="126"/>
      <c r="Z19" s="105">
        <v>28</v>
      </c>
      <c r="AA19" s="56">
        <f t="shared" si="14"/>
        <v>-9</v>
      </c>
      <c r="AB19" s="106">
        <f t="shared" si="15"/>
        <v>-9</v>
      </c>
    </row>
    <row r="20" spans="1:28" x14ac:dyDescent="0.3">
      <c r="A20" s="201" t="s">
        <v>166</v>
      </c>
      <c r="B20" s="102">
        <v>14</v>
      </c>
      <c r="C20" s="127">
        <v>11</v>
      </c>
      <c r="D20" s="108">
        <v>13</v>
      </c>
      <c r="E20" s="109">
        <v>0</v>
      </c>
      <c r="F20" s="110" t="s">
        <v>61</v>
      </c>
      <c r="G20" s="111">
        <v>0</v>
      </c>
      <c r="H20" s="112"/>
      <c r="I20" s="113"/>
      <c r="J20" s="114"/>
      <c r="K20" s="129"/>
      <c r="L20" s="130"/>
      <c r="M20" s="117"/>
      <c r="N20" s="118"/>
      <c r="O20" s="119"/>
      <c r="P20" s="120"/>
      <c r="Q20" s="128"/>
      <c r="R20" s="121"/>
      <c r="S20" s="122"/>
      <c r="T20" s="123"/>
      <c r="U20" s="103">
        <v>38</v>
      </c>
      <c r="V20" s="104">
        <f t="shared" si="13"/>
        <v>38</v>
      </c>
      <c r="W20" s="124"/>
      <c r="X20" s="125"/>
      <c r="Y20" s="126"/>
      <c r="Z20" s="105">
        <v>22</v>
      </c>
      <c r="AA20" s="56">
        <f t="shared" si="14"/>
        <v>-16</v>
      </c>
      <c r="AB20" s="106">
        <f t="shared" si="15"/>
        <v>-16</v>
      </c>
    </row>
    <row r="21" spans="1:28" x14ac:dyDescent="0.3">
      <c r="A21" s="165" t="s">
        <v>167</v>
      </c>
      <c r="B21" s="102">
        <v>13</v>
      </c>
      <c r="C21" s="127">
        <v>10</v>
      </c>
      <c r="D21" s="108">
        <v>13</v>
      </c>
      <c r="E21" s="109">
        <v>0</v>
      </c>
      <c r="F21" s="110" t="s">
        <v>61</v>
      </c>
      <c r="G21" s="111">
        <v>0</v>
      </c>
      <c r="H21" s="112"/>
      <c r="I21" s="113"/>
      <c r="J21" s="114"/>
      <c r="K21" s="129"/>
      <c r="L21" s="130"/>
      <c r="M21" s="117"/>
      <c r="N21" s="118"/>
      <c r="O21" s="119"/>
      <c r="P21" s="120"/>
      <c r="Q21" s="128"/>
      <c r="R21" s="121"/>
      <c r="S21" s="122"/>
      <c r="T21" s="123"/>
      <c r="U21" s="103"/>
      <c r="V21" s="104">
        <f t="shared" si="13"/>
        <v>0</v>
      </c>
      <c r="W21" s="124"/>
      <c r="X21" s="125"/>
      <c r="Y21" s="126"/>
      <c r="Z21" s="105">
        <v>13</v>
      </c>
      <c r="AA21" s="56">
        <f t="shared" si="14"/>
        <v>13</v>
      </c>
      <c r="AB21" s="106">
        <f t="shared" si="15"/>
        <v>13</v>
      </c>
    </row>
    <row r="22" spans="1:28" x14ac:dyDescent="0.3">
      <c r="A22" s="165" t="s">
        <v>168</v>
      </c>
      <c r="B22" s="102">
        <v>15</v>
      </c>
      <c r="C22" s="127">
        <v>11</v>
      </c>
      <c r="D22" s="108">
        <v>14</v>
      </c>
      <c r="E22" s="109">
        <v>0</v>
      </c>
      <c r="F22" s="110" t="s">
        <v>61</v>
      </c>
      <c r="G22" s="111">
        <v>0</v>
      </c>
      <c r="H22" s="112"/>
      <c r="I22" s="113"/>
      <c r="J22" s="114"/>
      <c r="K22" s="129"/>
      <c r="L22" s="130"/>
      <c r="M22" s="117"/>
      <c r="N22" s="118"/>
      <c r="O22" s="119"/>
      <c r="P22" s="120"/>
      <c r="Q22" s="128"/>
      <c r="R22" s="121"/>
      <c r="S22" s="122"/>
      <c r="T22" s="123"/>
      <c r="U22" s="103">
        <v>14</v>
      </c>
      <c r="V22" s="104">
        <f t="shared" si="13"/>
        <v>14</v>
      </c>
      <c r="W22" s="124"/>
      <c r="X22" s="125"/>
      <c r="Y22" s="126"/>
      <c r="Z22" s="105">
        <v>17</v>
      </c>
      <c r="AA22" s="56">
        <f t="shared" si="14"/>
        <v>3</v>
      </c>
      <c r="AB22" s="106">
        <f t="shared" si="15"/>
        <v>3</v>
      </c>
    </row>
    <row r="23" spans="1:28" x14ac:dyDescent="0.3">
      <c r="A23" s="165" t="s">
        <v>169</v>
      </c>
      <c r="B23" s="102">
        <v>12</v>
      </c>
      <c r="C23" s="127">
        <v>12</v>
      </c>
      <c r="D23" s="108">
        <v>10</v>
      </c>
      <c r="E23" s="109">
        <v>0</v>
      </c>
      <c r="F23" s="110" t="s">
        <v>61</v>
      </c>
      <c r="G23" s="111">
        <v>0</v>
      </c>
      <c r="H23" s="112"/>
      <c r="I23" s="113"/>
      <c r="J23" s="114"/>
      <c r="K23" s="129"/>
      <c r="L23" s="130"/>
      <c r="M23" s="117"/>
      <c r="N23" s="118"/>
      <c r="O23" s="119"/>
      <c r="P23" s="120"/>
      <c r="Q23" s="128"/>
      <c r="R23" s="121"/>
      <c r="S23" s="122"/>
      <c r="T23" s="123"/>
      <c r="U23" s="103"/>
      <c r="V23" s="104">
        <f t="shared" si="13"/>
        <v>0</v>
      </c>
      <c r="W23" s="124"/>
      <c r="X23" s="125"/>
      <c r="Y23" s="126"/>
      <c r="Z23" s="105">
        <v>6</v>
      </c>
      <c r="AA23" s="56">
        <f t="shared" si="14"/>
        <v>6</v>
      </c>
      <c r="AB23" s="106">
        <f t="shared" si="15"/>
        <v>6</v>
      </c>
    </row>
    <row r="24" spans="1:28" x14ac:dyDescent="0.3">
      <c r="A24" s="165" t="s">
        <v>170</v>
      </c>
      <c r="B24" s="102">
        <v>14</v>
      </c>
      <c r="C24" s="127">
        <v>11</v>
      </c>
      <c r="D24" s="108">
        <v>13</v>
      </c>
      <c r="E24" s="109">
        <v>0</v>
      </c>
      <c r="F24" s="110" t="s">
        <v>61</v>
      </c>
      <c r="G24" s="111">
        <v>0</v>
      </c>
      <c r="H24" s="112"/>
      <c r="I24" s="113"/>
      <c r="J24" s="114"/>
      <c r="K24" s="129"/>
      <c r="L24" s="130"/>
      <c r="M24" s="117"/>
      <c r="N24" s="118"/>
      <c r="O24" s="119"/>
      <c r="P24" s="120"/>
      <c r="Q24" s="128"/>
      <c r="R24" s="121"/>
      <c r="S24" s="122"/>
      <c r="T24" s="123"/>
      <c r="U24" s="103"/>
      <c r="V24" s="104">
        <f t="shared" si="13"/>
        <v>0</v>
      </c>
      <c r="W24" s="124"/>
      <c r="X24" s="125"/>
      <c r="Y24" s="126"/>
      <c r="Z24" s="105">
        <v>9</v>
      </c>
      <c r="AA24" s="56">
        <f t="shared" si="14"/>
        <v>9</v>
      </c>
      <c r="AB24" s="106">
        <f t="shared" si="15"/>
        <v>9</v>
      </c>
    </row>
    <row r="25" spans="1:28" x14ac:dyDescent="0.3">
      <c r="A25" s="165" t="s">
        <v>171</v>
      </c>
      <c r="B25" s="102">
        <v>15</v>
      </c>
      <c r="C25" s="127">
        <v>12</v>
      </c>
      <c r="D25" s="108">
        <v>13</v>
      </c>
      <c r="E25" s="109">
        <v>0</v>
      </c>
      <c r="F25" s="110" t="s">
        <v>61</v>
      </c>
      <c r="G25" s="111">
        <v>0</v>
      </c>
      <c r="H25" s="112"/>
      <c r="I25" s="113"/>
      <c r="J25" s="114"/>
      <c r="K25" s="129"/>
      <c r="L25" s="130"/>
      <c r="M25" s="117"/>
      <c r="N25" s="118"/>
      <c r="O25" s="119"/>
      <c r="P25" s="120"/>
      <c r="Q25" s="128"/>
      <c r="R25" s="121"/>
      <c r="S25" s="122"/>
      <c r="T25" s="123"/>
      <c r="U25" s="103"/>
      <c r="V25" s="104">
        <f t="shared" si="13"/>
        <v>0</v>
      </c>
      <c r="W25" s="124"/>
      <c r="X25" s="125"/>
      <c r="Y25" s="126"/>
      <c r="Z25" s="105">
        <v>7</v>
      </c>
      <c r="AA25" s="56">
        <f t="shared" si="14"/>
        <v>7</v>
      </c>
      <c r="AB25" s="106">
        <f t="shared" si="15"/>
        <v>7</v>
      </c>
    </row>
    <row r="26" spans="1:28" x14ac:dyDescent="0.3">
      <c r="A26" s="165" t="s">
        <v>172</v>
      </c>
      <c r="B26" s="102">
        <v>11</v>
      </c>
      <c r="C26" s="127">
        <v>11</v>
      </c>
      <c r="D26" s="108">
        <v>10</v>
      </c>
      <c r="E26" s="109">
        <v>0</v>
      </c>
      <c r="F26" s="110" t="s">
        <v>61</v>
      </c>
      <c r="G26" s="111">
        <v>0</v>
      </c>
      <c r="H26" s="112"/>
      <c r="I26" s="113"/>
      <c r="J26" s="114"/>
      <c r="K26" s="129"/>
      <c r="L26" s="130"/>
      <c r="M26" s="117"/>
      <c r="N26" s="118"/>
      <c r="O26" s="119"/>
      <c r="P26" s="120"/>
      <c r="Q26" s="128"/>
      <c r="R26" s="121"/>
      <c r="S26" s="122"/>
      <c r="T26" s="123"/>
      <c r="U26" s="103"/>
      <c r="V26" s="104">
        <f t="shared" si="13"/>
        <v>0</v>
      </c>
      <c r="W26" s="124"/>
      <c r="X26" s="125"/>
      <c r="Y26" s="126"/>
      <c r="Z26" s="105">
        <v>8</v>
      </c>
      <c r="AA26" s="56">
        <f t="shared" si="14"/>
        <v>8</v>
      </c>
      <c r="AB26" s="106">
        <f t="shared" si="15"/>
        <v>8</v>
      </c>
    </row>
    <row r="27" spans="1:28" x14ac:dyDescent="0.3">
      <c r="A27" s="165" t="s">
        <v>173</v>
      </c>
      <c r="B27" s="102">
        <v>15</v>
      </c>
      <c r="C27" s="127">
        <v>10</v>
      </c>
      <c r="D27" s="108">
        <v>15</v>
      </c>
      <c r="E27" s="109">
        <v>0</v>
      </c>
      <c r="F27" s="110" t="s">
        <v>61</v>
      </c>
      <c r="G27" s="111">
        <v>0</v>
      </c>
      <c r="H27" s="112"/>
      <c r="I27" s="113"/>
      <c r="J27" s="114"/>
      <c r="K27" s="129"/>
      <c r="L27" s="130"/>
      <c r="M27" s="117"/>
      <c r="N27" s="118"/>
      <c r="O27" s="119"/>
      <c r="P27" s="120"/>
      <c r="Q27" s="128"/>
      <c r="R27" s="121"/>
      <c r="S27" s="122"/>
      <c r="T27" s="123"/>
      <c r="U27" s="103"/>
      <c r="V27" s="104">
        <f t="shared" si="13"/>
        <v>0</v>
      </c>
      <c r="W27" s="124"/>
      <c r="X27" s="125"/>
      <c r="Y27" s="126"/>
      <c r="Z27" s="105">
        <v>8</v>
      </c>
      <c r="AA27" s="56">
        <f t="shared" si="14"/>
        <v>8</v>
      </c>
      <c r="AB27" s="106">
        <f t="shared" si="15"/>
        <v>8</v>
      </c>
    </row>
    <row r="28" spans="1:28" x14ac:dyDescent="0.3">
      <c r="A28" s="165" t="s">
        <v>174</v>
      </c>
      <c r="B28" s="102">
        <v>16</v>
      </c>
      <c r="C28" s="127">
        <v>13</v>
      </c>
      <c r="D28" s="108">
        <v>13</v>
      </c>
      <c r="E28" s="109">
        <v>0</v>
      </c>
      <c r="F28" s="110" t="s">
        <v>61</v>
      </c>
      <c r="G28" s="111">
        <v>0</v>
      </c>
      <c r="H28" s="112"/>
      <c r="I28" s="113"/>
      <c r="J28" s="114"/>
      <c r="K28" s="129"/>
      <c r="L28" s="130"/>
      <c r="M28" s="117"/>
      <c r="N28" s="118"/>
      <c r="O28" s="119"/>
      <c r="P28" s="120"/>
      <c r="Q28" s="128"/>
      <c r="R28" s="121"/>
      <c r="S28" s="122"/>
      <c r="T28" s="123"/>
      <c r="U28" s="103"/>
      <c r="V28" s="104">
        <f t="shared" si="13"/>
        <v>0</v>
      </c>
      <c r="W28" s="124"/>
      <c r="X28" s="125"/>
      <c r="Y28" s="126"/>
      <c r="Z28" s="105">
        <v>9</v>
      </c>
      <c r="AA28" s="56">
        <f t="shared" si="14"/>
        <v>9</v>
      </c>
      <c r="AB28" s="106">
        <f t="shared" si="15"/>
        <v>9</v>
      </c>
    </row>
    <row r="29" spans="1:28" x14ac:dyDescent="0.3">
      <c r="A29" s="165" t="s">
        <v>175</v>
      </c>
      <c r="B29" s="102">
        <v>17</v>
      </c>
      <c r="C29" s="127">
        <v>12</v>
      </c>
      <c r="D29" s="108">
        <v>15</v>
      </c>
      <c r="E29" s="109">
        <v>0</v>
      </c>
      <c r="F29" s="110" t="s">
        <v>61</v>
      </c>
      <c r="G29" s="111">
        <v>0</v>
      </c>
      <c r="H29" s="112"/>
      <c r="I29" s="113"/>
      <c r="J29" s="114"/>
      <c r="K29" s="129"/>
      <c r="L29" s="130"/>
      <c r="M29" s="117"/>
      <c r="N29" s="118"/>
      <c r="O29" s="119"/>
      <c r="P29" s="120"/>
      <c r="Q29" s="128"/>
      <c r="R29" s="121"/>
      <c r="S29" s="122"/>
      <c r="T29" s="123"/>
      <c r="U29" s="103"/>
      <c r="V29" s="104">
        <f t="shared" si="13"/>
        <v>0</v>
      </c>
      <c r="W29" s="124"/>
      <c r="X29" s="125"/>
      <c r="Y29" s="126"/>
      <c r="Z29" s="105">
        <v>8</v>
      </c>
      <c r="AA29" s="56">
        <f t="shared" si="14"/>
        <v>8</v>
      </c>
      <c r="AB29" s="106">
        <f t="shared" si="15"/>
        <v>8</v>
      </c>
    </row>
    <row r="30" spans="1:28" x14ac:dyDescent="0.3">
      <c r="A30" s="165" t="s">
        <v>176</v>
      </c>
      <c r="B30" s="102">
        <v>16</v>
      </c>
      <c r="C30" s="127">
        <v>13</v>
      </c>
      <c r="D30" s="108">
        <v>13</v>
      </c>
      <c r="E30" s="109">
        <v>0</v>
      </c>
      <c r="F30" s="110" t="s">
        <v>61</v>
      </c>
      <c r="G30" s="111">
        <v>0</v>
      </c>
      <c r="H30" s="112"/>
      <c r="I30" s="113"/>
      <c r="J30" s="114"/>
      <c r="K30" s="129"/>
      <c r="L30" s="130"/>
      <c r="M30" s="117"/>
      <c r="N30" s="118"/>
      <c r="O30" s="119"/>
      <c r="P30" s="120"/>
      <c r="Q30" s="128"/>
      <c r="R30" s="121"/>
      <c r="S30" s="122"/>
      <c r="T30" s="123"/>
      <c r="U30" s="103"/>
      <c r="V30" s="104">
        <f t="shared" si="13"/>
        <v>0</v>
      </c>
      <c r="W30" s="124"/>
      <c r="X30" s="125"/>
      <c r="Y30" s="126"/>
      <c r="Z30" s="105">
        <v>9</v>
      </c>
      <c r="AA30" s="56">
        <f t="shared" si="14"/>
        <v>9</v>
      </c>
      <c r="AB30" s="106">
        <f t="shared" si="15"/>
        <v>9</v>
      </c>
    </row>
    <row r="31" spans="1:28" x14ac:dyDescent="0.3">
      <c r="A31" s="165" t="s">
        <v>177</v>
      </c>
      <c r="B31" s="102">
        <v>16</v>
      </c>
      <c r="C31" s="127">
        <v>14</v>
      </c>
      <c r="D31" s="108">
        <v>12</v>
      </c>
      <c r="E31" s="109">
        <v>0</v>
      </c>
      <c r="F31" s="110" t="s">
        <v>61</v>
      </c>
      <c r="G31" s="111">
        <v>0</v>
      </c>
      <c r="H31" s="112"/>
      <c r="I31" s="113"/>
      <c r="J31" s="114"/>
      <c r="K31" s="129"/>
      <c r="L31" s="130"/>
      <c r="M31" s="117"/>
      <c r="N31" s="118"/>
      <c r="O31" s="119"/>
      <c r="P31" s="120"/>
      <c r="Q31" s="128"/>
      <c r="R31" s="121"/>
      <c r="S31" s="122"/>
      <c r="T31" s="123"/>
      <c r="U31" s="103"/>
      <c r="V31" s="104">
        <f t="shared" si="13"/>
        <v>0</v>
      </c>
      <c r="W31" s="124"/>
      <c r="X31" s="125"/>
      <c r="Y31" s="126"/>
      <c r="Z31" s="105">
        <v>7</v>
      </c>
      <c r="AA31" s="56">
        <f t="shared" si="14"/>
        <v>7</v>
      </c>
      <c r="AB31" s="106">
        <f t="shared" si="15"/>
        <v>7</v>
      </c>
    </row>
    <row r="32" spans="1:28" x14ac:dyDescent="0.3">
      <c r="A32" s="165" t="s">
        <v>178</v>
      </c>
      <c r="B32" s="102">
        <v>14</v>
      </c>
      <c r="C32" s="127">
        <v>10</v>
      </c>
      <c r="D32" s="108">
        <v>14</v>
      </c>
      <c r="E32" s="109">
        <v>0</v>
      </c>
      <c r="F32" s="110" t="s">
        <v>61</v>
      </c>
      <c r="G32" s="111">
        <v>0</v>
      </c>
      <c r="H32" s="112"/>
      <c r="I32" s="113"/>
      <c r="J32" s="114"/>
      <c r="K32" s="129"/>
      <c r="L32" s="130"/>
      <c r="M32" s="117"/>
      <c r="N32" s="118"/>
      <c r="O32" s="119"/>
      <c r="P32" s="120"/>
      <c r="Q32" s="128"/>
      <c r="R32" s="121"/>
      <c r="S32" s="122"/>
      <c r="T32" s="123"/>
      <c r="U32" s="103"/>
      <c r="V32" s="104">
        <f t="shared" si="13"/>
        <v>0</v>
      </c>
      <c r="W32" s="124"/>
      <c r="X32" s="125"/>
      <c r="Y32" s="126"/>
      <c r="Z32" s="105">
        <v>5</v>
      </c>
      <c r="AA32" s="56">
        <f t="shared" si="14"/>
        <v>5</v>
      </c>
      <c r="AB32" s="106">
        <f t="shared" si="15"/>
        <v>5</v>
      </c>
    </row>
    <row r="33" spans="1:28" x14ac:dyDescent="0.3">
      <c r="A33" s="201" t="s">
        <v>179</v>
      </c>
      <c r="B33" s="102">
        <v>13</v>
      </c>
      <c r="C33" s="127">
        <v>9</v>
      </c>
      <c r="D33" s="108">
        <v>14</v>
      </c>
      <c r="E33" s="109">
        <v>0</v>
      </c>
      <c r="F33" s="110" t="s">
        <v>61</v>
      </c>
      <c r="G33" s="111">
        <v>0</v>
      </c>
      <c r="H33" s="112"/>
      <c r="I33" s="113"/>
      <c r="J33" s="114"/>
      <c r="K33" s="129"/>
      <c r="L33" s="130"/>
      <c r="M33" s="117"/>
      <c r="N33" s="118"/>
      <c r="O33" s="119"/>
      <c r="P33" s="120"/>
      <c r="Q33" s="128"/>
      <c r="R33" s="121"/>
      <c r="S33" s="122"/>
      <c r="T33" s="123"/>
      <c r="U33" s="103">
        <v>36</v>
      </c>
      <c r="V33" s="104">
        <f t="shared" si="5"/>
        <v>36</v>
      </c>
      <c r="W33" s="124"/>
      <c r="X33" s="125"/>
      <c r="Y33" s="126"/>
      <c r="Z33" s="105">
        <v>6</v>
      </c>
      <c r="AA33" s="56">
        <f t="shared" si="6"/>
        <v>-30</v>
      </c>
      <c r="AB33" s="106">
        <f t="shared" si="7"/>
        <v>-30</v>
      </c>
    </row>
    <row r="34" spans="1:28" x14ac:dyDescent="0.3">
      <c r="A34" s="201" t="s">
        <v>180</v>
      </c>
      <c r="B34" s="102">
        <v>15</v>
      </c>
      <c r="C34" s="127">
        <v>11</v>
      </c>
      <c r="D34" s="108">
        <v>14</v>
      </c>
      <c r="E34" s="109">
        <v>0</v>
      </c>
      <c r="F34" s="110" t="s">
        <v>61</v>
      </c>
      <c r="G34" s="111">
        <v>0</v>
      </c>
      <c r="H34" s="112"/>
      <c r="I34" s="113"/>
      <c r="J34" s="114"/>
      <c r="K34" s="129"/>
      <c r="L34" s="130">
        <v>20</v>
      </c>
      <c r="M34" s="117"/>
      <c r="N34" s="118"/>
      <c r="O34" s="119"/>
      <c r="P34" s="120"/>
      <c r="Q34" s="128"/>
      <c r="R34" s="121"/>
      <c r="S34" s="122"/>
      <c r="T34" s="123">
        <v>5</v>
      </c>
      <c r="U34" s="103"/>
      <c r="V34" s="104">
        <f t="shared" si="5"/>
        <v>25</v>
      </c>
      <c r="W34" s="124"/>
      <c r="X34" s="125"/>
      <c r="Y34" s="126"/>
      <c r="Z34" s="105">
        <v>6</v>
      </c>
      <c r="AA34" s="56">
        <f t="shared" si="6"/>
        <v>-19</v>
      </c>
      <c r="AB34" s="106">
        <f t="shared" si="7"/>
        <v>-19</v>
      </c>
    </row>
    <row r="35" spans="1:28" x14ac:dyDescent="0.3">
      <c r="A35" s="165" t="s">
        <v>181</v>
      </c>
      <c r="B35" s="102">
        <v>10</v>
      </c>
      <c r="C35" s="127">
        <v>9</v>
      </c>
      <c r="D35" s="108">
        <v>11</v>
      </c>
      <c r="E35" s="109">
        <v>0</v>
      </c>
      <c r="F35" s="110" t="s">
        <v>61</v>
      </c>
      <c r="G35" s="111">
        <v>0</v>
      </c>
      <c r="H35" s="112"/>
      <c r="I35" s="113"/>
      <c r="J35" s="114"/>
      <c r="K35" s="129"/>
      <c r="L35" s="130"/>
      <c r="M35" s="117"/>
      <c r="N35" s="118"/>
      <c r="O35" s="119"/>
      <c r="P35" s="120"/>
      <c r="Q35" s="128"/>
      <c r="R35" s="121"/>
      <c r="S35" s="122"/>
      <c r="T35" s="123"/>
      <c r="U35" s="103"/>
      <c r="V35" s="104">
        <f t="shared" si="5"/>
        <v>0</v>
      </c>
      <c r="W35" s="124"/>
      <c r="X35" s="125"/>
      <c r="Y35" s="126"/>
      <c r="Z35" s="105">
        <v>6</v>
      </c>
      <c r="AA35" s="56">
        <f t="shared" si="6"/>
        <v>6</v>
      </c>
      <c r="AB35" s="106">
        <f t="shared" si="7"/>
        <v>6</v>
      </c>
    </row>
    <row r="36" spans="1:28" x14ac:dyDescent="0.3">
      <c r="A36" s="165" t="s">
        <v>182</v>
      </c>
      <c r="B36" s="102">
        <v>11</v>
      </c>
      <c r="C36" s="127">
        <v>10</v>
      </c>
      <c r="D36" s="108">
        <v>11</v>
      </c>
      <c r="E36" s="109">
        <v>0</v>
      </c>
      <c r="F36" s="110" t="s">
        <v>61</v>
      </c>
      <c r="G36" s="111">
        <v>0</v>
      </c>
      <c r="H36" s="112"/>
      <c r="I36" s="113"/>
      <c r="J36" s="114"/>
      <c r="K36" s="129"/>
      <c r="L36" s="130"/>
      <c r="M36" s="117"/>
      <c r="N36" s="118"/>
      <c r="O36" s="119"/>
      <c r="P36" s="120"/>
      <c r="Q36" s="128"/>
      <c r="R36" s="121"/>
      <c r="S36" s="122"/>
      <c r="T36" s="123"/>
      <c r="U36" s="103"/>
      <c r="V36" s="104">
        <f t="shared" si="5"/>
        <v>0</v>
      </c>
      <c r="W36" s="124"/>
      <c r="X36" s="125"/>
      <c r="Y36" s="126"/>
      <c r="Z36" s="105">
        <v>6</v>
      </c>
      <c r="AA36" s="56">
        <f t="shared" si="6"/>
        <v>6</v>
      </c>
      <c r="AB36" s="106">
        <f t="shared" si="7"/>
        <v>6</v>
      </c>
    </row>
    <row r="37" spans="1:28" x14ac:dyDescent="0.3">
      <c r="A37" s="165" t="s">
        <v>183</v>
      </c>
      <c r="B37" s="102">
        <v>12</v>
      </c>
      <c r="C37" s="127">
        <v>10</v>
      </c>
      <c r="D37" s="108">
        <v>12</v>
      </c>
      <c r="E37" s="109">
        <v>0</v>
      </c>
      <c r="F37" s="110" t="s">
        <v>61</v>
      </c>
      <c r="G37" s="111">
        <v>0</v>
      </c>
      <c r="H37" s="112"/>
      <c r="I37" s="113"/>
      <c r="J37" s="114"/>
      <c r="K37" s="129"/>
      <c r="L37" s="130"/>
      <c r="M37" s="117"/>
      <c r="N37" s="118"/>
      <c r="O37" s="119"/>
      <c r="P37" s="120"/>
      <c r="Q37" s="128"/>
      <c r="R37" s="121"/>
      <c r="S37" s="122"/>
      <c r="T37" s="123"/>
      <c r="U37" s="103"/>
      <c r="V37" s="104">
        <f t="shared" si="5"/>
        <v>0</v>
      </c>
      <c r="W37" s="124"/>
      <c r="X37" s="125"/>
      <c r="Y37" s="126"/>
      <c r="Z37" s="105">
        <v>6</v>
      </c>
      <c r="AA37" s="56">
        <f t="shared" si="6"/>
        <v>6</v>
      </c>
      <c r="AB37" s="106">
        <f t="shared" si="7"/>
        <v>6</v>
      </c>
    </row>
    <row r="38" spans="1:28" x14ac:dyDescent="0.3">
      <c r="A38" s="201" t="s">
        <v>184</v>
      </c>
      <c r="B38" s="102">
        <v>10</v>
      </c>
      <c r="C38" s="127">
        <v>9</v>
      </c>
      <c r="D38" s="108">
        <v>11</v>
      </c>
      <c r="E38" s="109">
        <v>0</v>
      </c>
      <c r="F38" s="110" t="s">
        <v>61</v>
      </c>
      <c r="G38" s="111">
        <v>0</v>
      </c>
      <c r="H38" s="112"/>
      <c r="I38" s="113"/>
      <c r="J38" s="114"/>
      <c r="K38" s="129"/>
      <c r="L38" s="130">
        <v>22</v>
      </c>
      <c r="M38" s="117"/>
      <c r="N38" s="118"/>
      <c r="O38" s="119"/>
      <c r="P38" s="120"/>
      <c r="Q38" s="128"/>
      <c r="R38" s="121"/>
      <c r="S38" s="122"/>
      <c r="T38" s="123"/>
      <c r="U38" s="103"/>
      <c r="V38" s="104">
        <f t="shared" si="5"/>
        <v>22</v>
      </c>
      <c r="W38" s="124"/>
      <c r="X38" s="125"/>
      <c r="Y38" s="126"/>
      <c r="Z38" s="105">
        <v>6</v>
      </c>
      <c r="AA38" s="56">
        <f t="shared" si="6"/>
        <v>-16</v>
      </c>
      <c r="AB38" s="106">
        <f t="shared" si="7"/>
        <v>-16</v>
      </c>
    </row>
    <row r="39" spans="1:28" x14ac:dyDescent="0.3">
      <c r="A39" s="201" t="s">
        <v>185</v>
      </c>
      <c r="B39" s="102">
        <v>11</v>
      </c>
      <c r="C39" s="127">
        <v>9</v>
      </c>
      <c r="D39" s="108">
        <v>12</v>
      </c>
      <c r="E39" s="109">
        <v>0</v>
      </c>
      <c r="F39" s="110" t="s">
        <v>61</v>
      </c>
      <c r="G39" s="111">
        <v>0</v>
      </c>
      <c r="H39" s="112">
        <v>4</v>
      </c>
      <c r="I39" s="113"/>
      <c r="J39" s="114">
        <v>1</v>
      </c>
      <c r="K39" s="129"/>
      <c r="L39" s="130"/>
      <c r="M39" s="117">
        <v>1</v>
      </c>
      <c r="N39" s="118"/>
      <c r="O39" s="119"/>
      <c r="P39" s="120"/>
      <c r="Q39" s="128"/>
      <c r="R39" s="121"/>
      <c r="S39" s="122"/>
      <c r="T39" s="123">
        <v>8</v>
      </c>
      <c r="U39" s="103"/>
      <c r="V39" s="104">
        <f t="shared" si="5"/>
        <v>14</v>
      </c>
      <c r="W39" s="124">
        <v>3</v>
      </c>
      <c r="X39" s="125"/>
      <c r="Y39" s="126"/>
      <c r="Z39" s="105">
        <v>8</v>
      </c>
      <c r="AA39" s="56">
        <f t="shared" si="6"/>
        <v>-9</v>
      </c>
      <c r="AB39" s="106">
        <f t="shared" si="7"/>
        <v>-9</v>
      </c>
    </row>
    <row r="40" spans="1:28" x14ac:dyDescent="0.3">
      <c r="A40" s="165" t="s">
        <v>186</v>
      </c>
      <c r="B40" s="102">
        <v>12</v>
      </c>
      <c r="C40" s="127">
        <v>10</v>
      </c>
      <c r="D40" s="108">
        <v>12</v>
      </c>
      <c r="E40" s="109">
        <v>0</v>
      </c>
      <c r="F40" s="110" t="s">
        <v>61</v>
      </c>
      <c r="G40" s="111">
        <v>0</v>
      </c>
      <c r="H40" s="112"/>
      <c r="I40" s="113"/>
      <c r="J40" s="114"/>
      <c r="K40" s="129"/>
      <c r="L40" s="130"/>
      <c r="M40" s="117"/>
      <c r="N40" s="118"/>
      <c r="O40" s="119"/>
      <c r="P40" s="120"/>
      <c r="Q40" s="128"/>
      <c r="R40" s="121"/>
      <c r="S40" s="122"/>
      <c r="T40" s="123"/>
      <c r="U40" s="103"/>
      <c r="V40" s="104">
        <f t="shared" si="5"/>
        <v>0</v>
      </c>
      <c r="W40" s="124"/>
      <c r="X40" s="125"/>
      <c r="Y40" s="126"/>
      <c r="Z40" s="105">
        <v>6</v>
      </c>
      <c r="AA40" s="56">
        <f t="shared" si="6"/>
        <v>6</v>
      </c>
      <c r="AB40" s="106">
        <f t="shared" si="7"/>
        <v>6</v>
      </c>
    </row>
    <row r="41" spans="1:28" x14ac:dyDescent="0.3">
      <c r="A41" s="165" t="s">
        <v>187</v>
      </c>
      <c r="B41" s="102">
        <v>10</v>
      </c>
      <c r="C41" s="127">
        <v>8</v>
      </c>
      <c r="D41" s="108">
        <v>12</v>
      </c>
      <c r="E41" s="109">
        <v>0</v>
      </c>
      <c r="F41" s="110" t="s">
        <v>61</v>
      </c>
      <c r="G41" s="111">
        <v>0</v>
      </c>
      <c r="H41" s="112"/>
      <c r="I41" s="113"/>
      <c r="J41" s="114"/>
      <c r="K41" s="129"/>
      <c r="L41" s="130"/>
      <c r="M41" s="117"/>
      <c r="N41" s="118"/>
      <c r="O41" s="119"/>
      <c r="P41" s="120"/>
      <c r="Q41" s="128"/>
      <c r="R41" s="121"/>
      <c r="S41" s="122"/>
      <c r="T41" s="123"/>
      <c r="U41" s="103"/>
      <c r="V41" s="104">
        <f t="shared" si="5"/>
        <v>0</v>
      </c>
      <c r="W41" s="124"/>
      <c r="X41" s="125"/>
      <c r="Y41" s="126"/>
      <c r="Z41" s="105">
        <v>6</v>
      </c>
      <c r="AA41" s="56">
        <f t="shared" si="6"/>
        <v>6</v>
      </c>
      <c r="AB41" s="106">
        <f t="shared" si="7"/>
        <v>6</v>
      </c>
    </row>
    <row r="42" spans="1:28" x14ac:dyDescent="0.3">
      <c r="A42" s="165" t="s">
        <v>188</v>
      </c>
      <c r="B42" s="102">
        <v>10</v>
      </c>
      <c r="C42" s="127">
        <v>9</v>
      </c>
      <c r="D42" s="108">
        <v>11</v>
      </c>
      <c r="E42" s="109">
        <v>0</v>
      </c>
      <c r="F42" s="110" t="s">
        <v>61</v>
      </c>
      <c r="G42" s="111">
        <v>0</v>
      </c>
      <c r="H42" s="112"/>
      <c r="I42" s="113"/>
      <c r="J42" s="114"/>
      <c r="K42" s="129"/>
      <c r="L42" s="130"/>
      <c r="M42" s="117"/>
      <c r="N42" s="118"/>
      <c r="O42" s="119"/>
      <c r="P42" s="120"/>
      <c r="Q42" s="128"/>
      <c r="R42" s="121"/>
      <c r="S42" s="122"/>
      <c r="T42" s="123"/>
      <c r="U42" s="103"/>
      <c r="V42" s="104">
        <f t="shared" si="5"/>
        <v>0</v>
      </c>
      <c r="W42" s="124"/>
      <c r="X42" s="125"/>
      <c r="Y42" s="126"/>
      <c r="Z42" s="105">
        <v>6</v>
      </c>
      <c r="AA42" s="56">
        <f t="shared" si="6"/>
        <v>6</v>
      </c>
      <c r="AB42" s="106">
        <f t="shared" si="7"/>
        <v>6</v>
      </c>
    </row>
    <row r="43" spans="1:28" x14ac:dyDescent="0.3">
      <c r="A43" s="165" t="s">
        <v>189</v>
      </c>
      <c r="B43" s="102">
        <v>10</v>
      </c>
      <c r="C43" s="127">
        <v>9</v>
      </c>
      <c r="D43" s="108">
        <v>11</v>
      </c>
      <c r="E43" s="109">
        <v>0</v>
      </c>
      <c r="F43" s="110" t="s">
        <v>61</v>
      </c>
      <c r="G43" s="111">
        <v>0</v>
      </c>
      <c r="H43" s="112"/>
      <c r="I43" s="113"/>
      <c r="J43" s="114"/>
      <c r="K43" s="129"/>
      <c r="L43" s="130"/>
      <c r="M43" s="117"/>
      <c r="N43" s="118"/>
      <c r="O43" s="119"/>
      <c r="P43" s="120"/>
      <c r="Q43" s="128"/>
      <c r="R43" s="121"/>
      <c r="S43" s="122"/>
      <c r="T43" s="123"/>
      <c r="U43" s="103"/>
      <c r="V43" s="104">
        <f t="shared" si="5"/>
        <v>0</v>
      </c>
      <c r="W43" s="124"/>
      <c r="X43" s="125"/>
      <c r="Y43" s="126"/>
      <c r="Z43" s="105">
        <v>6</v>
      </c>
      <c r="AA43" s="56">
        <f t="shared" si="6"/>
        <v>6</v>
      </c>
      <c r="AB43" s="106">
        <f t="shared" si="7"/>
        <v>6</v>
      </c>
    </row>
    <row r="44" spans="1:28" x14ac:dyDescent="0.3">
      <c r="A44" s="165" t="s">
        <v>190</v>
      </c>
      <c r="B44" s="102">
        <v>9</v>
      </c>
      <c r="C44" s="127">
        <v>8</v>
      </c>
      <c r="D44" s="108">
        <v>11</v>
      </c>
      <c r="E44" s="109">
        <v>0</v>
      </c>
      <c r="F44" s="110" t="s">
        <v>61</v>
      </c>
      <c r="G44" s="111">
        <v>0</v>
      </c>
      <c r="H44" s="112"/>
      <c r="I44" s="113"/>
      <c r="J44" s="114"/>
      <c r="K44" s="129"/>
      <c r="L44" s="130"/>
      <c r="M44" s="117"/>
      <c r="N44" s="118"/>
      <c r="O44" s="119"/>
      <c r="P44" s="120"/>
      <c r="Q44" s="128"/>
      <c r="R44" s="121"/>
      <c r="S44" s="122"/>
      <c r="T44" s="123"/>
      <c r="U44" s="103"/>
      <c r="V44" s="104">
        <f t="shared" si="5"/>
        <v>0</v>
      </c>
      <c r="W44" s="124"/>
      <c r="X44" s="125"/>
      <c r="Y44" s="126"/>
      <c r="Z44" s="105">
        <v>6</v>
      </c>
      <c r="AA44" s="56">
        <f t="shared" si="6"/>
        <v>6</v>
      </c>
      <c r="AB44" s="106">
        <f t="shared" si="7"/>
        <v>6</v>
      </c>
    </row>
    <row r="45" spans="1:28" x14ac:dyDescent="0.3">
      <c r="A45" s="165" t="s">
        <v>191</v>
      </c>
      <c r="B45" s="102">
        <v>10</v>
      </c>
      <c r="C45" s="127">
        <v>8</v>
      </c>
      <c r="D45" s="108">
        <v>12</v>
      </c>
      <c r="E45" s="109">
        <v>0</v>
      </c>
      <c r="F45" s="110" t="s">
        <v>61</v>
      </c>
      <c r="G45" s="111">
        <v>0</v>
      </c>
      <c r="H45" s="112"/>
      <c r="I45" s="113"/>
      <c r="J45" s="114"/>
      <c r="K45" s="129"/>
      <c r="L45" s="130"/>
      <c r="M45" s="117"/>
      <c r="N45" s="118"/>
      <c r="O45" s="119"/>
      <c r="P45" s="120"/>
      <c r="Q45" s="128"/>
      <c r="R45" s="121"/>
      <c r="S45" s="122"/>
      <c r="T45" s="123"/>
      <c r="U45" s="103"/>
      <c r="V45" s="104">
        <f t="shared" si="5"/>
        <v>0</v>
      </c>
      <c r="W45" s="124"/>
      <c r="X45" s="125"/>
      <c r="Y45" s="126"/>
      <c r="Z45" s="105">
        <v>6</v>
      </c>
      <c r="AA45" s="56">
        <f t="shared" si="6"/>
        <v>6</v>
      </c>
      <c r="AB45" s="106">
        <f t="shared" si="7"/>
        <v>6</v>
      </c>
    </row>
    <row r="46" spans="1:28" x14ac:dyDescent="0.3">
      <c r="A46" s="165" t="s">
        <v>192</v>
      </c>
      <c r="B46" s="102">
        <v>10</v>
      </c>
      <c r="C46" s="127">
        <v>9</v>
      </c>
      <c r="D46" s="108">
        <v>11</v>
      </c>
      <c r="E46" s="109">
        <v>0</v>
      </c>
      <c r="F46" s="110" t="s">
        <v>61</v>
      </c>
      <c r="G46" s="111">
        <v>0</v>
      </c>
      <c r="H46" s="112"/>
      <c r="I46" s="113"/>
      <c r="J46" s="114"/>
      <c r="K46" s="129"/>
      <c r="L46" s="130"/>
      <c r="M46" s="117"/>
      <c r="N46" s="118"/>
      <c r="O46" s="119"/>
      <c r="P46" s="120"/>
      <c r="Q46" s="128"/>
      <c r="R46" s="121"/>
      <c r="S46" s="122"/>
      <c r="T46" s="123"/>
      <c r="U46" s="103"/>
      <c r="V46" s="104">
        <f t="shared" si="5"/>
        <v>0</v>
      </c>
      <c r="W46" s="124"/>
      <c r="X46" s="125"/>
      <c r="Y46" s="126"/>
      <c r="Z46" s="105">
        <v>7</v>
      </c>
      <c r="AA46" s="56">
        <f t="shared" si="6"/>
        <v>7</v>
      </c>
      <c r="AB46" s="106">
        <f t="shared" si="7"/>
        <v>7</v>
      </c>
    </row>
    <row r="47" spans="1:28" x14ac:dyDescent="0.3">
      <c r="A47" s="165" t="s">
        <v>193</v>
      </c>
      <c r="B47" s="102">
        <v>10</v>
      </c>
      <c r="C47" s="127">
        <v>9</v>
      </c>
      <c r="D47" s="108">
        <v>11</v>
      </c>
      <c r="E47" s="109">
        <v>0</v>
      </c>
      <c r="F47" s="110" t="s">
        <v>61</v>
      </c>
      <c r="G47" s="111">
        <v>0</v>
      </c>
      <c r="H47" s="112"/>
      <c r="I47" s="113"/>
      <c r="J47" s="114"/>
      <c r="K47" s="129"/>
      <c r="L47" s="130"/>
      <c r="M47" s="117"/>
      <c r="N47" s="118"/>
      <c r="O47" s="119"/>
      <c r="P47" s="120"/>
      <c r="Q47" s="128"/>
      <c r="R47" s="121"/>
      <c r="S47" s="122"/>
      <c r="T47" s="123"/>
      <c r="U47" s="103"/>
      <c r="V47" s="104">
        <f t="shared" si="5"/>
        <v>0</v>
      </c>
      <c r="W47" s="124"/>
      <c r="X47" s="125"/>
      <c r="Y47" s="126"/>
      <c r="Z47" s="105">
        <v>6</v>
      </c>
      <c r="AA47" s="56">
        <f t="shared" si="6"/>
        <v>6</v>
      </c>
      <c r="AB47" s="106">
        <f t="shared" si="7"/>
        <v>6</v>
      </c>
    </row>
    <row r="48" spans="1:28" x14ac:dyDescent="0.3">
      <c r="A48" s="165" t="s">
        <v>194</v>
      </c>
      <c r="B48" s="102">
        <v>14</v>
      </c>
      <c r="C48" s="127">
        <v>13</v>
      </c>
      <c r="D48" s="108">
        <v>11</v>
      </c>
      <c r="E48" s="109">
        <v>0</v>
      </c>
      <c r="F48" s="110" t="s">
        <v>61</v>
      </c>
      <c r="G48" s="111">
        <v>0</v>
      </c>
      <c r="H48" s="112"/>
      <c r="I48" s="113"/>
      <c r="J48" s="114"/>
      <c r="K48" s="129"/>
      <c r="L48" s="130"/>
      <c r="M48" s="117"/>
      <c r="N48" s="118"/>
      <c r="O48" s="119"/>
      <c r="P48" s="120"/>
      <c r="Q48" s="128"/>
      <c r="R48" s="121"/>
      <c r="S48" s="122"/>
      <c r="T48" s="123"/>
      <c r="U48" s="103"/>
      <c r="V48" s="104">
        <f t="shared" si="5"/>
        <v>0</v>
      </c>
      <c r="W48" s="124"/>
      <c r="X48" s="125"/>
      <c r="Y48" s="126"/>
      <c r="Z48" s="105">
        <v>7</v>
      </c>
      <c r="AA48" s="56">
        <f t="shared" si="6"/>
        <v>7</v>
      </c>
      <c r="AB48" s="106">
        <f t="shared" si="7"/>
        <v>7</v>
      </c>
    </row>
    <row r="49" spans="1:28" x14ac:dyDescent="0.3">
      <c r="A49" s="165" t="s">
        <v>195</v>
      </c>
      <c r="B49" s="102">
        <v>11</v>
      </c>
      <c r="C49" s="127">
        <v>10</v>
      </c>
      <c r="D49" s="108">
        <v>11</v>
      </c>
      <c r="E49" s="109">
        <v>0</v>
      </c>
      <c r="F49" s="110" t="s">
        <v>61</v>
      </c>
      <c r="G49" s="111">
        <v>0</v>
      </c>
      <c r="H49" s="112"/>
      <c r="I49" s="113"/>
      <c r="J49" s="114"/>
      <c r="K49" s="129"/>
      <c r="L49" s="130"/>
      <c r="M49" s="117"/>
      <c r="N49" s="118"/>
      <c r="O49" s="119"/>
      <c r="P49" s="120"/>
      <c r="Q49" s="128"/>
      <c r="R49" s="121"/>
      <c r="S49" s="122"/>
      <c r="T49" s="123"/>
      <c r="U49" s="103"/>
      <c r="V49" s="104">
        <f t="shared" si="5"/>
        <v>0</v>
      </c>
      <c r="W49" s="124"/>
      <c r="X49" s="125"/>
      <c r="Y49" s="126"/>
      <c r="Z49" s="105">
        <v>6</v>
      </c>
      <c r="AA49" s="56">
        <f t="shared" si="6"/>
        <v>6</v>
      </c>
      <c r="AB49" s="106">
        <f t="shared" si="7"/>
        <v>6</v>
      </c>
    </row>
    <row r="50" spans="1:28" x14ac:dyDescent="0.3">
      <c r="A50" s="165" t="s">
        <v>196</v>
      </c>
      <c r="B50" s="102">
        <v>12</v>
      </c>
      <c r="C50" s="127">
        <v>11</v>
      </c>
      <c r="D50" s="108">
        <v>11</v>
      </c>
      <c r="E50" s="109">
        <v>0</v>
      </c>
      <c r="F50" s="110" t="s">
        <v>61</v>
      </c>
      <c r="G50" s="111">
        <v>0</v>
      </c>
      <c r="H50" s="112"/>
      <c r="I50" s="113"/>
      <c r="J50" s="114"/>
      <c r="K50" s="129"/>
      <c r="L50" s="130"/>
      <c r="M50" s="117"/>
      <c r="N50" s="118"/>
      <c r="O50" s="119"/>
      <c r="P50" s="120"/>
      <c r="Q50" s="128"/>
      <c r="R50" s="121"/>
      <c r="S50" s="122"/>
      <c r="T50" s="123"/>
      <c r="U50" s="103"/>
      <c r="V50" s="104">
        <f t="shared" si="5"/>
        <v>0</v>
      </c>
      <c r="W50" s="124"/>
      <c r="X50" s="125"/>
      <c r="Y50" s="126"/>
      <c r="Z50" s="105">
        <v>7</v>
      </c>
      <c r="AA50" s="56">
        <f t="shared" si="6"/>
        <v>7</v>
      </c>
      <c r="AB50" s="106">
        <f t="shared" si="7"/>
        <v>7</v>
      </c>
    </row>
    <row r="51" spans="1:28" x14ac:dyDescent="0.3">
      <c r="A51" s="165" t="s">
        <v>197</v>
      </c>
      <c r="B51" s="102">
        <v>17</v>
      </c>
      <c r="C51" s="127">
        <v>13</v>
      </c>
      <c r="D51" s="108">
        <v>14</v>
      </c>
      <c r="E51" s="109">
        <v>0</v>
      </c>
      <c r="F51" s="110" t="s">
        <v>61</v>
      </c>
      <c r="G51" s="111">
        <v>0</v>
      </c>
      <c r="H51" s="112"/>
      <c r="I51" s="113"/>
      <c r="J51" s="114"/>
      <c r="K51" s="129"/>
      <c r="L51" s="130"/>
      <c r="M51" s="117"/>
      <c r="N51" s="118"/>
      <c r="O51" s="119"/>
      <c r="P51" s="120"/>
      <c r="Q51" s="128"/>
      <c r="R51" s="121"/>
      <c r="S51" s="122"/>
      <c r="T51" s="123"/>
      <c r="U51" s="103"/>
      <c r="V51" s="104">
        <f t="shared" si="5"/>
        <v>0</v>
      </c>
      <c r="W51" s="124"/>
      <c r="X51" s="125"/>
      <c r="Y51" s="126"/>
      <c r="Z51" s="105">
        <v>8</v>
      </c>
      <c r="AA51" s="56">
        <f t="shared" si="6"/>
        <v>8</v>
      </c>
      <c r="AB51" s="106">
        <f t="shared" si="7"/>
        <v>8</v>
      </c>
    </row>
    <row r="52" spans="1:28" x14ac:dyDescent="0.3">
      <c r="A52" s="201" t="s">
        <v>198</v>
      </c>
      <c r="B52" s="102">
        <v>16</v>
      </c>
      <c r="C52" s="127">
        <v>12</v>
      </c>
      <c r="D52" s="108">
        <v>14</v>
      </c>
      <c r="E52" s="109">
        <v>0</v>
      </c>
      <c r="F52" s="110" t="s">
        <v>61</v>
      </c>
      <c r="G52" s="111">
        <v>0</v>
      </c>
      <c r="H52" s="112"/>
      <c r="I52" s="113"/>
      <c r="J52" s="114"/>
      <c r="K52" s="129"/>
      <c r="L52" s="130"/>
      <c r="M52" s="117"/>
      <c r="N52" s="118"/>
      <c r="O52" s="119"/>
      <c r="P52" s="120"/>
      <c r="Q52" s="128"/>
      <c r="R52" s="121"/>
      <c r="S52" s="122"/>
      <c r="T52" s="123">
        <v>14</v>
      </c>
      <c r="U52" s="103"/>
      <c r="V52" s="104">
        <f t="shared" si="5"/>
        <v>14</v>
      </c>
      <c r="W52" s="124">
        <v>2</v>
      </c>
      <c r="X52" s="125"/>
      <c r="Y52" s="126"/>
      <c r="Z52" s="105">
        <v>7</v>
      </c>
      <c r="AA52" s="56">
        <f t="shared" si="6"/>
        <v>-9</v>
      </c>
      <c r="AB52" s="106">
        <f t="shared" si="7"/>
        <v>-9</v>
      </c>
    </row>
    <row r="53" spans="1:28" x14ac:dyDescent="0.3">
      <c r="A53" s="165" t="s">
        <v>199</v>
      </c>
      <c r="B53" s="102">
        <v>15</v>
      </c>
      <c r="C53" s="127">
        <v>12</v>
      </c>
      <c r="D53" s="108">
        <v>13</v>
      </c>
      <c r="E53" s="109">
        <v>0</v>
      </c>
      <c r="F53" s="110" t="s">
        <v>61</v>
      </c>
      <c r="G53" s="111">
        <v>0</v>
      </c>
      <c r="H53" s="112"/>
      <c r="I53" s="113"/>
      <c r="J53" s="114"/>
      <c r="K53" s="115"/>
      <c r="L53" s="130"/>
      <c r="M53" s="117"/>
      <c r="N53" s="118"/>
      <c r="O53" s="119"/>
      <c r="P53" s="120"/>
      <c r="Q53" s="128"/>
      <c r="R53" s="121"/>
      <c r="S53" s="122"/>
      <c r="T53" s="123"/>
      <c r="U53" s="131"/>
      <c r="V53" s="104">
        <f t="shared" ref="V53" si="16">SUM(H53:U53)</f>
        <v>0</v>
      </c>
      <c r="W53" s="124"/>
      <c r="X53" s="125"/>
      <c r="Y53" s="126"/>
      <c r="Z53" s="105">
        <v>7</v>
      </c>
      <c r="AA53" s="56">
        <f t="shared" ref="AA53" si="17">SUM(Y53:Z53)-(V53+W53)</f>
        <v>7</v>
      </c>
      <c r="AB53" s="106">
        <f t="shared" ref="AB53" si="18">SMALL(Z53:AA53,1)+X53</f>
        <v>7</v>
      </c>
    </row>
    <row r="54" spans="1:28" x14ac:dyDescent="0.3">
      <c r="A54" s="165" t="s">
        <v>200</v>
      </c>
      <c r="B54" s="102">
        <v>14</v>
      </c>
      <c r="C54" s="127">
        <v>11</v>
      </c>
      <c r="D54" s="108">
        <v>13</v>
      </c>
      <c r="E54" s="109">
        <v>0</v>
      </c>
      <c r="F54" s="110" t="s">
        <v>61</v>
      </c>
      <c r="G54" s="111">
        <v>0</v>
      </c>
      <c r="H54" s="112"/>
      <c r="I54" s="113"/>
      <c r="J54" s="114"/>
      <c r="K54" s="115"/>
      <c r="L54" s="130"/>
      <c r="M54" s="117"/>
      <c r="N54" s="118"/>
      <c r="O54" s="119"/>
      <c r="P54" s="120"/>
      <c r="Q54" s="128"/>
      <c r="R54" s="121"/>
      <c r="S54" s="122"/>
      <c r="T54" s="123"/>
      <c r="U54" s="131"/>
      <c r="V54" s="104">
        <f t="shared" ref="V54:V56" si="19">SUM(H54:U54)</f>
        <v>0</v>
      </c>
      <c r="W54" s="124"/>
      <c r="X54" s="125"/>
      <c r="Y54" s="126"/>
      <c r="Z54" s="105">
        <v>6</v>
      </c>
      <c r="AA54" s="56">
        <f t="shared" ref="AA54:AA56" si="20">SUM(Y54:Z54)-(V54+W54)</f>
        <v>6</v>
      </c>
      <c r="AB54" s="106">
        <f t="shared" ref="AB54:AB56" si="21">SMALL(Z54:AA54,1)+X54</f>
        <v>6</v>
      </c>
    </row>
    <row r="55" spans="1:28" x14ac:dyDescent="0.3">
      <c r="A55" s="165" t="s">
        <v>201</v>
      </c>
      <c r="B55" s="102">
        <v>14</v>
      </c>
      <c r="C55" s="127">
        <v>11</v>
      </c>
      <c r="D55" s="108">
        <v>13</v>
      </c>
      <c r="E55" s="109">
        <v>0</v>
      </c>
      <c r="F55" s="110" t="s">
        <v>61</v>
      </c>
      <c r="G55" s="111">
        <v>0</v>
      </c>
      <c r="H55" s="112"/>
      <c r="I55" s="113"/>
      <c r="J55" s="114"/>
      <c r="K55" s="115"/>
      <c r="L55" s="130"/>
      <c r="M55" s="117"/>
      <c r="N55" s="118"/>
      <c r="O55" s="119"/>
      <c r="P55" s="120"/>
      <c r="Q55" s="128"/>
      <c r="R55" s="121"/>
      <c r="S55" s="122"/>
      <c r="T55" s="123"/>
      <c r="U55" s="131"/>
      <c r="V55" s="104">
        <f t="shared" si="19"/>
        <v>0</v>
      </c>
      <c r="W55" s="124"/>
      <c r="X55" s="125"/>
      <c r="Y55" s="126"/>
      <c r="Z55" s="105">
        <v>7</v>
      </c>
      <c r="AA55" s="56">
        <f t="shared" si="20"/>
        <v>7</v>
      </c>
      <c r="AB55" s="106">
        <f t="shared" si="21"/>
        <v>7</v>
      </c>
    </row>
    <row r="56" spans="1:28" x14ac:dyDescent="0.3">
      <c r="A56" s="165" t="s">
        <v>202</v>
      </c>
      <c r="B56" s="102">
        <v>13</v>
      </c>
      <c r="C56" s="127">
        <v>10</v>
      </c>
      <c r="D56" s="108">
        <v>13</v>
      </c>
      <c r="E56" s="109">
        <v>0</v>
      </c>
      <c r="F56" s="110" t="s">
        <v>61</v>
      </c>
      <c r="G56" s="111">
        <v>0</v>
      </c>
      <c r="H56" s="112"/>
      <c r="I56" s="113"/>
      <c r="J56" s="114"/>
      <c r="K56" s="115"/>
      <c r="L56" s="130"/>
      <c r="M56" s="117"/>
      <c r="N56" s="118"/>
      <c r="O56" s="119"/>
      <c r="P56" s="120"/>
      <c r="Q56" s="128"/>
      <c r="R56" s="121"/>
      <c r="S56" s="122"/>
      <c r="T56" s="123"/>
      <c r="U56" s="131"/>
      <c r="V56" s="104">
        <f t="shared" si="19"/>
        <v>0</v>
      </c>
      <c r="W56" s="124"/>
      <c r="X56" s="125"/>
      <c r="Y56" s="126"/>
      <c r="Z56" s="105">
        <v>7</v>
      </c>
      <c r="AA56" s="56">
        <f t="shared" si="20"/>
        <v>7</v>
      </c>
      <c r="AB56" s="106">
        <f t="shared" si="21"/>
        <v>7</v>
      </c>
    </row>
    <row r="57" spans="1:28" x14ac:dyDescent="0.3">
      <c r="A57" s="165" t="s">
        <v>203</v>
      </c>
      <c r="B57" s="102">
        <v>13</v>
      </c>
      <c r="C57" s="127">
        <v>10</v>
      </c>
      <c r="D57" s="108">
        <v>13</v>
      </c>
      <c r="E57" s="109">
        <v>0</v>
      </c>
      <c r="F57" s="110" t="s">
        <v>61</v>
      </c>
      <c r="G57" s="111">
        <v>0</v>
      </c>
      <c r="H57" s="112"/>
      <c r="I57" s="113"/>
      <c r="J57" s="114"/>
      <c r="K57" s="115"/>
      <c r="L57" s="130"/>
      <c r="M57" s="117"/>
      <c r="N57" s="118"/>
      <c r="O57" s="119"/>
      <c r="P57" s="120"/>
      <c r="Q57" s="128"/>
      <c r="R57" s="121"/>
      <c r="S57" s="122"/>
      <c r="T57" s="123"/>
      <c r="U57" s="131"/>
      <c r="V57" s="104">
        <f t="shared" ref="V57" si="22">SUM(H57:U57)</f>
        <v>0</v>
      </c>
      <c r="W57" s="124"/>
      <c r="X57" s="125"/>
      <c r="Y57" s="126"/>
      <c r="Z57" s="105">
        <v>8</v>
      </c>
      <c r="AA57" s="56">
        <f t="shared" ref="AA57" si="23">SUM(Y57:Z57)-(V57+W57)</f>
        <v>8</v>
      </c>
      <c r="AB57" s="106">
        <f t="shared" ref="AB57" si="24">SMALL(Z57:AA57,1)+X57</f>
        <v>8</v>
      </c>
    </row>
    <row r="58" spans="1:28" x14ac:dyDescent="0.3">
      <c r="A58" s="165" t="s">
        <v>230</v>
      </c>
      <c r="B58" s="102">
        <v>15</v>
      </c>
      <c r="C58" s="127">
        <v>6</v>
      </c>
      <c r="D58" s="108">
        <v>19</v>
      </c>
      <c r="E58" s="109">
        <v>0</v>
      </c>
      <c r="F58" s="110" t="s">
        <v>61</v>
      </c>
      <c r="G58" s="111">
        <v>0</v>
      </c>
      <c r="H58" s="112">
        <v>2</v>
      </c>
      <c r="I58" s="113"/>
      <c r="J58" s="114">
        <v>43</v>
      </c>
      <c r="K58" s="115"/>
      <c r="L58" s="130"/>
      <c r="M58" s="117"/>
      <c r="N58" s="118"/>
      <c r="O58" s="119"/>
      <c r="P58" s="120"/>
      <c r="Q58" s="128"/>
      <c r="R58" s="121"/>
      <c r="S58" s="122"/>
      <c r="T58" s="123"/>
      <c r="U58" s="131"/>
      <c r="V58" s="104">
        <f t="shared" ref="V58" si="25">SUM(H58:U58)</f>
        <v>45</v>
      </c>
      <c r="W58" s="124"/>
      <c r="X58" s="125"/>
      <c r="Y58" s="126"/>
      <c r="Z58" s="105">
        <v>50</v>
      </c>
      <c r="AA58" s="56">
        <f t="shared" ref="AA58" si="26">SUM(Y58:Z58)-(V58+W58)</f>
        <v>5</v>
      </c>
      <c r="AB58" s="106">
        <f t="shared" ref="AB58" si="27">SMALL(Z58:AA58,1)+X58</f>
        <v>5</v>
      </c>
    </row>
    <row r="59" spans="1:28" x14ac:dyDescent="0.3">
      <c r="A59" s="201" t="s">
        <v>253</v>
      </c>
      <c r="B59" s="102">
        <v>17</v>
      </c>
      <c r="C59" s="127">
        <v>10</v>
      </c>
      <c r="D59" s="108">
        <v>17</v>
      </c>
      <c r="E59" s="109">
        <v>0</v>
      </c>
      <c r="F59" s="110" t="s">
        <v>61</v>
      </c>
      <c r="G59" s="111">
        <v>0</v>
      </c>
      <c r="H59" s="112"/>
      <c r="I59" s="113"/>
      <c r="J59" s="114">
        <v>47</v>
      </c>
      <c r="K59" s="115"/>
      <c r="L59" s="130"/>
      <c r="M59" s="117"/>
      <c r="N59" s="118"/>
      <c r="O59" s="119"/>
      <c r="P59" s="120"/>
      <c r="Q59" s="128"/>
      <c r="R59" s="121"/>
      <c r="S59" s="122"/>
      <c r="T59" s="123"/>
      <c r="U59" s="131"/>
      <c r="V59" s="104">
        <f t="shared" ref="V59:V82" si="28">SUM(H59:U59)</f>
        <v>47</v>
      </c>
      <c r="W59" s="124"/>
      <c r="X59" s="125"/>
      <c r="Y59" s="126"/>
      <c r="Z59" s="105">
        <v>38</v>
      </c>
      <c r="AA59" s="56">
        <f t="shared" ref="AA59:AA82" si="29">SUM(Y59:Z59)-(V59+W59)</f>
        <v>-9</v>
      </c>
      <c r="AB59" s="106">
        <f t="shared" ref="AB59:AB82" si="30">SMALL(Z59:AA59,1)+X59</f>
        <v>-9</v>
      </c>
    </row>
    <row r="60" spans="1:28" x14ac:dyDescent="0.3">
      <c r="A60" s="165" t="s">
        <v>231</v>
      </c>
      <c r="B60" s="102">
        <v>12</v>
      </c>
      <c r="C60" s="127">
        <v>10</v>
      </c>
      <c r="D60" s="108">
        <v>12</v>
      </c>
      <c r="E60" s="109">
        <v>0</v>
      </c>
      <c r="F60" s="110" t="s">
        <v>61</v>
      </c>
      <c r="G60" s="111">
        <v>0</v>
      </c>
      <c r="H60" s="112"/>
      <c r="I60" s="113"/>
      <c r="J60" s="114"/>
      <c r="K60" s="115"/>
      <c r="L60" s="130"/>
      <c r="M60" s="117"/>
      <c r="N60" s="118"/>
      <c r="O60" s="119"/>
      <c r="P60" s="120"/>
      <c r="Q60" s="128"/>
      <c r="R60" s="121"/>
      <c r="S60" s="122"/>
      <c r="T60" s="123"/>
      <c r="U60" s="131"/>
      <c r="V60" s="104">
        <f t="shared" si="28"/>
        <v>0</v>
      </c>
      <c r="W60" s="124"/>
      <c r="X60" s="125"/>
      <c r="Y60" s="126"/>
      <c r="Z60" s="105">
        <v>23</v>
      </c>
      <c r="AA60" s="56">
        <f t="shared" si="29"/>
        <v>23</v>
      </c>
      <c r="AB60" s="106">
        <f t="shared" si="30"/>
        <v>23</v>
      </c>
    </row>
    <row r="61" spans="1:28" x14ac:dyDescent="0.3">
      <c r="A61" s="165" t="s">
        <v>232</v>
      </c>
      <c r="B61" s="102">
        <v>15</v>
      </c>
      <c r="C61" s="127">
        <v>13</v>
      </c>
      <c r="D61" s="108">
        <v>12</v>
      </c>
      <c r="E61" s="109">
        <v>0</v>
      </c>
      <c r="F61" s="110" t="s">
        <v>61</v>
      </c>
      <c r="G61" s="111">
        <v>0</v>
      </c>
      <c r="H61" s="112"/>
      <c r="I61" s="113"/>
      <c r="J61" s="114"/>
      <c r="K61" s="115"/>
      <c r="L61" s="130"/>
      <c r="M61" s="117"/>
      <c r="N61" s="118"/>
      <c r="O61" s="119"/>
      <c r="P61" s="120"/>
      <c r="Q61" s="128"/>
      <c r="R61" s="121"/>
      <c r="S61" s="122"/>
      <c r="T61" s="123"/>
      <c r="U61" s="131"/>
      <c r="V61" s="104">
        <f t="shared" si="28"/>
        <v>0</v>
      </c>
      <c r="W61" s="124"/>
      <c r="X61" s="125"/>
      <c r="Y61" s="126"/>
      <c r="Z61" s="105">
        <v>15</v>
      </c>
      <c r="AA61" s="56">
        <f t="shared" si="29"/>
        <v>15</v>
      </c>
      <c r="AB61" s="106">
        <f t="shared" si="30"/>
        <v>15</v>
      </c>
    </row>
    <row r="62" spans="1:28" x14ac:dyDescent="0.3">
      <c r="A62" s="165" t="s">
        <v>233</v>
      </c>
      <c r="B62" s="102">
        <v>18</v>
      </c>
      <c r="C62" s="127">
        <v>11</v>
      </c>
      <c r="D62" s="108">
        <v>17</v>
      </c>
      <c r="E62" s="109">
        <v>0</v>
      </c>
      <c r="F62" s="110" t="s">
        <v>61</v>
      </c>
      <c r="G62" s="111">
        <v>0</v>
      </c>
      <c r="H62" s="112"/>
      <c r="I62" s="113"/>
      <c r="J62" s="114"/>
      <c r="K62" s="115"/>
      <c r="L62" s="130"/>
      <c r="M62" s="117"/>
      <c r="N62" s="118"/>
      <c r="O62" s="119"/>
      <c r="P62" s="120"/>
      <c r="Q62" s="128"/>
      <c r="R62" s="121"/>
      <c r="S62" s="122"/>
      <c r="T62" s="123"/>
      <c r="U62" s="131"/>
      <c r="V62" s="104">
        <f t="shared" si="28"/>
        <v>0</v>
      </c>
      <c r="W62" s="124"/>
      <c r="X62" s="125"/>
      <c r="Y62" s="126"/>
      <c r="Z62" s="105">
        <v>17</v>
      </c>
      <c r="AA62" s="56">
        <f t="shared" si="29"/>
        <v>17</v>
      </c>
      <c r="AB62" s="106">
        <f t="shared" si="30"/>
        <v>17</v>
      </c>
    </row>
    <row r="63" spans="1:28" x14ac:dyDescent="0.3">
      <c r="A63" s="201" t="s">
        <v>234</v>
      </c>
      <c r="B63" s="102">
        <v>17</v>
      </c>
      <c r="C63" s="127">
        <v>10</v>
      </c>
      <c r="D63" s="108">
        <v>17</v>
      </c>
      <c r="E63" s="109">
        <v>0</v>
      </c>
      <c r="F63" s="110" t="s">
        <v>61</v>
      </c>
      <c r="G63" s="111">
        <v>0</v>
      </c>
      <c r="H63" s="112"/>
      <c r="I63" s="113"/>
      <c r="J63" s="114">
        <v>9</v>
      </c>
      <c r="K63" s="115"/>
      <c r="L63" s="130">
        <v>33</v>
      </c>
      <c r="M63" s="117"/>
      <c r="N63" s="118"/>
      <c r="O63" s="119"/>
      <c r="P63" s="120"/>
      <c r="Q63" s="128"/>
      <c r="R63" s="121"/>
      <c r="S63" s="122"/>
      <c r="T63" s="123">
        <v>5</v>
      </c>
      <c r="U63" s="131"/>
      <c r="V63" s="104">
        <f t="shared" si="28"/>
        <v>47</v>
      </c>
      <c r="W63" s="124"/>
      <c r="X63" s="125"/>
      <c r="Y63" s="126"/>
      <c r="Z63" s="105">
        <v>19</v>
      </c>
      <c r="AA63" s="56">
        <f t="shared" si="29"/>
        <v>-28</v>
      </c>
      <c r="AB63" s="106">
        <f t="shared" si="30"/>
        <v>-28</v>
      </c>
    </row>
    <row r="64" spans="1:28" x14ac:dyDescent="0.3">
      <c r="A64" s="165" t="s">
        <v>235</v>
      </c>
      <c r="B64" s="102">
        <v>15</v>
      </c>
      <c r="C64" s="127">
        <v>11</v>
      </c>
      <c r="D64" s="108">
        <v>14</v>
      </c>
      <c r="E64" s="109">
        <v>0</v>
      </c>
      <c r="F64" s="110" t="s">
        <v>61</v>
      </c>
      <c r="G64" s="111">
        <v>0</v>
      </c>
      <c r="H64" s="112"/>
      <c r="I64" s="113"/>
      <c r="J64" s="114"/>
      <c r="K64" s="115"/>
      <c r="L64" s="130"/>
      <c r="M64" s="117"/>
      <c r="N64" s="118"/>
      <c r="O64" s="119"/>
      <c r="P64" s="120"/>
      <c r="Q64" s="128"/>
      <c r="R64" s="121"/>
      <c r="S64" s="122"/>
      <c r="T64" s="123"/>
      <c r="U64" s="131"/>
      <c r="V64" s="104">
        <f t="shared" si="28"/>
        <v>0</v>
      </c>
      <c r="W64" s="124"/>
      <c r="X64" s="125"/>
      <c r="Y64" s="126"/>
      <c r="Z64" s="105">
        <v>6</v>
      </c>
      <c r="AA64" s="56">
        <f t="shared" si="29"/>
        <v>6</v>
      </c>
      <c r="AB64" s="106">
        <f t="shared" si="30"/>
        <v>6</v>
      </c>
    </row>
    <row r="65" spans="1:28" x14ac:dyDescent="0.3">
      <c r="A65" s="165" t="s">
        <v>236</v>
      </c>
      <c r="B65" s="102">
        <v>13</v>
      </c>
      <c r="C65" s="127">
        <v>11</v>
      </c>
      <c r="D65" s="108">
        <v>12</v>
      </c>
      <c r="E65" s="109">
        <v>0</v>
      </c>
      <c r="F65" s="110" t="s">
        <v>61</v>
      </c>
      <c r="G65" s="111">
        <v>0</v>
      </c>
      <c r="H65" s="112"/>
      <c r="I65" s="113"/>
      <c r="J65" s="114"/>
      <c r="K65" s="115"/>
      <c r="L65" s="130"/>
      <c r="M65" s="117"/>
      <c r="N65" s="118"/>
      <c r="O65" s="119"/>
      <c r="P65" s="120"/>
      <c r="Q65" s="128"/>
      <c r="R65" s="121"/>
      <c r="S65" s="122"/>
      <c r="T65" s="123"/>
      <c r="U65" s="131"/>
      <c r="V65" s="104">
        <f t="shared" si="28"/>
        <v>0</v>
      </c>
      <c r="W65" s="124"/>
      <c r="X65" s="125"/>
      <c r="Y65" s="126"/>
      <c r="Z65" s="105">
        <v>10</v>
      </c>
      <c r="AA65" s="56">
        <f t="shared" si="29"/>
        <v>10</v>
      </c>
      <c r="AB65" s="106">
        <f t="shared" si="30"/>
        <v>10</v>
      </c>
    </row>
    <row r="66" spans="1:28" x14ac:dyDescent="0.3">
      <c r="A66" s="165" t="s">
        <v>237</v>
      </c>
      <c r="B66" s="102">
        <v>13</v>
      </c>
      <c r="C66" s="127">
        <v>11</v>
      </c>
      <c r="D66" s="108">
        <v>12</v>
      </c>
      <c r="E66" s="109">
        <v>0</v>
      </c>
      <c r="F66" s="110" t="s">
        <v>61</v>
      </c>
      <c r="G66" s="111">
        <v>0</v>
      </c>
      <c r="H66" s="112"/>
      <c r="I66" s="113"/>
      <c r="J66" s="114"/>
      <c r="K66" s="115"/>
      <c r="L66" s="130"/>
      <c r="M66" s="117"/>
      <c r="N66" s="118"/>
      <c r="O66" s="119"/>
      <c r="P66" s="120"/>
      <c r="Q66" s="128"/>
      <c r="R66" s="121"/>
      <c r="S66" s="122"/>
      <c r="T66" s="123"/>
      <c r="U66" s="131"/>
      <c r="V66" s="104">
        <f t="shared" si="28"/>
        <v>0</v>
      </c>
      <c r="W66" s="124"/>
      <c r="X66" s="125"/>
      <c r="Y66" s="126"/>
      <c r="Z66" s="105">
        <v>6</v>
      </c>
      <c r="AA66" s="56">
        <f t="shared" si="29"/>
        <v>6</v>
      </c>
      <c r="AB66" s="106">
        <f t="shared" si="30"/>
        <v>6</v>
      </c>
    </row>
    <row r="67" spans="1:28" x14ac:dyDescent="0.3">
      <c r="A67" s="165" t="s">
        <v>238</v>
      </c>
      <c r="B67" s="102">
        <v>9</v>
      </c>
      <c r="C67" s="127">
        <v>9</v>
      </c>
      <c r="D67" s="108">
        <v>10</v>
      </c>
      <c r="E67" s="109">
        <v>0</v>
      </c>
      <c r="F67" s="110" t="s">
        <v>61</v>
      </c>
      <c r="G67" s="111">
        <v>0</v>
      </c>
      <c r="H67" s="112"/>
      <c r="I67" s="113"/>
      <c r="J67" s="114"/>
      <c r="K67" s="115"/>
      <c r="L67" s="130"/>
      <c r="M67" s="117"/>
      <c r="N67" s="118"/>
      <c r="O67" s="119"/>
      <c r="P67" s="120"/>
      <c r="Q67" s="128"/>
      <c r="R67" s="121"/>
      <c r="S67" s="122"/>
      <c r="T67" s="123"/>
      <c r="U67" s="131"/>
      <c r="V67" s="104">
        <f t="shared" si="28"/>
        <v>0</v>
      </c>
      <c r="W67" s="124"/>
      <c r="X67" s="125"/>
      <c r="Y67" s="126"/>
      <c r="Z67" s="105">
        <v>7</v>
      </c>
      <c r="AA67" s="56">
        <f t="shared" si="29"/>
        <v>7</v>
      </c>
      <c r="AB67" s="106">
        <f t="shared" si="30"/>
        <v>7</v>
      </c>
    </row>
    <row r="68" spans="1:28" x14ac:dyDescent="0.3">
      <c r="A68" s="165" t="s">
        <v>239</v>
      </c>
      <c r="B68" s="102">
        <v>12</v>
      </c>
      <c r="C68" s="127">
        <v>10</v>
      </c>
      <c r="D68" s="108">
        <v>12</v>
      </c>
      <c r="E68" s="109">
        <v>0</v>
      </c>
      <c r="F68" s="110" t="s">
        <v>61</v>
      </c>
      <c r="G68" s="111">
        <v>0</v>
      </c>
      <c r="H68" s="112"/>
      <c r="I68" s="113"/>
      <c r="J68" s="114"/>
      <c r="K68" s="115"/>
      <c r="L68" s="130"/>
      <c r="M68" s="117"/>
      <c r="N68" s="118"/>
      <c r="O68" s="119"/>
      <c r="P68" s="120"/>
      <c r="Q68" s="128"/>
      <c r="R68" s="121"/>
      <c r="S68" s="122"/>
      <c r="T68" s="123"/>
      <c r="U68" s="131"/>
      <c r="V68" s="104">
        <f t="shared" si="28"/>
        <v>0</v>
      </c>
      <c r="W68" s="124"/>
      <c r="X68" s="125"/>
      <c r="Y68" s="126"/>
      <c r="Z68" s="105">
        <v>6</v>
      </c>
      <c r="AA68" s="56">
        <f t="shared" si="29"/>
        <v>6</v>
      </c>
      <c r="AB68" s="106">
        <f t="shared" si="30"/>
        <v>6</v>
      </c>
    </row>
    <row r="69" spans="1:28" x14ac:dyDescent="0.3">
      <c r="A69" s="165" t="s">
        <v>140</v>
      </c>
      <c r="B69" s="102">
        <v>13</v>
      </c>
      <c r="C69" s="127">
        <v>10</v>
      </c>
      <c r="D69" s="108">
        <v>13</v>
      </c>
      <c r="E69" s="109">
        <v>0</v>
      </c>
      <c r="F69" s="110" t="s">
        <v>61</v>
      </c>
      <c r="G69" s="111">
        <v>0</v>
      </c>
      <c r="H69" s="112"/>
      <c r="I69" s="113"/>
      <c r="J69" s="114"/>
      <c r="K69" s="115"/>
      <c r="L69" s="130"/>
      <c r="M69" s="117"/>
      <c r="N69" s="118"/>
      <c r="O69" s="119"/>
      <c r="P69" s="120"/>
      <c r="Q69" s="128"/>
      <c r="R69" s="121"/>
      <c r="S69" s="122"/>
      <c r="T69" s="123"/>
      <c r="U69" s="131"/>
      <c r="V69" s="104">
        <f t="shared" si="28"/>
        <v>0</v>
      </c>
      <c r="W69" s="124"/>
      <c r="X69" s="125"/>
      <c r="Y69" s="126"/>
      <c r="Z69" s="105">
        <v>9</v>
      </c>
      <c r="AA69" s="56">
        <f t="shared" si="29"/>
        <v>9</v>
      </c>
      <c r="AB69" s="106">
        <f t="shared" si="30"/>
        <v>9</v>
      </c>
    </row>
    <row r="70" spans="1:28" x14ac:dyDescent="0.3">
      <c r="A70" s="165" t="s">
        <v>240</v>
      </c>
      <c r="B70" s="102">
        <v>14</v>
      </c>
      <c r="C70" s="127">
        <v>12</v>
      </c>
      <c r="D70" s="108">
        <v>12</v>
      </c>
      <c r="E70" s="109">
        <v>0</v>
      </c>
      <c r="F70" s="110" t="s">
        <v>61</v>
      </c>
      <c r="G70" s="111">
        <v>0</v>
      </c>
      <c r="H70" s="112"/>
      <c r="I70" s="113"/>
      <c r="J70" s="114"/>
      <c r="K70" s="115"/>
      <c r="L70" s="130"/>
      <c r="M70" s="117"/>
      <c r="N70" s="118"/>
      <c r="O70" s="119"/>
      <c r="P70" s="120"/>
      <c r="Q70" s="128"/>
      <c r="R70" s="121"/>
      <c r="S70" s="122"/>
      <c r="T70" s="123"/>
      <c r="U70" s="131"/>
      <c r="V70" s="104">
        <f t="shared" si="28"/>
        <v>0</v>
      </c>
      <c r="W70" s="124"/>
      <c r="X70" s="125"/>
      <c r="Y70" s="126"/>
      <c r="Z70" s="105">
        <v>6</v>
      </c>
      <c r="AA70" s="56">
        <f t="shared" si="29"/>
        <v>6</v>
      </c>
      <c r="AB70" s="106">
        <f t="shared" si="30"/>
        <v>6</v>
      </c>
    </row>
    <row r="71" spans="1:28" x14ac:dyDescent="0.3">
      <c r="A71" s="165" t="s">
        <v>241</v>
      </c>
      <c r="B71" s="102">
        <v>19</v>
      </c>
      <c r="C71" s="127">
        <v>10</v>
      </c>
      <c r="D71" s="108">
        <v>19</v>
      </c>
      <c r="E71" s="109">
        <v>0</v>
      </c>
      <c r="F71" s="110" t="s">
        <v>61</v>
      </c>
      <c r="G71" s="111">
        <v>0</v>
      </c>
      <c r="H71" s="112"/>
      <c r="I71" s="113"/>
      <c r="J71" s="114"/>
      <c r="K71" s="115"/>
      <c r="L71" s="130"/>
      <c r="M71" s="117"/>
      <c r="N71" s="118"/>
      <c r="O71" s="119"/>
      <c r="P71" s="120"/>
      <c r="Q71" s="128"/>
      <c r="R71" s="121"/>
      <c r="S71" s="122"/>
      <c r="T71" s="123"/>
      <c r="U71" s="131"/>
      <c r="V71" s="104">
        <f t="shared" si="28"/>
        <v>0</v>
      </c>
      <c r="W71" s="124"/>
      <c r="X71" s="125"/>
      <c r="Y71" s="126"/>
      <c r="Z71" s="105">
        <v>8</v>
      </c>
      <c r="AA71" s="56">
        <f t="shared" si="29"/>
        <v>8</v>
      </c>
      <c r="AB71" s="106">
        <f t="shared" si="30"/>
        <v>8</v>
      </c>
    </row>
    <row r="72" spans="1:28" x14ac:dyDescent="0.3">
      <c r="A72" s="165" t="s">
        <v>242</v>
      </c>
      <c r="B72" s="102">
        <v>12</v>
      </c>
      <c r="C72" s="127">
        <v>10</v>
      </c>
      <c r="D72" s="108">
        <v>12</v>
      </c>
      <c r="E72" s="109">
        <v>0</v>
      </c>
      <c r="F72" s="110" t="s">
        <v>61</v>
      </c>
      <c r="G72" s="111">
        <v>0</v>
      </c>
      <c r="H72" s="112"/>
      <c r="I72" s="113"/>
      <c r="J72" s="114"/>
      <c r="K72" s="115"/>
      <c r="L72" s="130"/>
      <c r="M72" s="117"/>
      <c r="N72" s="118"/>
      <c r="O72" s="119"/>
      <c r="P72" s="120"/>
      <c r="Q72" s="128"/>
      <c r="R72" s="121"/>
      <c r="S72" s="122"/>
      <c r="T72" s="123"/>
      <c r="U72" s="131"/>
      <c r="V72" s="104">
        <f t="shared" si="28"/>
        <v>0</v>
      </c>
      <c r="W72" s="124"/>
      <c r="X72" s="125"/>
      <c r="Y72" s="126"/>
      <c r="Z72" s="105">
        <v>11</v>
      </c>
      <c r="AA72" s="56">
        <f t="shared" si="29"/>
        <v>11</v>
      </c>
      <c r="AB72" s="106">
        <f t="shared" si="30"/>
        <v>11</v>
      </c>
    </row>
    <row r="73" spans="1:28" x14ac:dyDescent="0.3">
      <c r="A73" s="165" t="s">
        <v>243</v>
      </c>
      <c r="B73" s="102">
        <v>12</v>
      </c>
      <c r="C73" s="127">
        <v>9</v>
      </c>
      <c r="D73" s="108">
        <v>13</v>
      </c>
      <c r="E73" s="109">
        <v>0</v>
      </c>
      <c r="F73" s="110" t="s">
        <v>61</v>
      </c>
      <c r="G73" s="111">
        <v>0</v>
      </c>
      <c r="H73" s="112"/>
      <c r="I73" s="113"/>
      <c r="J73" s="114"/>
      <c r="K73" s="115"/>
      <c r="L73" s="130"/>
      <c r="M73" s="117"/>
      <c r="N73" s="118"/>
      <c r="O73" s="119"/>
      <c r="P73" s="120"/>
      <c r="Q73" s="128"/>
      <c r="R73" s="121"/>
      <c r="S73" s="122"/>
      <c r="T73" s="123"/>
      <c r="U73" s="131"/>
      <c r="V73" s="104">
        <f t="shared" si="28"/>
        <v>0</v>
      </c>
      <c r="W73" s="124"/>
      <c r="X73" s="125"/>
      <c r="Y73" s="126"/>
      <c r="Z73" s="105">
        <v>9</v>
      </c>
      <c r="AA73" s="56">
        <f t="shared" si="29"/>
        <v>9</v>
      </c>
      <c r="AB73" s="106">
        <f t="shared" si="30"/>
        <v>9</v>
      </c>
    </row>
    <row r="74" spans="1:28" x14ac:dyDescent="0.3">
      <c r="A74" s="165" t="s">
        <v>244</v>
      </c>
      <c r="B74" s="102">
        <v>12</v>
      </c>
      <c r="C74" s="127">
        <v>10</v>
      </c>
      <c r="D74" s="108">
        <v>12</v>
      </c>
      <c r="E74" s="109">
        <v>0</v>
      </c>
      <c r="F74" s="110" t="s">
        <v>61</v>
      </c>
      <c r="G74" s="111">
        <v>0</v>
      </c>
      <c r="H74" s="112"/>
      <c r="I74" s="113"/>
      <c r="J74" s="114"/>
      <c r="K74" s="115"/>
      <c r="L74" s="130"/>
      <c r="M74" s="117"/>
      <c r="N74" s="118"/>
      <c r="O74" s="119"/>
      <c r="P74" s="120"/>
      <c r="Q74" s="128"/>
      <c r="R74" s="121"/>
      <c r="S74" s="122"/>
      <c r="T74" s="123"/>
      <c r="U74" s="131"/>
      <c r="V74" s="104">
        <f t="shared" si="28"/>
        <v>0</v>
      </c>
      <c r="W74" s="124"/>
      <c r="X74" s="125"/>
      <c r="Y74" s="126"/>
      <c r="Z74" s="105">
        <v>8</v>
      </c>
      <c r="AA74" s="56">
        <f t="shared" si="29"/>
        <v>8</v>
      </c>
      <c r="AB74" s="106">
        <f t="shared" si="30"/>
        <v>8</v>
      </c>
    </row>
    <row r="75" spans="1:28" x14ac:dyDescent="0.3">
      <c r="A75" s="165" t="s">
        <v>245</v>
      </c>
      <c r="B75" s="102">
        <v>13</v>
      </c>
      <c r="C75" s="127">
        <v>11</v>
      </c>
      <c r="D75" s="108">
        <v>12</v>
      </c>
      <c r="E75" s="109">
        <v>0</v>
      </c>
      <c r="F75" s="110" t="s">
        <v>61</v>
      </c>
      <c r="G75" s="111">
        <v>0</v>
      </c>
      <c r="H75" s="112"/>
      <c r="I75" s="113"/>
      <c r="J75" s="114"/>
      <c r="K75" s="115"/>
      <c r="L75" s="130"/>
      <c r="M75" s="117"/>
      <c r="N75" s="118"/>
      <c r="O75" s="119"/>
      <c r="P75" s="120"/>
      <c r="Q75" s="128"/>
      <c r="R75" s="121"/>
      <c r="S75" s="122"/>
      <c r="T75" s="123"/>
      <c r="U75" s="131"/>
      <c r="V75" s="104">
        <f t="shared" si="28"/>
        <v>0</v>
      </c>
      <c r="W75" s="124"/>
      <c r="X75" s="125"/>
      <c r="Y75" s="126"/>
      <c r="Z75" s="105">
        <v>8</v>
      </c>
      <c r="AA75" s="56">
        <f t="shared" si="29"/>
        <v>8</v>
      </c>
      <c r="AB75" s="106">
        <f t="shared" si="30"/>
        <v>8</v>
      </c>
    </row>
    <row r="76" spans="1:28" x14ac:dyDescent="0.3">
      <c r="A76" s="165" t="s">
        <v>246</v>
      </c>
      <c r="B76" s="102">
        <v>14</v>
      </c>
      <c r="C76" s="127">
        <v>11</v>
      </c>
      <c r="D76" s="108">
        <v>13</v>
      </c>
      <c r="E76" s="109">
        <v>0</v>
      </c>
      <c r="F76" s="110" t="s">
        <v>61</v>
      </c>
      <c r="G76" s="111">
        <v>0</v>
      </c>
      <c r="H76" s="112"/>
      <c r="I76" s="113"/>
      <c r="J76" s="114"/>
      <c r="K76" s="115"/>
      <c r="L76" s="130"/>
      <c r="M76" s="117"/>
      <c r="N76" s="118"/>
      <c r="O76" s="119"/>
      <c r="P76" s="120"/>
      <c r="Q76" s="128"/>
      <c r="R76" s="121"/>
      <c r="S76" s="122"/>
      <c r="T76" s="123"/>
      <c r="U76" s="131"/>
      <c r="V76" s="104">
        <f t="shared" si="28"/>
        <v>0</v>
      </c>
      <c r="W76" s="124"/>
      <c r="X76" s="125"/>
      <c r="Y76" s="126"/>
      <c r="Z76" s="105">
        <v>8</v>
      </c>
      <c r="AA76" s="56">
        <f t="shared" si="29"/>
        <v>8</v>
      </c>
      <c r="AB76" s="106">
        <f t="shared" si="30"/>
        <v>8</v>
      </c>
    </row>
    <row r="77" spans="1:28" x14ac:dyDescent="0.3">
      <c r="A77" s="165" t="s">
        <v>247</v>
      </c>
      <c r="B77" s="102">
        <v>12</v>
      </c>
      <c r="C77" s="127">
        <v>12</v>
      </c>
      <c r="D77" s="108">
        <v>10</v>
      </c>
      <c r="E77" s="109">
        <v>0</v>
      </c>
      <c r="F77" s="110" t="s">
        <v>61</v>
      </c>
      <c r="G77" s="111">
        <v>0</v>
      </c>
      <c r="H77" s="112"/>
      <c r="I77" s="113"/>
      <c r="J77" s="114"/>
      <c r="K77" s="115"/>
      <c r="L77" s="130"/>
      <c r="M77" s="117"/>
      <c r="N77" s="118"/>
      <c r="O77" s="119"/>
      <c r="P77" s="120"/>
      <c r="Q77" s="128"/>
      <c r="R77" s="121"/>
      <c r="S77" s="122"/>
      <c r="T77" s="123"/>
      <c r="U77" s="131"/>
      <c r="V77" s="104">
        <f t="shared" si="28"/>
        <v>0</v>
      </c>
      <c r="W77" s="124"/>
      <c r="X77" s="125"/>
      <c r="Y77" s="126"/>
      <c r="Z77" s="105">
        <v>6</v>
      </c>
      <c r="AA77" s="56">
        <f t="shared" si="29"/>
        <v>6</v>
      </c>
      <c r="AB77" s="106">
        <f t="shared" si="30"/>
        <v>6</v>
      </c>
    </row>
    <row r="78" spans="1:28" x14ac:dyDescent="0.3">
      <c r="A78" s="165" t="s">
        <v>248</v>
      </c>
      <c r="B78" s="102">
        <v>16</v>
      </c>
      <c r="C78" s="127">
        <v>13</v>
      </c>
      <c r="D78" s="108">
        <v>13</v>
      </c>
      <c r="E78" s="109">
        <v>0</v>
      </c>
      <c r="F78" s="110" t="s">
        <v>61</v>
      </c>
      <c r="G78" s="111">
        <v>0</v>
      </c>
      <c r="H78" s="112"/>
      <c r="I78" s="113"/>
      <c r="J78" s="114"/>
      <c r="K78" s="115"/>
      <c r="L78" s="130"/>
      <c r="M78" s="117"/>
      <c r="N78" s="118"/>
      <c r="O78" s="119"/>
      <c r="P78" s="120"/>
      <c r="Q78" s="128"/>
      <c r="R78" s="121"/>
      <c r="S78" s="122"/>
      <c r="T78" s="123"/>
      <c r="U78" s="131"/>
      <c r="V78" s="104">
        <f t="shared" si="28"/>
        <v>0</v>
      </c>
      <c r="W78" s="124"/>
      <c r="X78" s="125"/>
      <c r="Y78" s="126"/>
      <c r="Z78" s="105">
        <v>7</v>
      </c>
      <c r="AA78" s="56">
        <f t="shared" si="29"/>
        <v>7</v>
      </c>
      <c r="AB78" s="106">
        <f t="shared" si="30"/>
        <v>7</v>
      </c>
    </row>
    <row r="79" spans="1:28" x14ac:dyDescent="0.3">
      <c r="A79" s="165" t="s">
        <v>249</v>
      </c>
      <c r="B79" s="102">
        <v>16</v>
      </c>
      <c r="C79" s="127">
        <v>13</v>
      </c>
      <c r="D79" s="108">
        <v>13</v>
      </c>
      <c r="E79" s="109">
        <v>0</v>
      </c>
      <c r="F79" s="110" t="s">
        <v>61</v>
      </c>
      <c r="G79" s="111">
        <v>0</v>
      </c>
      <c r="H79" s="112"/>
      <c r="I79" s="113"/>
      <c r="J79" s="114"/>
      <c r="K79" s="115"/>
      <c r="L79" s="130"/>
      <c r="M79" s="117"/>
      <c r="N79" s="118"/>
      <c r="O79" s="119"/>
      <c r="P79" s="120"/>
      <c r="Q79" s="128"/>
      <c r="R79" s="121"/>
      <c r="S79" s="122"/>
      <c r="T79" s="123"/>
      <c r="U79" s="131"/>
      <c r="V79" s="104">
        <f t="shared" si="28"/>
        <v>0</v>
      </c>
      <c r="W79" s="124"/>
      <c r="X79" s="125"/>
      <c r="Y79" s="126"/>
      <c r="Z79" s="105">
        <v>7</v>
      </c>
      <c r="AA79" s="56">
        <f t="shared" si="29"/>
        <v>7</v>
      </c>
      <c r="AB79" s="106">
        <f t="shared" si="30"/>
        <v>7</v>
      </c>
    </row>
    <row r="80" spans="1:28" x14ac:dyDescent="0.3">
      <c r="A80" s="165" t="s">
        <v>250</v>
      </c>
      <c r="B80" s="102">
        <v>17</v>
      </c>
      <c r="C80" s="127">
        <v>12</v>
      </c>
      <c r="D80" s="108">
        <v>15</v>
      </c>
      <c r="E80" s="109">
        <v>0</v>
      </c>
      <c r="F80" s="110" t="s">
        <v>61</v>
      </c>
      <c r="G80" s="111">
        <v>0</v>
      </c>
      <c r="H80" s="112"/>
      <c r="I80" s="113"/>
      <c r="J80" s="114"/>
      <c r="K80" s="115"/>
      <c r="L80" s="130"/>
      <c r="M80" s="117"/>
      <c r="N80" s="118"/>
      <c r="O80" s="119"/>
      <c r="P80" s="120"/>
      <c r="Q80" s="128"/>
      <c r="R80" s="121"/>
      <c r="S80" s="122"/>
      <c r="T80" s="123"/>
      <c r="U80" s="131"/>
      <c r="V80" s="104">
        <f t="shared" si="28"/>
        <v>0</v>
      </c>
      <c r="W80" s="124"/>
      <c r="X80" s="125"/>
      <c r="Y80" s="126"/>
      <c r="Z80" s="105">
        <v>7</v>
      </c>
      <c r="AA80" s="56">
        <f t="shared" si="29"/>
        <v>7</v>
      </c>
      <c r="AB80" s="106">
        <f t="shared" si="30"/>
        <v>7</v>
      </c>
    </row>
    <row r="81" spans="1:28" x14ac:dyDescent="0.3">
      <c r="A81" s="165" t="s">
        <v>251</v>
      </c>
      <c r="B81" s="102">
        <v>13</v>
      </c>
      <c r="C81" s="127">
        <v>11</v>
      </c>
      <c r="D81" s="108">
        <v>12</v>
      </c>
      <c r="E81" s="109">
        <v>0</v>
      </c>
      <c r="F81" s="110" t="s">
        <v>61</v>
      </c>
      <c r="G81" s="111">
        <v>0</v>
      </c>
      <c r="H81" s="112"/>
      <c r="I81" s="113"/>
      <c r="J81" s="114"/>
      <c r="K81" s="115"/>
      <c r="L81" s="130"/>
      <c r="M81" s="117"/>
      <c r="N81" s="118"/>
      <c r="O81" s="119"/>
      <c r="P81" s="120"/>
      <c r="Q81" s="128"/>
      <c r="R81" s="121"/>
      <c r="S81" s="122"/>
      <c r="T81" s="123"/>
      <c r="U81" s="131"/>
      <c r="V81" s="104">
        <f t="shared" si="28"/>
        <v>0</v>
      </c>
      <c r="W81" s="124"/>
      <c r="X81" s="125"/>
      <c r="Y81" s="126"/>
      <c r="Z81" s="105">
        <v>7</v>
      </c>
      <c r="AA81" s="56">
        <f t="shared" si="29"/>
        <v>7</v>
      </c>
      <c r="AB81" s="106">
        <f t="shared" si="30"/>
        <v>7</v>
      </c>
    </row>
    <row r="82" spans="1:28" x14ac:dyDescent="0.3">
      <c r="A82" s="165" t="s">
        <v>252</v>
      </c>
      <c r="B82" s="102">
        <v>13</v>
      </c>
      <c r="C82" s="127">
        <v>13</v>
      </c>
      <c r="D82" s="108">
        <v>10</v>
      </c>
      <c r="E82" s="109">
        <v>0</v>
      </c>
      <c r="F82" s="110" t="s">
        <v>61</v>
      </c>
      <c r="G82" s="111">
        <v>0</v>
      </c>
      <c r="H82" s="112"/>
      <c r="I82" s="113"/>
      <c r="J82" s="114"/>
      <c r="K82" s="115"/>
      <c r="L82" s="130"/>
      <c r="M82" s="117"/>
      <c r="N82" s="118"/>
      <c r="O82" s="119"/>
      <c r="P82" s="120"/>
      <c r="Q82" s="128"/>
      <c r="R82" s="121"/>
      <c r="S82" s="122"/>
      <c r="T82" s="123"/>
      <c r="U82" s="131"/>
      <c r="V82" s="104">
        <f t="shared" si="28"/>
        <v>0</v>
      </c>
      <c r="W82" s="124"/>
      <c r="X82" s="125"/>
      <c r="Y82" s="126"/>
      <c r="Z82" s="105">
        <v>8</v>
      </c>
      <c r="AA82" s="56">
        <f t="shared" si="29"/>
        <v>8</v>
      </c>
      <c r="AB82" s="106">
        <f t="shared" si="30"/>
        <v>8</v>
      </c>
    </row>
  </sheetData>
  <sortState ref="A2:AB10">
    <sortCondition ref="A2:A10"/>
  </sortState>
  <conditionalFormatting sqref="AB52:AB53 AB2:AB8">
    <cfRule type="cellIs" dxfId="13" priority="67" stopIfTrue="1" operator="lessThan">
      <formula>0.5</formula>
    </cfRule>
    <cfRule type="cellIs" dxfId="12" priority="68" operator="lessThan">
      <formula>0.5*Z2</formula>
    </cfRule>
  </conditionalFormatting>
  <conditionalFormatting sqref="AB54:AB56">
    <cfRule type="cellIs" dxfId="11" priority="11" stopIfTrue="1" operator="lessThan">
      <formula>0.5</formula>
    </cfRule>
    <cfRule type="cellIs" dxfId="10" priority="12" operator="lessThan">
      <formula>0.5*Z54</formula>
    </cfRule>
  </conditionalFormatting>
  <conditionalFormatting sqref="AB57">
    <cfRule type="cellIs" dxfId="9" priority="9" stopIfTrue="1" operator="lessThan">
      <formula>0.5</formula>
    </cfRule>
    <cfRule type="cellIs" dxfId="8" priority="10" operator="lessThan">
      <formula>0.5*Z57</formula>
    </cfRule>
  </conditionalFormatting>
  <conditionalFormatting sqref="AB15:AB51">
    <cfRule type="cellIs" dxfId="7" priority="7" stopIfTrue="1" operator="lessThan">
      <formula>0.5</formula>
    </cfRule>
    <cfRule type="cellIs" dxfId="6" priority="8" operator="lessThan">
      <formula>0.5*Z15</formula>
    </cfRule>
  </conditionalFormatting>
  <conditionalFormatting sqref="AB9:AB13">
    <cfRule type="cellIs" dxfId="5" priority="5" stopIfTrue="1" operator="lessThan">
      <formula>0.5</formula>
    </cfRule>
    <cfRule type="cellIs" dxfId="4" priority="6" operator="lessThan">
      <formula>0.5*Z9</formula>
    </cfRule>
  </conditionalFormatting>
  <conditionalFormatting sqref="AB58:AB82">
    <cfRule type="cellIs" dxfId="3" priority="3" stopIfTrue="1" operator="lessThan">
      <formula>0.5</formula>
    </cfRule>
    <cfRule type="cellIs" dxfId="2" priority="4" operator="lessThan">
      <formula>0.5*Z58</formula>
    </cfRule>
  </conditionalFormatting>
  <conditionalFormatting sqref="AB14">
    <cfRule type="cellIs" dxfId="1" priority="1" stopIfTrue="1" operator="lessThan">
      <formula>0.5</formula>
    </cfRule>
    <cfRule type="cellIs" dxfId="0" priority="2" operator="lessThan">
      <formula>0.5*Z14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3</v>
      </c>
      <c r="E2" s="7">
        <f ca="1">RANDBETWEEN(1,3)+RANDBETWEEN(1,3)+RANDBETWEEN(1,3)</f>
        <v>5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4</v>
      </c>
      <c r="D3" s="10">
        <f ca="1">RANDBETWEEN(1,4)+RANDBETWEEN(1,4)</f>
        <v>6</v>
      </c>
      <c r="E3" s="10">
        <f ca="1">RANDBETWEEN(1,4)+RANDBETWEEN(1,4)+RANDBETWEEN(1,4)</f>
        <v>7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12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5</v>
      </c>
      <c r="D4" s="10">
        <f ca="1">RANDBETWEEN(1,6)+RANDBETWEEN(1,6)</f>
        <v>8</v>
      </c>
      <c r="E4" s="10">
        <f ca="1">RANDBETWEEN(1,6)+RANDBETWEEN(1,6)+RANDBETWEEN(1,6)</f>
        <v>5</v>
      </c>
      <c r="F4" s="10">
        <f ca="1">RANDBETWEEN(1,6)+RANDBETWEEN(1,6)+RANDBETWEEN(1,6)+RANDBETWEEN(1,6)</f>
        <v>17</v>
      </c>
      <c r="G4" s="10">
        <f ca="1">RANDBETWEEN(1,6)+RANDBETWEEN(1,6)+RANDBETWEEN(1,6)+RANDBETWEEN(1,6)+RANDBETWEEN(1,6)</f>
        <v>22</v>
      </c>
      <c r="H4" s="11">
        <f ca="1">RANDBETWEEN(1,6)+RANDBETWEEN(1,6)+RANDBETWEEN(1,6)+RANDBETWEEN(1,6)+RANDBETWEEN(1,6)+RANDBETWEEN(1,6)</f>
        <v>24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3</v>
      </c>
      <c r="D5" s="10">
        <f ca="1">RANDBETWEEN(1,8)+RANDBETWEEN(1,8)</f>
        <v>7</v>
      </c>
      <c r="E5" s="10">
        <f ca="1">RANDBETWEEN(1,8)+RANDBETWEEN(1,8)+RANDBETWEEN(1,8)</f>
        <v>15</v>
      </c>
      <c r="F5" s="10">
        <f ca="1">RANDBETWEEN(1,8)+RANDBETWEEN(1,8)+RANDBETWEEN(1,8)+RANDBETWEEN(1,8)</f>
        <v>21</v>
      </c>
      <c r="G5" s="10">
        <f ca="1">RANDBETWEEN(1,8)+RANDBETWEEN(1,8)+RANDBETWEEN(1,8)+RANDBETWEEN(1,8)+RANDBETWEEN(1,8)</f>
        <v>28</v>
      </c>
      <c r="H5" s="11">
        <f ca="1">RANDBETWEEN(1,8)+RANDBETWEEN(1,8)+RANDBETWEEN(1,8)+RANDBETWEEN(1,8)+RANDBETWEEN(1,8)+RANDBETWEEN(1,8)</f>
        <v>34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9</v>
      </c>
      <c r="D6" s="10">
        <f ca="1">RANDBETWEEN(1,10)+RANDBETWEEN(1,10)</f>
        <v>14</v>
      </c>
      <c r="E6" s="10">
        <f ca="1">RANDBETWEEN(1,10)+RANDBETWEEN(1,10)+RANDBETWEEN(1,10)</f>
        <v>20</v>
      </c>
      <c r="F6" s="10">
        <f ca="1">RANDBETWEEN(1,10)+RANDBETWEEN(1,10)+RANDBETWEEN(1,10)+RANDBETWEEN(1,10)</f>
        <v>26</v>
      </c>
      <c r="G6" s="10">
        <f ca="1">RANDBETWEEN(1,10)+RANDBETWEEN(1,10)+RANDBETWEEN(1,10)+RANDBETWEEN(1,10)+RANDBETWEEN(1,10)</f>
        <v>27</v>
      </c>
      <c r="H6" s="11">
        <f ca="1">RANDBETWEEN(1,10)+RANDBETWEEN(1,10)+RANDBETWEEN(1,10)+RANDBETWEEN(1,10)+RANDBETWEEN(1,10)+RANDBETWEEN(1,10)</f>
        <v>35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7</v>
      </c>
      <c r="D7" s="10">
        <f ca="1">RANDBETWEEN(1,12)+RANDBETWEEN(1,12)</f>
        <v>10</v>
      </c>
      <c r="E7" s="10">
        <f ca="1">RANDBETWEEN(1,12)+RANDBETWEEN(1,12)+RANDBETWEEN(1,12)</f>
        <v>34</v>
      </c>
      <c r="F7" s="10">
        <f ca="1">RANDBETWEEN(1,12)+RANDBETWEEN(1,12)+RANDBETWEEN(1,12)+RANDBETWEEN(1,12)</f>
        <v>28</v>
      </c>
      <c r="G7" s="10">
        <f ca="1">RANDBETWEEN(1,12)+RANDBETWEEN(1,12)+RANDBETWEEN(1,12)+RANDBETWEEN(1,12)+RANDBETWEEN(1,12)</f>
        <v>45</v>
      </c>
      <c r="H7" s="11">
        <f ca="1">RANDBETWEEN(1,12)+RANDBETWEEN(1,12)+RANDBETWEEN(1,12)+RANDBETWEEN(1,12)+RANDBETWEEN(1,12)+RANDBETWEEN(1,12)</f>
        <v>46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5</v>
      </c>
      <c r="D8" s="10">
        <f ca="1">RANDBETWEEN(1,20)+RANDBETWEEN(1,20)</f>
        <v>13</v>
      </c>
      <c r="E8" s="10">
        <f ca="1">RANDBETWEEN(1,20)+RANDBETWEEN(1,20)+RANDBETWEEN(1,20)</f>
        <v>25</v>
      </c>
      <c r="F8" s="10">
        <f ca="1">RANDBETWEEN(1,20)+RANDBETWEEN(1,20)+RANDBETWEEN(1,20)+RANDBETWEEN(1,20)</f>
        <v>45</v>
      </c>
      <c r="G8" s="10">
        <f ca="1">RANDBETWEEN(1,20)+RANDBETWEEN(1,20)+RANDBETWEEN(1,20)+RANDBETWEEN(1,20)+RANDBETWEEN(1,20)</f>
        <v>59</v>
      </c>
      <c r="H8" s="11">
        <f ca="1">RANDBETWEEN(1,20)+RANDBETWEEN(1,20)+RANDBETWEEN(1,20)+RANDBETWEEN(1,20)+RANDBETWEEN(1,20)+RANDBETWEEN(1,20)</f>
        <v>71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40</v>
      </c>
      <c r="D9" s="13">
        <f ca="1">RANDBETWEEN(1,100)+RANDBETWEEN(1,100)</f>
        <v>48</v>
      </c>
      <c r="E9" s="13">
        <f ca="1">RANDBETWEEN(1,100)+RANDBETWEEN(1,100)+RANDBETWEEN(1,100)</f>
        <v>145</v>
      </c>
      <c r="F9" s="13">
        <f ca="1">RANDBETWEEN(1,100)+RANDBETWEEN(1,100)+RANDBETWEEN(1,100)+RANDBETWEEN(1,100)</f>
        <v>91</v>
      </c>
      <c r="G9" s="13">
        <f ca="1">RANDBETWEEN(1,100)+RANDBETWEEN(1,100)+RANDBETWEEN(1,100)+RANDBETWEEN(1,100)+RANDBETWEEN(1,100)</f>
        <v>141</v>
      </c>
      <c r="H9" s="14">
        <f ca="1">RANDBETWEEN(1,100)+RANDBETWEEN(1,100)+RANDBETWEEN(1,100)+RANDBETWEEN(1,100)+RANDBETWEEN(1,100)+RANDBETWEEN(1,100)</f>
        <v>432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3"/>
      <c r="U27" s="53"/>
      <c r="V27" s="53"/>
    </row>
    <row r="28" spans="1:22" x14ac:dyDescent="0.3">
      <c r="A28" s="1"/>
      <c r="C28" s="1"/>
      <c r="D28" s="1"/>
      <c r="E28" s="1"/>
      <c r="F28" s="1"/>
      <c r="T28" s="53"/>
      <c r="U28" s="53"/>
      <c r="V28" s="53"/>
    </row>
    <row r="29" spans="1:22" x14ac:dyDescent="0.3">
      <c r="A29" s="1"/>
      <c r="C29" s="1"/>
      <c r="D29" s="1"/>
      <c r="E29" s="1"/>
      <c r="F29" s="1"/>
      <c r="Q29" s="53"/>
      <c r="R29" s="53"/>
      <c r="S29" s="53"/>
      <c r="T29" s="53"/>
      <c r="U29" s="53"/>
      <c r="V29" s="53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2018-09-03T10:39:53Z</cp:lastPrinted>
  <dcterms:created xsi:type="dcterms:W3CDTF">2014-01-30T16:13:23Z</dcterms:created>
  <dcterms:modified xsi:type="dcterms:W3CDTF">2019-05-04T12:15:21Z</dcterms:modified>
</cp:coreProperties>
</file>