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2" yWindow="-12" windowWidth="11616" windowHeight="10224" activeTab="1"/>
  </bookViews>
  <sheets>
    <sheet name="Initiative" sheetId="1" r:id="rId1"/>
    <sheet name="Spells" sheetId="8" r:id="rId2"/>
    <sheet name="Attacks" sheetId="6" r:id="rId3"/>
    <sheet name="Saves" sheetId="9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J19" i="8" l="1"/>
  <c r="K19" i="8" s="1"/>
  <c r="M19" i="8" s="1"/>
  <c r="K2" i="6" l="1"/>
  <c r="N2" i="6" s="1"/>
  <c r="K3" i="6"/>
  <c r="N3" i="6" s="1"/>
  <c r="D2" i="6"/>
  <c r="J2" i="6"/>
  <c r="D3" i="6"/>
  <c r="E3" i="6"/>
  <c r="J3" i="6"/>
  <c r="L3" i="6" l="1"/>
  <c r="L2" i="6"/>
  <c r="D7" i="6"/>
  <c r="D9" i="6"/>
  <c r="K18" i="6" l="1"/>
  <c r="N18" i="6" s="1"/>
  <c r="J18" i="6"/>
  <c r="K17" i="6"/>
  <c r="N17" i="6" s="1"/>
  <c r="J17" i="6"/>
  <c r="K16" i="6"/>
  <c r="N16" i="6" s="1"/>
  <c r="J16" i="6"/>
  <c r="K15" i="6"/>
  <c r="J15" i="6"/>
  <c r="L17" i="6" l="1"/>
  <c r="L16" i="6"/>
  <c r="L18" i="6"/>
  <c r="L15" i="6"/>
  <c r="N15" i="6"/>
  <c r="J6" i="8"/>
  <c r="K6" i="8" s="1"/>
  <c r="M6" i="8" s="1"/>
  <c r="V22" i="5" l="1"/>
  <c r="AA22" i="5" s="1"/>
  <c r="AB22" i="5" s="1"/>
  <c r="V21" i="5"/>
  <c r="AA21" i="5" s="1"/>
  <c r="AB21" i="5" s="1"/>
  <c r="V20" i="5"/>
  <c r="AA20" i="5" s="1"/>
  <c r="AB20" i="5" s="1"/>
  <c r="V19" i="5"/>
  <c r="AA19" i="5" s="1"/>
  <c r="AB19" i="5" s="1"/>
  <c r="J23" i="8" l="1"/>
  <c r="K23" i="8" s="1"/>
  <c r="M23" i="8" s="1"/>
  <c r="J4" i="8" l="1"/>
  <c r="K4" i="8" s="1"/>
  <c r="M4" i="8" s="1"/>
  <c r="M25" i="1" l="1"/>
  <c r="M24" i="1"/>
  <c r="M23" i="1"/>
  <c r="D9" i="1"/>
  <c r="E9" i="1" s="1"/>
  <c r="D10" i="1"/>
  <c r="E10" i="1" s="1"/>
  <c r="D11" i="1"/>
  <c r="E11" i="1" s="1"/>
  <c r="D12" i="1"/>
  <c r="E12" i="1" s="1"/>
  <c r="D13" i="1"/>
  <c r="E13" i="1" s="1"/>
  <c r="K12" i="6"/>
  <c r="N12" i="6" s="1"/>
  <c r="J12" i="6"/>
  <c r="K11" i="6"/>
  <c r="N11" i="6" s="1"/>
  <c r="J11" i="6"/>
  <c r="V9" i="5"/>
  <c r="AA9" i="5" s="1"/>
  <c r="AB9" i="5" s="1"/>
  <c r="L11" i="6" l="1"/>
  <c r="L12" i="6"/>
  <c r="J9" i="8" l="1"/>
  <c r="K9" i="8" s="1"/>
  <c r="M9" i="8" s="1"/>
  <c r="B7" i="5" l="1"/>
  <c r="Z8" i="5"/>
  <c r="V14" i="5"/>
  <c r="F10" i="6" l="1"/>
  <c r="F9" i="6"/>
  <c r="J11" i="8" l="1"/>
  <c r="K11" i="8" s="1"/>
  <c r="M11" i="8" s="1"/>
  <c r="E4" i="4" l="1"/>
  <c r="J10" i="8" l="1"/>
  <c r="K10" i="8" s="1"/>
  <c r="M10" i="8" s="1"/>
  <c r="J3" i="8" l="1"/>
  <c r="K3" i="8" s="1"/>
  <c r="M3" i="8" s="1"/>
  <c r="K14" i="6" l="1"/>
  <c r="N14" i="6" s="1"/>
  <c r="J14" i="6"/>
  <c r="K13" i="6"/>
  <c r="J13" i="6"/>
  <c r="L13" i="6" l="1"/>
  <c r="N13" i="6"/>
  <c r="L14" i="6"/>
  <c r="D7" i="9" l="1"/>
  <c r="E7" i="9" s="1"/>
  <c r="D10" i="9"/>
  <c r="E10" i="9" s="1"/>
  <c r="D11" i="9"/>
  <c r="E11" i="9" s="1"/>
  <c r="D12" i="9"/>
  <c r="E12" i="9" s="1"/>
  <c r="J14" i="8" l="1"/>
  <c r="K14" i="8" s="1"/>
  <c r="M14" i="8" s="1"/>
  <c r="V18" i="5" l="1"/>
  <c r="AA18" i="5" s="1"/>
  <c r="AB18" i="5" s="1"/>
  <c r="D7" i="5" l="1"/>
  <c r="C7" i="5"/>
  <c r="V15" i="5" l="1"/>
  <c r="AA14" i="5"/>
  <c r="AB14" i="5" s="1"/>
  <c r="V13" i="5"/>
  <c r="AA13" i="5" s="1"/>
  <c r="AB13" i="5" s="1"/>
  <c r="V12" i="5"/>
  <c r="AA12" i="5" s="1"/>
  <c r="AB12" i="5" s="1"/>
  <c r="V11" i="5"/>
  <c r="AA11" i="5" s="1"/>
  <c r="AB11" i="5" s="1"/>
  <c r="V10" i="5"/>
  <c r="AA10" i="5" s="1"/>
  <c r="AB10" i="5" s="1"/>
  <c r="V8" i="5"/>
  <c r="V7" i="5"/>
  <c r="D5" i="5" l="1"/>
  <c r="C5" i="5"/>
  <c r="J9" i="9" l="1"/>
  <c r="K9" i="9" s="1"/>
  <c r="J8" i="9"/>
  <c r="K8" i="9" s="1"/>
  <c r="J7" i="9"/>
  <c r="K7" i="9" s="1"/>
  <c r="J6" i="9"/>
  <c r="K6" i="9" s="1"/>
  <c r="D6" i="9"/>
  <c r="E6" i="9" s="1"/>
  <c r="D5" i="9"/>
  <c r="E5" i="9" s="1"/>
  <c r="J4" i="9"/>
  <c r="K4" i="9" s="1"/>
  <c r="D4" i="9"/>
  <c r="E4" i="9" s="1"/>
  <c r="J3" i="9"/>
  <c r="K3" i="9" s="1"/>
  <c r="D3" i="9"/>
  <c r="E3" i="9" s="1"/>
  <c r="J2" i="9"/>
  <c r="K2" i="9" s="1"/>
  <c r="D2" i="9"/>
  <c r="E2" i="9" s="1"/>
  <c r="J32" i="8" l="1"/>
  <c r="K32" i="8" s="1"/>
  <c r="M32" i="8" s="1"/>
  <c r="J22" i="8" l="1"/>
  <c r="K22" i="8" s="1"/>
  <c r="M22" i="8" s="1"/>
  <c r="J18" i="8" l="1"/>
  <c r="K18" i="8" s="1"/>
  <c r="M18" i="8" s="1"/>
  <c r="J21" i="8" l="1"/>
  <c r="K21" i="8" s="1"/>
  <c r="M21" i="8" s="1"/>
  <c r="J13" i="8"/>
  <c r="K13" i="8" s="1"/>
  <c r="M13" i="8" s="1"/>
  <c r="J17" i="8" l="1"/>
  <c r="K17" i="8" s="1"/>
  <c r="M17" i="8" s="1"/>
  <c r="J16" i="8"/>
  <c r="K16" i="8" s="1"/>
  <c r="M16" i="8" s="1"/>
  <c r="D5" i="6" l="1"/>
  <c r="D4" i="6" l="1"/>
  <c r="J4" i="6" l="1"/>
  <c r="J5" i="6"/>
  <c r="J6" i="6"/>
  <c r="J7" i="6"/>
  <c r="J8" i="6"/>
  <c r="J9" i="6"/>
  <c r="J10" i="6"/>
  <c r="J20" i="8" l="1"/>
  <c r="K20" i="8" s="1"/>
  <c r="M20" i="8" s="1"/>
  <c r="J15" i="8"/>
  <c r="K15" i="8" s="1"/>
  <c r="M15" i="8" s="1"/>
  <c r="J12" i="8"/>
  <c r="K12" i="8" s="1"/>
  <c r="M12" i="8" s="1"/>
  <c r="D5" i="1" l="1"/>
  <c r="E5" i="1" s="1"/>
  <c r="D6" i="1"/>
  <c r="E6" i="1" s="1"/>
  <c r="D7" i="1"/>
  <c r="E7" i="1" s="1"/>
  <c r="D8" i="1"/>
  <c r="E8" i="1" s="1"/>
  <c r="K10" i="6" l="1"/>
  <c r="N10" i="6" s="1"/>
  <c r="K7" i="6"/>
  <c r="N7" i="6" s="1"/>
  <c r="K9" i="6"/>
  <c r="N9" i="6" s="1"/>
  <c r="K6" i="6"/>
  <c r="N6" i="6" s="1"/>
  <c r="K4" i="6"/>
  <c r="N4" i="6" s="1"/>
  <c r="K8" i="6"/>
  <c r="N8" i="6" s="1"/>
  <c r="K5" i="6"/>
  <c r="N5" i="6" s="1"/>
  <c r="J31" i="8"/>
  <c r="J30" i="8"/>
  <c r="J29" i="8"/>
  <c r="J28" i="8"/>
  <c r="J27" i="8"/>
  <c r="J26" i="8"/>
  <c r="J8" i="8"/>
  <c r="J7" i="8"/>
  <c r="J2" i="8"/>
  <c r="J5" i="8"/>
  <c r="V17" i="5"/>
  <c r="AA17" i="5" s="1"/>
  <c r="AB17" i="5" s="1"/>
  <c r="V16" i="5"/>
  <c r="AA16" i="5" s="1"/>
  <c r="AB16" i="5" s="1"/>
  <c r="AA15" i="5"/>
  <c r="AB15" i="5" s="1"/>
  <c r="AA8" i="5"/>
  <c r="AB8" i="5" s="1"/>
  <c r="AA7" i="5"/>
  <c r="AB7" i="5" s="1"/>
  <c r="V6" i="5"/>
  <c r="AA6" i="5" s="1"/>
  <c r="AB6" i="5" s="1"/>
  <c r="V5" i="5"/>
  <c r="AA5" i="5" s="1"/>
  <c r="AB5" i="5" s="1"/>
  <c r="L6" i="6" l="1"/>
  <c r="L7" i="6"/>
  <c r="L8" i="6"/>
  <c r="L9" i="6"/>
  <c r="L10" i="6"/>
  <c r="L5" i="6"/>
  <c r="L4" i="6"/>
  <c r="V3" i="5" l="1"/>
  <c r="AA3" i="5" s="1"/>
  <c r="AB3" i="5" s="1"/>
  <c r="V2" i="5"/>
  <c r="AA2" i="5" s="1"/>
  <c r="AB2" i="5" s="1"/>
  <c r="K30" i="8" l="1"/>
  <c r="M30" i="8" s="1"/>
  <c r="K29" i="8"/>
  <c r="M29" i="8" s="1"/>
  <c r="K28" i="8"/>
  <c r="M28" i="8" s="1"/>
  <c r="D4" i="1" l="1"/>
  <c r="D3" i="1"/>
  <c r="D2" i="1"/>
  <c r="K27" i="8" l="1"/>
  <c r="M27" i="8" s="1"/>
  <c r="I11" i="1" l="1"/>
  <c r="I12" i="1" l="1"/>
  <c r="K8" i="8" l="1"/>
  <c r="M8" i="8" s="1"/>
  <c r="E3" i="1"/>
  <c r="K31" i="8" l="1"/>
  <c r="M31" i="8" s="1"/>
  <c r="K7" i="8" l="1"/>
  <c r="M7" i="8" s="1"/>
  <c r="K26" i="8" l="1"/>
  <c r="M26" i="8" s="1"/>
  <c r="V4" i="5" l="1"/>
  <c r="AA4" i="5" s="1"/>
  <c r="AB4" i="5" s="1"/>
  <c r="K5" i="8" l="1"/>
  <c r="M5" i="8" s="1"/>
  <c r="K2" i="8"/>
  <c r="M2" i="8" s="1"/>
  <c r="H6" i="4" l="1"/>
  <c r="D4" i="4" l="1"/>
  <c r="E4" i="1" l="1"/>
  <c r="E2" i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3" i="1"/>
  <c r="M11" i="1" l="1"/>
  <c r="I14" i="1"/>
  <c r="M12" i="1" s="1"/>
  <c r="M13" i="1"/>
  <c r="M8" i="1" l="1"/>
  <c r="M9" i="1"/>
  <c r="M7" i="1"/>
  <c r="M15" i="1" s="1"/>
</calcChain>
</file>

<file path=xl/comments1.xml><?xml version="1.0" encoding="utf-8"?>
<comments xmlns="http://schemas.openxmlformats.org/spreadsheetml/2006/main">
  <authors>
    <author>Alexis Álvarez</author>
  </authors>
  <commentList>
    <comment ref="C5" authorId="0">
      <text>
        <r>
          <rPr>
            <sz val="12"/>
            <color indexed="81"/>
            <rFont val="Times New Roman"/>
            <family val="1"/>
          </rPr>
          <t>Not a ranged weapon, but uses Dex mod.</t>
        </r>
      </text>
    </comment>
    <comment ref="D5" authorId="0">
      <text>
        <r>
          <rPr>
            <sz val="12"/>
            <color indexed="81"/>
            <rFont val="Times New Roman"/>
            <family val="1"/>
          </rPr>
          <t>Not a ranged weapon, but uses Dex mod.</t>
        </r>
      </text>
    </comment>
    <comment ref="F9" authorId="0">
      <text>
        <r>
          <rPr>
            <i/>
            <sz val="12"/>
            <color indexed="81"/>
            <rFont val="Times New Roman"/>
            <family val="1"/>
          </rPr>
          <t>bull’s strength</t>
        </r>
      </text>
    </comment>
    <comment ref="F10" authorId="0">
      <text>
        <r>
          <rPr>
            <i/>
            <sz val="12"/>
            <color indexed="81"/>
            <rFont val="Times New Roman"/>
            <family val="1"/>
          </rPr>
          <t>bull’s strength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5" authorId="0">
      <text>
        <r>
          <rPr>
            <i/>
            <sz val="12"/>
            <color indexed="81"/>
            <rFont val="Times New Roman"/>
            <family val="1"/>
          </rPr>
          <t>barkskin +3</t>
        </r>
      </text>
    </comment>
    <comment ref="D5" authorId="0">
      <text>
        <r>
          <rPr>
            <i/>
            <sz val="12"/>
            <color indexed="81"/>
            <rFont val="Times New Roman"/>
            <family val="1"/>
          </rPr>
          <t>barkskin +3</t>
        </r>
      </text>
    </comment>
    <comment ref="B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C7" authorId="0">
      <text>
        <r>
          <rPr>
            <i/>
            <sz val="12"/>
            <color indexed="81"/>
            <rFont val="Times New Roman"/>
            <family val="1"/>
          </rPr>
          <t>Mage Armor
Shield +4</t>
        </r>
      </text>
    </comment>
    <comment ref="D7" authorId="0">
      <text>
        <r>
          <rPr>
            <i/>
            <sz val="12"/>
            <color indexed="81"/>
            <rFont val="Times New Roman"/>
            <family val="1"/>
          </rPr>
          <t>Mage Armor
Shield +4</t>
        </r>
      </text>
    </comment>
    <comment ref="Z8" authorId="0">
      <text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C9" authorId="0">
      <text>
        <r>
          <rPr>
            <i/>
            <sz val="12"/>
            <color indexed="81"/>
            <rFont val="Times New Roman"/>
            <family val="1"/>
          </rPr>
          <t>Evasion</t>
        </r>
      </text>
    </comment>
  </commentList>
</comments>
</file>

<file path=xl/sharedStrings.xml><?xml version="1.0" encoding="utf-8"?>
<sst xmlns="http://schemas.openxmlformats.org/spreadsheetml/2006/main" count="538" uniqueCount="192">
  <si>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</si>
  <si>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</si>
  <si>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</si>
  <si>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</si>
  <si>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</si>
  <si>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</si>
  <si>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</si>
  <si>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</si>
  <si>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</si>
  <si>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</si>
  <si>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</si>
  <si>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</si>
  <si>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</si>
  <si>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</si>
  <si>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</si>
  <si>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</si>
  <si>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</si>
  <si>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</si>
  <si>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</si>
  <si>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</si>
  <si>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</si>
  <si>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</si>
  <si>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</si>
  <si>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</si>
  <si>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</si>
  <si>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</si>
  <si>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</si>
  <si>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</si>
  <si>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</si>
  <si>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</si>
  <si>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</si>
  <si>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</si>
  <si>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</si>
  <si>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</si>
  <si>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</si>
  <si>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</si>
  <si>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</si>
  <si>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</si>
  <si>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</si>
  <si>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</si>
  <si>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</si>
  <si>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</si>
  <si>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</si>
  <si>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</si>
  <si>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</si>
  <si>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</si>
  <si>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</si>
  <si>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</si>
  <si>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</si>
  <si>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</si>
  <si>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</si>
  <si>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</si>
  <si>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</si>
  <si>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</si>
  <si>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</si>
  <si>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</si>
  <si>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</si>
  <si>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</si>
  <si>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</si>
  <si>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</si>
  <si>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</si>
  <si>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</si>
  <si>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Details</t>
  </si>
  <si>
    <t>Spell Resist</t>
  </si>
  <si>
    <t>Good/
Pos</t>
  </si>
  <si>
    <t>Vamp</t>
  </si>
  <si>
    <t>Temp</t>
  </si>
  <si>
    <t>Evil/
Neg</t>
  </si>
  <si>
    <t>Magic/
Force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</si>
  <si>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</si>
  <si>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</si>
  <si>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</si>
  <si>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</si>
  <si>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</si>
  <si>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</si>
  <si>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</si>
  <si>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</si>
  <si>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</si>
  <si>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</si>
  <si>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</si>
  <si>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</si>
  <si>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</si>
  <si>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Bard</t>
  </si>
  <si>
    <t>1 rnd/lvl</t>
  </si>
  <si>
    <t>1 min/lvl</t>
  </si>
  <si>
    <t>1 hr/lvl</t>
  </si>
  <si>
    <t>Specific</t>
  </si>
  <si>
    <t>10 min/lvl</t>
  </si>
  <si>
    <t>Notes</t>
  </si>
  <si>
    <t>Elaith</t>
  </si>
  <si>
    <t>þ</t>
  </si>
  <si>
    <t>Specific Time</t>
  </si>
  <si>
    <t>Dex Mod+</t>
  </si>
  <si>
    <t>Str Mod+</t>
  </si>
  <si>
    <t>Total Score</t>
  </si>
  <si>
    <t>Ranged?</t>
  </si>
  <si>
    <t>Greatsword +1</t>
  </si>
  <si>
    <t>Saskajewi</t>
  </si>
  <si>
    <t>Brenuwan</t>
  </si>
  <si>
    <t>Thurstein</t>
  </si>
  <si>
    <t>Sarge</t>
  </si>
  <si>
    <t>Maiko</t>
  </si>
  <si>
    <t>Rook</t>
  </si>
  <si>
    <t>Warmage</t>
  </si>
  <si>
    <t>Cleric of Red Knight</t>
  </si>
  <si>
    <t>Duskblade</t>
  </si>
  <si>
    <t>Aristocrat-Sorceress</t>
  </si>
  <si>
    <t>Syracuse</t>
  </si>
  <si>
    <t>Dromedar</t>
  </si>
  <si>
    <t>Big Brother Binør</t>
  </si>
  <si>
    <t>Marshal-Legendary Leader</t>
  </si>
  <si>
    <t>Rogue-Aristocrat-Bard-Evangelist</t>
  </si>
  <si>
    <t>Cleric of Cyric-Church Inquisitor</t>
  </si>
  <si>
    <t>20’</t>
  </si>
  <si>
    <t>20’/30’</t>
  </si>
  <si>
    <t>Flame Arrow</t>
  </si>
  <si>
    <t>Aristocrat-Wizard</t>
  </si>
  <si>
    <t>Aristocrat-Fighter</t>
  </si>
  <si>
    <t>1d4</t>
  </si>
  <si>
    <t>Quarterstaff +2</t>
  </si>
  <si>
    <t>Hand Crossbow +1</t>
  </si>
  <si>
    <t>Heavy Crossbow +1</t>
  </si>
  <si>
    <t>Bastard Sword +3</t>
  </si>
  <si>
    <t>MW Dagger</t>
  </si>
  <si>
    <t>Keen Rapier</t>
  </si>
  <si>
    <r>
      <t>+1d6 fire (</t>
    </r>
    <r>
      <rPr>
        <i/>
        <sz val="12"/>
        <color theme="1"/>
        <rFont val="Times New Roman"/>
        <family val="1"/>
      </rPr>
      <t>flame arrow</t>
    </r>
    <r>
      <rPr>
        <sz val="12"/>
        <color theme="1"/>
        <rFont val="Times New Roman"/>
        <family val="1"/>
      </rPr>
      <t>)</t>
    </r>
  </si>
  <si>
    <t>Barkskin</t>
  </si>
  <si>
    <t>Owl’s Wisdom</t>
  </si>
  <si>
    <t>Detect Magic</t>
  </si>
  <si>
    <t>Mage Armor</t>
  </si>
  <si>
    <t>Shield</t>
  </si>
  <si>
    <t>Bull’s Strength</t>
  </si>
  <si>
    <t>See Invisibility</t>
  </si>
  <si>
    <t>Eagle’s Splendor</t>
  </si>
  <si>
    <t>Bear’s Endurance</t>
  </si>
  <si>
    <t>Protection from Evil</t>
  </si>
  <si>
    <t>Pertinent Character</t>
  </si>
  <si>
    <t>Save vs.</t>
  </si>
  <si>
    <t>Ranks</t>
  </si>
  <si>
    <t>Save</t>
  </si>
  <si>
    <t>Fortitude</t>
  </si>
  <si>
    <t>Reflex</t>
  </si>
  <si>
    <t>Will</t>
  </si>
  <si>
    <t>Check</t>
  </si>
  <si>
    <t>Strength</t>
  </si>
  <si>
    <t>Listen</t>
  </si>
  <si>
    <t>Spot</t>
  </si>
  <si>
    <t>Warhorse</t>
  </si>
  <si>
    <t>Warhorse, Saskajewi</t>
  </si>
  <si>
    <t>Warhorse, Brenuwan</t>
  </si>
  <si>
    <t>Warhorse, Thurstein</t>
  </si>
  <si>
    <t>Warhorse, Sarge/Maiko</t>
  </si>
  <si>
    <t>Warhorse, Rook/Elaith</t>
  </si>
  <si>
    <t>Good Hope</t>
  </si>
  <si>
    <t>1d8</t>
  </si>
  <si>
    <t>Firenze</t>
  </si>
  <si>
    <t>Flaming Longsword</t>
  </si>
  <si>
    <t>Light Crossbow</t>
  </si>
  <si>
    <t>Ride</t>
  </si>
  <si>
    <t>Sleet Storm</t>
  </si>
  <si>
    <t>1d8+1d6 fire</t>
  </si>
  <si>
    <t>1d10+1</t>
  </si>
  <si>
    <t>Divine Power</t>
  </si>
  <si>
    <t>Summon Monster III</t>
  </si>
  <si>
    <t>Pious Templar</t>
  </si>
  <si>
    <t>June</t>
  </si>
  <si>
    <t>Short Sword +1</t>
  </si>
  <si>
    <t>Longbow +1</t>
  </si>
  <si>
    <t>1d6+1</t>
  </si>
  <si>
    <t>1d8+1+2d6 skirmish</t>
  </si>
  <si>
    <t>40’</t>
  </si>
  <si>
    <t>Scout</t>
  </si>
  <si>
    <t>Third Party Composition</t>
  </si>
  <si>
    <t>Lizardfolk Barbarian</t>
  </si>
  <si>
    <t>Lizardfolk Druid</t>
  </si>
  <si>
    <t>Lizardfolk Black Dragon Shaman</t>
  </si>
  <si>
    <t>Farthest Stride</t>
  </si>
  <si>
    <t>Kragaar Phlegmaster</t>
  </si>
  <si>
    <t>Shaman Vessik</t>
  </si>
  <si>
    <t>Lizardfolk Cleric of Sess’innek</t>
  </si>
  <si>
    <t>Grogfather Azmiir</t>
  </si>
  <si>
    <t>Draconic Might</t>
  </si>
  <si>
    <t>lizardfolk</t>
  </si>
  <si>
    <t>Greater Invisibility</t>
  </si>
  <si>
    <t>CONFUSED</t>
  </si>
  <si>
    <t>1d4+1</t>
  </si>
  <si>
    <t>Claw 1</t>
  </si>
  <si>
    <t>Claw 2</t>
  </si>
  <si>
    <t>Bite</t>
  </si>
  <si>
    <t>Grapple</t>
  </si>
  <si>
    <t>Greatsword, 2nd Attack</t>
  </si>
  <si>
    <t>Confusion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</si>
</sst>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  <font>
      <sz val="12"/>
      <color rgb="FFFFFF00"/>
      <name val="Wingdings"/>
      <charset val="2"/>
    </font>
    <font>
      <i/>
      <sz val="12"/>
      <color indexed="81"/>
      <name val="Times New Roman"/>
      <family val="1"/>
    </font>
    <font>
      <sz val="12"/>
      <color rgb="FFFF0000"/>
      <name val="Times New Roman"/>
      <family val="2"/>
    </font>
    <font>
      <b/>
      <sz val="12"/>
      <color rgb="FFFFFF00"/>
      <name val="Times New Roman"/>
      <family val="1"/>
    </font>
    <font>
      <b/>
      <sz val="12"/>
      <color theme="6" tint="-0.499984740745262"/>
      <name val="Times New Roman"/>
      <family val="1"/>
    </font>
    <font>
      <sz val="12"/>
      <color theme="6" tint="-0.499984740745262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22" fillId="0" borderId="0"/>
  </cellStyleXfs>
  <cellXfs count="20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14" borderId="1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18" borderId="27" xfId="0" applyFont="1" applyFill="1" applyBorder="1" applyAlignment="1">
      <alignment horizontal="center" vertical="center" wrapText="1"/>
    </xf>
    <xf numFmtId="0" fontId="2" fillId="17" borderId="24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8" xfId="0" applyFont="1" applyFill="1" applyBorder="1" applyAlignment="1">
      <alignment horizontal="centerContinuous" vertical="center" wrapText="1"/>
    </xf>
    <xf numFmtId="0" fontId="2" fillId="13" borderId="21" xfId="0" applyFont="1" applyFill="1" applyBorder="1" applyAlignment="1">
      <alignment horizontal="centerContinuous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8" xfId="0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6" fillId="21" borderId="21" xfId="0" applyFont="1" applyFill="1" applyBorder="1" applyAlignment="1">
      <alignment horizontal="center" vertical="center" wrapText="1"/>
    </xf>
    <xf numFmtId="0" fontId="2" fillId="22" borderId="16" xfId="0" applyFont="1" applyFill="1" applyBorder="1" applyAlignment="1">
      <alignment horizontal="center" vertical="center" wrapText="1"/>
    </xf>
    <xf numFmtId="0" fontId="2" fillId="20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0" fillId="24" borderId="26" xfId="11" applyNumberFormat="1" applyFont="1" applyFill="1" applyBorder="1" applyAlignment="1">
      <alignment horizontal="center" vertical="center" shrinkToFit="1"/>
    </xf>
    <xf numFmtId="0" fontId="20" fillId="20" borderId="26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26" borderId="51" xfId="0" applyFont="1" applyFill="1" applyBorder="1" applyAlignment="1">
      <alignment horizontal="center" vertical="center"/>
    </xf>
    <xf numFmtId="0" fontId="14" fillId="27" borderId="51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20" borderId="19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17" borderId="26" xfId="0" applyFill="1" applyBorder="1" applyAlignment="1">
      <alignment horizontal="center" vertical="center"/>
    </xf>
    <xf numFmtId="0" fontId="5" fillId="18" borderId="4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6" fillId="21" borderId="22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9" xfId="0" applyFont="1" applyFill="1" applyBorder="1" applyAlignment="1">
      <alignment horizontal="center" vertical="center"/>
    </xf>
    <xf numFmtId="0" fontId="0" fillId="20" borderId="2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28" borderId="33" xfId="0" applyFont="1" applyFill="1" applyBorder="1" applyAlignment="1">
      <alignment horizontal="center" vertical="center" wrapText="1"/>
    </xf>
    <xf numFmtId="0" fontId="0" fillId="28" borderId="30" xfId="0" applyFill="1" applyBorder="1" applyAlignment="1">
      <alignment horizontal="center" vertical="center"/>
    </xf>
    <xf numFmtId="0" fontId="2" fillId="29" borderId="33" xfId="0" applyFont="1" applyFill="1" applyBorder="1" applyAlignment="1">
      <alignment horizontal="center" vertical="center" wrapText="1"/>
    </xf>
    <xf numFmtId="0" fontId="0" fillId="29" borderId="30" xfId="0" applyFill="1" applyBorder="1" applyAlignment="1">
      <alignment horizontal="center" vertical="center"/>
    </xf>
    <xf numFmtId="0" fontId="21" fillId="29" borderId="30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15" fillId="7" borderId="51" xfId="0" applyFont="1" applyFill="1" applyBorder="1" applyAlignment="1">
      <alignment horizontal="center" vertical="center"/>
    </xf>
    <xf numFmtId="0" fontId="15" fillId="30" borderId="51" xfId="0" applyFont="1" applyFill="1" applyBorder="1" applyAlignment="1">
      <alignment horizontal="center" vertical="center"/>
    </xf>
    <xf numFmtId="0" fontId="14" fillId="31" borderId="5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24" fillId="29" borderId="30" xfId="0" applyFont="1" applyFill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55" xfId="0" applyFont="1" applyFill="1" applyBorder="1" applyAlignment="1">
      <alignment horizontal="center" vertical="center"/>
    </xf>
    <xf numFmtId="0" fontId="12" fillId="9" borderId="54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8" borderId="54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5" fillId="7" borderId="54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26" fillId="6" borderId="5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27" fillId="16" borderId="8" xfId="0" applyFont="1" applyFill="1" applyBorder="1" applyAlignment="1">
      <alignment horizontal="center" vertical="center"/>
    </xf>
    <xf numFmtId="0" fontId="28" fillId="19" borderId="41" xfId="0" applyFont="1" applyFill="1" applyBorder="1" applyAlignment="1">
      <alignment horizontal="center" vertical="center"/>
    </xf>
    <xf numFmtId="0" fontId="28" fillId="19" borderId="44" xfId="0" applyFont="1" applyFill="1" applyBorder="1" applyAlignment="1">
      <alignment horizontal="center" vertical="center"/>
    </xf>
    <xf numFmtId="0" fontId="28" fillId="19" borderId="42" xfId="0" applyFont="1" applyFill="1" applyBorder="1" applyAlignment="1">
      <alignment horizontal="center" vertical="center"/>
    </xf>
    <xf numFmtId="0" fontId="29" fillId="19" borderId="36" xfId="0" applyFont="1" applyFill="1" applyBorder="1" applyAlignment="1">
      <alignment horizontal="center" vertical="center"/>
    </xf>
    <xf numFmtId="0" fontId="29" fillId="19" borderId="30" xfId="0" applyFont="1" applyFill="1" applyBorder="1" applyAlignment="1">
      <alignment horizontal="center" vertical="center"/>
    </xf>
    <xf numFmtId="0" fontId="29" fillId="19" borderId="37" xfId="0" applyFont="1" applyFill="1" applyBorder="1" applyAlignment="1">
      <alignment horizontal="center" vertical="center"/>
    </xf>
    <xf numFmtId="0" fontId="29" fillId="19" borderId="47" xfId="0" applyFont="1" applyFill="1" applyBorder="1" applyAlignment="1">
      <alignment horizontal="center" vertical="center"/>
    </xf>
    <xf numFmtId="0" fontId="29" fillId="19" borderId="35" xfId="0" applyFont="1" applyFill="1" applyBorder="1" applyAlignment="1">
      <alignment horizontal="center" vertical="center"/>
    </xf>
    <xf numFmtId="0" fontId="29" fillId="19" borderId="50" xfId="0" applyFont="1" applyFill="1" applyBorder="1" applyAlignment="1">
      <alignment horizontal="center" vertical="center"/>
    </xf>
    <xf numFmtId="0" fontId="28" fillId="19" borderId="36" xfId="0" applyFont="1" applyFill="1" applyBorder="1" applyAlignment="1">
      <alignment horizontal="right" vertical="center"/>
    </xf>
    <xf numFmtId="1" fontId="29" fillId="19" borderId="0" xfId="0" applyNumberFormat="1" applyFont="1" applyFill="1" applyBorder="1" applyAlignment="1">
      <alignment horizontal="center" vertical="center"/>
    </xf>
    <xf numFmtId="164" fontId="29" fillId="19" borderId="0" xfId="0" applyNumberFormat="1" applyFont="1" applyFill="1" applyBorder="1" applyAlignment="1">
      <alignment horizontal="center" vertical="center"/>
    </xf>
    <xf numFmtId="0" fontId="28" fillId="19" borderId="38" xfId="0" applyFont="1" applyFill="1" applyBorder="1" applyAlignment="1">
      <alignment horizontal="right" vertical="center"/>
    </xf>
    <xf numFmtId="1" fontId="29" fillId="19" borderId="39" xfId="0" applyNumberFormat="1" applyFont="1" applyFill="1" applyBorder="1" applyAlignment="1">
      <alignment horizontal="center" vertical="center"/>
    </xf>
    <xf numFmtId="0" fontId="29" fillId="19" borderId="40" xfId="0" applyFont="1" applyFill="1" applyBorder="1" applyAlignment="1">
      <alignment horizontal="center" vertical="center"/>
    </xf>
    <xf numFmtId="0" fontId="4" fillId="13" borderId="26" xfId="0" applyFont="1" applyFill="1" applyBorder="1" applyAlignment="1">
      <alignment horizontal="center" vertical="center"/>
    </xf>
  </cellXfs>
  <cellStyles count="13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Normal 6" xfId="12"/>
    <cellStyle name="Percent" xfId="11" builtinId="5"/>
    <cellStyle name="Percent 2" xfId="6"/>
    <cellStyle name="Percent 2 2" xfId="8"/>
  </cellStyles>
  <dxfs count="37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00FFFF"/>
      <color rgb="FFFF6600"/>
      <color rgb="FF0066FF"/>
      <color rgb="FF9966FF"/>
      <color rgb="FF33CC33"/>
      <color rgb="FFFFFFCC"/>
      <color rgb="FF99FF99"/>
      <color rgb="FF99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11</c:v>
                </c:pt>
                <c:pt idx="3">
                  <c:v>11</c:v>
                </c:pt>
                <c:pt idx="4">
                  <c:v>16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7</c:v>
                </c:pt>
                <c:pt idx="3">
                  <c:v>11</c:v>
                </c:pt>
                <c:pt idx="4">
                  <c:v>21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22</c:v>
                </c:pt>
                <c:pt idx="5">
                  <c:v>40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22</c:v>
                </c:pt>
                <c:pt idx="3">
                  <c:v>18</c:v>
                </c:pt>
                <c:pt idx="4">
                  <c:v>31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12</c:v>
                </c:pt>
                <c:pt idx="4">
                  <c:v>37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</c:v>
                </c:pt>
                <c:pt idx="1">
                  <c:v>26</c:v>
                </c:pt>
                <c:pt idx="2">
                  <c:v>34</c:v>
                </c:pt>
                <c:pt idx="3">
                  <c:v>33</c:v>
                </c:pt>
                <c:pt idx="4">
                  <c:v>52</c:v>
                </c:pt>
                <c:pt idx="5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03200"/>
        <c:axId val="167204736"/>
        <c:axId val="112595392"/>
      </c:area3DChart>
      <c:catAx>
        <c:axId val="167203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204736"/>
        <c:crosses val="autoZero"/>
        <c:auto val="1"/>
        <c:lblAlgn val="ctr"/>
        <c:lblOffset val="100"/>
        <c:noMultiLvlLbl val="0"/>
      </c:catAx>
      <c:valAx>
        <c:axId val="16720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203200"/>
        <c:crosses val="autoZero"/>
        <c:crossBetween val="midCat"/>
      </c:valAx>
      <c:serAx>
        <c:axId val="112595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20473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5</c:v>
                </c:pt>
                <c:pt idx="5">
                  <c:v>14</c:v>
                </c:pt>
                <c:pt idx="6">
                  <c:v>26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12</c:v>
                </c:pt>
                <c:pt idx="4">
                  <c:v>22</c:v>
                </c:pt>
                <c:pt idx="5">
                  <c:v>17</c:v>
                </c:pt>
                <c:pt idx="6">
                  <c:v>34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15</c:v>
                </c:pt>
                <c:pt idx="4">
                  <c:v>18</c:v>
                </c:pt>
                <c:pt idx="5">
                  <c:v>12</c:v>
                </c:pt>
                <c:pt idx="6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31</c:v>
                </c:pt>
                <c:pt idx="5">
                  <c:v>37</c:v>
                </c:pt>
                <c:pt idx="6">
                  <c:v>52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15</c:v>
                </c:pt>
                <c:pt idx="1">
                  <c:v>15</c:v>
                </c:pt>
                <c:pt idx="2">
                  <c:v>24</c:v>
                </c:pt>
                <c:pt idx="3">
                  <c:v>40</c:v>
                </c:pt>
                <c:pt idx="4">
                  <c:v>28</c:v>
                </c:pt>
                <c:pt idx="5">
                  <c:v>42</c:v>
                </c:pt>
                <c:pt idx="6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58752"/>
        <c:axId val="167264640"/>
        <c:axId val="142315008"/>
      </c:area3DChart>
      <c:catAx>
        <c:axId val="167258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264640"/>
        <c:crosses val="autoZero"/>
        <c:auto val="1"/>
        <c:lblAlgn val="ctr"/>
        <c:lblOffset val="100"/>
        <c:noMultiLvlLbl val="0"/>
      </c:catAx>
      <c:valAx>
        <c:axId val="16726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258752"/>
        <c:crosses val="autoZero"/>
        <c:crossBetween val="midCat"/>
      </c:valAx>
      <c:serAx>
        <c:axId val="142315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6726464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11</c:v>
                </c:pt>
                <c:pt idx="3">
                  <c:v>11</c:v>
                </c:pt>
                <c:pt idx="4">
                  <c:v>16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7</c:v>
                </c:pt>
                <c:pt idx="3">
                  <c:v>11</c:v>
                </c:pt>
                <c:pt idx="4">
                  <c:v>21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22</c:v>
                </c:pt>
                <c:pt idx="5">
                  <c:v>40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22</c:v>
                </c:pt>
                <c:pt idx="3">
                  <c:v>18</c:v>
                </c:pt>
                <c:pt idx="4">
                  <c:v>31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12</c:v>
                </c:pt>
                <c:pt idx="4">
                  <c:v>37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</c:v>
                </c:pt>
                <c:pt idx="1">
                  <c:v>26</c:v>
                </c:pt>
                <c:pt idx="2">
                  <c:v>34</c:v>
                </c:pt>
                <c:pt idx="3">
                  <c:v>33</c:v>
                </c:pt>
                <c:pt idx="4">
                  <c:v>52</c:v>
                </c:pt>
                <c:pt idx="5">
                  <c:v>54</c:v>
                </c:pt>
              </c:numCache>
            </c:numRef>
          </c:val>
        </c:ser>
        <c:bandFmts/>
        <c:axId val="167708928"/>
        <c:axId val="167718912"/>
        <c:axId val="167284224"/>
      </c:surface3DChart>
      <c:catAx>
        <c:axId val="167708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718912"/>
        <c:crosses val="autoZero"/>
        <c:auto val="1"/>
        <c:lblAlgn val="ctr"/>
        <c:lblOffset val="100"/>
        <c:noMultiLvlLbl val="0"/>
      </c:catAx>
      <c:valAx>
        <c:axId val="16771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708928"/>
        <c:crosses val="autoZero"/>
        <c:crossBetween val="midCat"/>
      </c:valAx>
      <c:serAx>
        <c:axId val="167284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71891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174057</xdr:colOff>
      <xdr:row>0</xdr:row>
      <xdr:rowOff>144378</xdr:rowOff>
    </xdr:from>
    <xdr:to>
      <xdr:col>16</xdr:col>
      <xdr:colOff>283945</xdr:colOff>
      <xdr:row>0</xdr:row>
      <xdr:rowOff>255871</xdr:rowOff>
    </xdr:to>
    <xdr:sp macro="" textlink="">
      <xdr:nvSpPr>
        <xdr:cNvPr id="8" name="Donut 7"/>
        <xdr:cNvSpPr/>
      </xdr:nvSpPr>
      <xdr:spPr>
        <a:xfrm>
          <a:off x="7634037" y="14437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workbookViewId="0"/>
  </sheetViews>
  <sheetFormatPr defaultRowHeight="15.6" x14ac:dyDescent="0.3"/>
  <cols>
    <col min="1" max="1" width="15.296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8984375" style="47" bestFit="1" customWidth="1"/>
    <col min="7" max="7" width="4.19921875" style="42" customWidth="1"/>
    <col min="8" max="8" width="14.09765625" style="42" bestFit="1" customWidth="1"/>
    <col min="9" max="9" width="4.8984375" style="42" bestFit="1" customWidth="1"/>
    <col min="10" max="10" width="17.59765625" style="42" bestFit="1" customWidth="1"/>
    <col min="11" max="11" width="4.19921875" style="42" customWidth="1"/>
    <col min="12" max="12" width="19.59765625" style="42" bestFit="1" customWidth="1"/>
    <col min="13" max="13" width="4.3984375" style="42" bestFit="1" customWidth="1"/>
    <col min="14" max="14" width="28.59765625" style="42" bestFit="1" customWidth="1"/>
    <col min="15" max="16384" width="8.796875" style="42"/>
  </cols>
  <sheetData>
    <row r="1" spans="1:14" s="37" customFormat="1" ht="31.8" thickBot="1" x14ac:dyDescent="0.35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H1" s="38" t="s">
        <v>21</v>
      </c>
      <c r="I1" s="38"/>
      <c r="J1" s="38"/>
      <c r="K1" s="38"/>
      <c r="L1" s="38" t="s">
        <v>78</v>
      </c>
      <c r="M1" s="38"/>
      <c r="N1" s="38"/>
    </row>
    <row r="2" spans="1:14" ht="16.8" thickTop="1" thickBot="1" x14ac:dyDescent="0.35">
      <c r="A2" s="80" t="s">
        <v>100</v>
      </c>
      <c r="B2" s="80">
        <v>1</v>
      </c>
      <c r="C2" s="43">
        <v>2</v>
      </c>
      <c r="D2" s="44">
        <f t="shared" ref="D2:D5" ca="1" si="0">RANDBETWEEN(1,20)</f>
        <v>9</v>
      </c>
      <c r="E2" s="43">
        <f t="shared" ref="E2:E4" ca="1" si="1">SUM(C2:D2)</f>
        <v>11</v>
      </c>
      <c r="F2" s="43" t="s">
        <v>6</v>
      </c>
      <c r="H2" s="81" t="s">
        <v>0</v>
      </c>
      <c r="I2" s="82" t="s">
        <v>22</v>
      </c>
      <c r="J2" s="83" t="s">
        <v>23</v>
      </c>
      <c r="L2" s="143" t="s">
        <v>0</v>
      </c>
      <c r="M2" s="144" t="s">
        <v>79</v>
      </c>
      <c r="N2" s="145" t="s">
        <v>62</v>
      </c>
    </row>
    <row r="3" spans="1:14" x14ac:dyDescent="0.3">
      <c r="A3" s="80" t="s">
        <v>101</v>
      </c>
      <c r="B3" s="80">
        <v>1</v>
      </c>
      <c r="C3" s="43">
        <v>6</v>
      </c>
      <c r="D3" s="44">
        <f t="shared" ca="1" si="0"/>
        <v>3</v>
      </c>
      <c r="E3" s="43">
        <f t="shared" ca="1" si="1"/>
        <v>9</v>
      </c>
      <c r="F3" s="43" t="s">
        <v>6</v>
      </c>
      <c r="H3" s="84" t="s">
        <v>100</v>
      </c>
      <c r="I3" s="85">
        <v>11</v>
      </c>
      <c r="J3" s="86" t="s">
        <v>103</v>
      </c>
      <c r="L3" s="146" t="s">
        <v>107</v>
      </c>
      <c r="M3" s="141">
        <v>12</v>
      </c>
      <c r="N3" s="147" t="s">
        <v>111</v>
      </c>
    </row>
    <row r="4" spans="1:14" x14ac:dyDescent="0.3">
      <c r="A4" s="80" t="s">
        <v>102</v>
      </c>
      <c r="B4" s="80">
        <v>1</v>
      </c>
      <c r="C4" s="43">
        <v>-1</v>
      </c>
      <c r="D4" s="44">
        <f t="shared" ca="1" si="0"/>
        <v>2</v>
      </c>
      <c r="E4" s="43">
        <f t="shared" ca="1" si="1"/>
        <v>1</v>
      </c>
      <c r="F4" s="43" t="s">
        <v>6</v>
      </c>
      <c r="H4" s="84" t="s">
        <v>101</v>
      </c>
      <c r="I4" s="80">
        <v>10</v>
      </c>
      <c r="J4" s="86" t="s">
        <v>82</v>
      </c>
      <c r="L4" s="146" t="s">
        <v>108</v>
      </c>
      <c r="M4" s="141">
        <v>11</v>
      </c>
      <c r="N4" s="147" t="s">
        <v>110</v>
      </c>
    </row>
    <row r="5" spans="1:14" x14ac:dyDescent="0.3">
      <c r="A5" s="80" t="s">
        <v>89</v>
      </c>
      <c r="B5" s="80">
        <v>1</v>
      </c>
      <c r="C5" s="43">
        <v>0</v>
      </c>
      <c r="D5" s="44">
        <f t="shared" ca="1" si="0"/>
        <v>13</v>
      </c>
      <c r="E5" s="43">
        <f t="shared" ref="E5" ca="1" si="2">SUM(C5:D5)</f>
        <v>13</v>
      </c>
      <c r="F5" s="43" t="s">
        <v>6</v>
      </c>
      <c r="H5" s="84" t="s">
        <v>102</v>
      </c>
      <c r="I5" s="80">
        <v>10</v>
      </c>
      <c r="J5" s="86" t="s">
        <v>104</v>
      </c>
      <c r="L5" s="146" t="s">
        <v>109</v>
      </c>
      <c r="M5" s="141">
        <v>10</v>
      </c>
      <c r="N5" s="147" t="s">
        <v>112</v>
      </c>
    </row>
    <row r="6" spans="1:14" ht="16.2" thickBot="1" x14ac:dyDescent="0.35">
      <c r="A6" s="142" t="s">
        <v>97</v>
      </c>
      <c r="B6" s="73">
        <v>3</v>
      </c>
      <c r="C6" s="43">
        <v>0</v>
      </c>
      <c r="D6" s="44">
        <f ca="1">RANDBETWEEN(1,20)</f>
        <v>3</v>
      </c>
      <c r="E6" s="43">
        <f ca="1">SUM(C6:D6)</f>
        <v>3</v>
      </c>
      <c r="F6" s="43" t="s">
        <v>6</v>
      </c>
      <c r="H6" s="84" t="s">
        <v>89</v>
      </c>
      <c r="I6" s="80">
        <v>8</v>
      </c>
      <c r="J6" s="86" t="s">
        <v>105</v>
      </c>
      <c r="L6" s="148" t="s">
        <v>155</v>
      </c>
      <c r="M6" s="149">
        <v>5</v>
      </c>
      <c r="N6" s="150" t="s">
        <v>164</v>
      </c>
    </row>
    <row r="7" spans="1:14" x14ac:dyDescent="0.3">
      <c r="A7" s="142" t="s">
        <v>98</v>
      </c>
      <c r="B7" s="73">
        <v>3</v>
      </c>
      <c r="C7" s="43">
        <v>1</v>
      </c>
      <c r="D7" s="44">
        <f ca="1">RANDBETWEEN(1,20)</f>
        <v>17</v>
      </c>
      <c r="E7" s="43">
        <f t="shared" ref="E7:E8" ca="1" si="3">SUM(C7:D7)</f>
        <v>18</v>
      </c>
      <c r="F7" s="43" t="s">
        <v>6</v>
      </c>
      <c r="H7" s="159" t="s">
        <v>165</v>
      </c>
      <c r="I7" s="73">
        <v>5</v>
      </c>
      <c r="J7" s="160" t="s">
        <v>171</v>
      </c>
      <c r="L7" s="151" t="s">
        <v>25</v>
      </c>
      <c r="M7" s="157">
        <f>SUM(M3:M6)</f>
        <v>38</v>
      </c>
      <c r="N7" s="147"/>
    </row>
    <row r="8" spans="1:14" x14ac:dyDescent="0.3">
      <c r="A8" s="142" t="s">
        <v>99</v>
      </c>
      <c r="B8" s="73">
        <v>3</v>
      </c>
      <c r="C8" s="43">
        <v>3</v>
      </c>
      <c r="D8" s="44">
        <f ca="1">RANDBETWEEN(1,20)</f>
        <v>6</v>
      </c>
      <c r="E8" s="43">
        <f t="shared" ca="1" si="3"/>
        <v>9</v>
      </c>
      <c r="F8" s="43" t="s">
        <v>6</v>
      </c>
      <c r="H8" s="159" t="s">
        <v>97</v>
      </c>
      <c r="I8" s="73">
        <v>9</v>
      </c>
      <c r="J8" s="160" t="s">
        <v>106</v>
      </c>
      <c r="L8" s="151" t="s">
        <v>24</v>
      </c>
      <c r="M8" s="152">
        <f>AVERAGE(M3:M6)</f>
        <v>9.5</v>
      </c>
      <c r="N8" s="147"/>
    </row>
    <row r="9" spans="1:14" ht="16.2" thickBot="1" x14ac:dyDescent="0.35">
      <c r="A9" s="142" t="s">
        <v>165</v>
      </c>
      <c r="B9" s="73">
        <v>3</v>
      </c>
      <c r="C9" s="43">
        <v>3</v>
      </c>
      <c r="D9" s="44">
        <f ca="1">RANDBETWEEN(1,20)</f>
        <v>15</v>
      </c>
      <c r="E9" s="43">
        <f t="shared" ref="E9" ca="1" si="4">SUM(C9:D9)</f>
        <v>18</v>
      </c>
      <c r="F9" s="43" t="s">
        <v>170</v>
      </c>
      <c r="H9" s="159" t="s">
        <v>98</v>
      </c>
      <c r="I9" s="73">
        <v>10</v>
      </c>
      <c r="J9" s="160" t="s">
        <v>116</v>
      </c>
      <c r="L9" s="153" t="s">
        <v>26</v>
      </c>
      <c r="M9" s="158">
        <f>COUNT(M3:M6)</f>
        <v>4</v>
      </c>
      <c r="N9" s="154"/>
    </row>
    <row r="10" spans="1:14" ht="16.8" thickTop="1" thickBot="1" x14ac:dyDescent="0.35">
      <c r="A10" s="141" t="s">
        <v>107</v>
      </c>
      <c r="B10" s="141">
        <v>2</v>
      </c>
      <c r="C10" s="43">
        <v>0</v>
      </c>
      <c r="D10" s="44">
        <f ca="1">RANDBETWEEN(1,20)</f>
        <v>14</v>
      </c>
      <c r="E10" s="43">
        <f ca="1">SUM(C10:D10)</f>
        <v>14</v>
      </c>
      <c r="F10" s="43" t="s">
        <v>114</v>
      </c>
      <c r="H10" s="161" t="s">
        <v>99</v>
      </c>
      <c r="I10" s="162">
        <v>10</v>
      </c>
      <c r="J10" s="163" t="s">
        <v>117</v>
      </c>
    </row>
    <row r="11" spans="1:14" x14ac:dyDescent="0.3">
      <c r="A11" s="141" t="s">
        <v>108</v>
      </c>
      <c r="B11" s="141">
        <v>2</v>
      </c>
      <c r="C11" s="43">
        <v>7</v>
      </c>
      <c r="D11" s="44">
        <f t="shared" ref="D11:D13" ca="1" si="5">RANDBETWEEN(1,20)</f>
        <v>19</v>
      </c>
      <c r="E11" s="43">
        <f t="shared" ref="E11:E13" ca="1" si="6">SUM(C11:D11)</f>
        <v>26</v>
      </c>
      <c r="F11" s="43" t="s">
        <v>113</v>
      </c>
      <c r="H11" s="87" t="s">
        <v>25</v>
      </c>
      <c r="I11" s="88">
        <f>SUM(I3:I10)</f>
        <v>73</v>
      </c>
      <c r="J11" s="86"/>
      <c r="L11" s="95" t="s">
        <v>32</v>
      </c>
      <c r="M11" s="96">
        <f>I13</f>
        <v>18.25</v>
      </c>
      <c r="N11" s="94"/>
    </row>
    <row r="12" spans="1:14" x14ac:dyDescent="0.3">
      <c r="A12" s="141" t="s">
        <v>109</v>
      </c>
      <c r="B12" s="141">
        <v>2</v>
      </c>
      <c r="C12" s="43">
        <v>0</v>
      </c>
      <c r="D12" s="44">
        <f t="shared" ca="1" si="5"/>
        <v>15</v>
      </c>
      <c r="E12" s="43">
        <f t="shared" ca="1" si="6"/>
        <v>15</v>
      </c>
      <c r="F12" s="43" t="s">
        <v>113</v>
      </c>
      <c r="H12" s="87" t="s">
        <v>26</v>
      </c>
      <c r="I12" s="88">
        <f>COUNT(I3:I10)</f>
        <v>8</v>
      </c>
      <c r="J12" s="89"/>
      <c r="L12" s="95" t="s">
        <v>33</v>
      </c>
      <c r="M12" s="96">
        <f>I14</f>
        <v>36.5</v>
      </c>
      <c r="N12" s="94"/>
    </row>
    <row r="13" spans="1:14" x14ac:dyDescent="0.3">
      <c r="A13" s="141" t="s">
        <v>155</v>
      </c>
      <c r="B13" s="141">
        <v>2</v>
      </c>
      <c r="C13" s="43">
        <v>1</v>
      </c>
      <c r="D13" s="44">
        <f t="shared" ca="1" si="5"/>
        <v>18</v>
      </c>
      <c r="E13" s="43">
        <f t="shared" ca="1" si="6"/>
        <v>19</v>
      </c>
      <c r="F13" s="43" t="s">
        <v>6</v>
      </c>
      <c r="H13" s="87" t="s">
        <v>28</v>
      </c>
      <c r="I13" s="90">
        <f>I11/4</f>
        <v>18.25</v>
      </c>
      <c r="J13" s="86" t="s">
        <v>29</v>
      </c>
      <c r="L13" s="95" t="s">
        <v>34</v>
      </c>
      <c r="M13" s="96">
        <f>I11</f>
        <v>73</v>
      </c>
      <c r="N13" s="94"/>
    </row>
    <row r="14" spans="1:14" ht="16.2" thickBot="1" x14ac:dyDescent="0.35">
      <c r="H14" s="91" t="s">
        <v>30</v>
      </c>
      <c r="I14" s="92">
        <f>I13*2</f>
        <v>36.5</v>
      </c>
      <c r="J14" s="93" t="s">
        <v>31</v>
      </c>
      <c r="N14" s="94"/>
    </row>
    <row r="15" spans="1:14" ht="16.2" thickTop="1" x14ac:dyDescent="0.3">
      <c r="H15" s="94"/>
      <c r="I15" s="94"/>
      <c r="J15" s="94"/>
      <c r="L15" s="97" t="s">
        <v>35</v>
      </c>
      <c r="M15" s="96">
        <f>M7</f>
        <v>38</v>
      </c>
    </row>
    <row r="17" spans="12:14" ht="16.2" thickBot="1" x14ac:dyDescent="0.35">
      <c r="L17" s="38" t="s">
        <v>172</v>
      </c>
      <c r="M17" s="38"/>
      <c r="N17" s="38"/>
    </row>
    <row r="18" spans="12:14" ht="16.8" thickTop="1" thickBot="1" x14ac:dyDescent="0.35">
      <c r="L18" s="192" t="s">
        <v>0</v>
      </c>
      <c r="M18" s="193" t="s">
        <v>79</v>
      </c>
      <c r="N18" s="194" t="s">
        <v>62</v>
      </c>
    </row>
    <row r="19" spans="12:14" x14ac:dyDescent="0.3">
      <c r="L19" s="195" t="s">
        <v>180</v>
      </c>
      <c r="M19" s="196">
        <v>12</v>
      </c>
      <c r="N19" s="197" t="s">
        <v>179</v>
      </c>
    </row>
    <row r="20" spans="12:14" x14ac:dyDescent="0.3">
      <c r="L20" s="195" t="s">
        <v>176</v>
      </c>
      <c r="M20" s="196">
        <v>11</v>
      </c>
      <c r="N20" s="197" t="s">
        <v>173</v>
      </c>
    </row>
    <row r="21" spans="12:14" x14ac:dyDescent="0.3">
      <c r="L21" s="195" t="s">
        <v>177</v>
      </c>
      <c r="M21" s="196">
        <v>10</v>
      </c>
      <c r="N21" s="197" t="s">
        <v>174</v>
      </c>
    </row>
    <row r="22" spans="12:14" ht="16.2" thickBot="1" x14ac:dyDescent="0.35">
      <c r="L22" s="198" t="s">
        <v>178</v>
      </c>
      <c r="M22" s="199">
        <v>5</v>
      </c>
      <c r="N22" s="200" t="s">
        <v>175</v>
      </c>
    </row>
    <row r="23" spans="12:14" x14ac:dyDescent="0.3">
      <c r="L23" s="201" t="s">
        <v>25</v>
      </c>
      <c r="M23" s="202">
        <f>SUM(M19:M22)</f>
        <v>38</v>
      </c>
      <c r="N23" s="197"/>
    </row>
    <row r="24" spans="12:14" x14ac:dyDescent="0.3">
      <c r="L24" s="201" t="s">
        <v>24</v>
      </c>
      <c r="M24" s="203">
        <f>AVERAGE(M19:M22)</f>
        <v>9.5</v>
      </c>
      <c r="N24" s="197"/>
    </row>
    <row r="25" spans="12:14" ht="16.2" thickBot="1" x14ac:dyDescent="0.35">
      <c r="L25" s="204" t="s">
        <v>26</v>
      </c>
      <c r="M25" s="205">
        <f>COUNT(M19:M22)</f>
        <v>4</v>
      </c>
      <c r="N25" s="206"/>
    </row>
    <row r="26" spans="12:14" ht="16.2" thickTop="1" x14ac:dyDescent="0.3"/>
  </sheetData>
  <sortState ref="A2:F8">
    <sortCondition descending="1" ref="E2:E8"/>
    <sortCondition descending="1" ref="C2:C8"/>
  </sortState>
  <conditionalFormatting sqref="M15">
    <cfRule type="cellIs" dxfId="375" priority="1434" operator="greaterThan">
      <formula>$M$13</formula>
    </cfRule>
    <cfRule type="cellIs" dxfId="374" priority="1435" operator="between">
      <formula>$M$12</formula>
      <formula>$M$13</formula>
    </cfRule>
    <cfRule type="cellIs" dxfId="373" priority="1436" operator="between">
      <formula>$M$11</formula>
      <formula>$M$12</formula>
    </cfRule>
    <cfRule type="cellIs" dxfId="37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zoomScaleNormal="100" workbookViewId="0">
      <pane ySplit="1" topLeftCell="A2" activePane="bottomLeft" state="frozen"/>
      <selection pane="bottomLeft" activeCell="A8" sqref="A8:M11"/>
    </sheetView>
  </sheetViews>
  <sheetFormatPr defaultRowHeight="15.6" x14ac:dyDescent="0.3"/>
  <cols>
    <col min="1" max="1" width="15.8984375" style="47" bestFit="1" customWidth="1"/>
    <col min="2" max="2" width="17.296875" style="47" bestFit="1" customWidth="1"/>
    <col min="3" max="3" width="7.296875" style="47" bestFit="1" customWidth="1"/>
    <col min="4" max="4" width="3.898437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9" bestFit="1" customWidth="1"/>
    <col min="13" max="13" width="7.5" style="59" bestFit="1" customWidth="1"/>
    <col min="14" max="14" width="2.296875" style="47" customWidth="1"/>
    <col min="15" max="15" width="7.59765625" style="47" customWidth="1"/>
    <col min="16" max="16" width="6.3984375" style="47" bestFit="1" customWidth="1"/>
    <col min="17" max="19" width="8.796875" style="47"/>
    <col min="20" max="20" width="11.09765625" style="47" customWidth="1"/>
    <col min="21" max="16384" width="8.796875" style="47"/>
  </cols>
  <sheetData>
    <row r="1" spans="1:17" s="55" customFormat="1" ht="31.8" thickBot="1" x14ac:dyDescent="0.35">
      <c r="A1" s="54" t="s">
        <v>136</v>
      </c>
      <c r="B1" s="60" t="s">
        <v>69</v>
      </c>
      <c r="C1" s="60" t="s">
        <v>70</v>
      </c>
      <c r="D1" s="54" t="s">
        <v>71</v>
      </c>
      <c r="E1" s="54" t="s">
        <v>83</v>
      </c>
      <c r="F1" s="54" t="s">
        <v>84</v>
      </c>
      <c r="G1" s="54" t="s">
        <v>87</v>
      </c>
      <c r="H1" s="54" t="s">
        <v>85</v>
      </c>
      <c r="I1" s="54" t="s">
        <v>91</v>
      </c>
      <c r="J1" s="54" t="s">
        <v>72</v>
      </c>
      <c r="K1" s="54" t="s">
        <v>73</v>
      </c>
      <c r="L1" s="54" t="s">
        <v>74</v>
      </c>
      <c r="M1" s="54" t="s">
        <v>75</v>
      </c>
      <c r="O1" s="76" t="s">
        <v>76</v>
      </c>
      <c r="P1" s="77">
        <v>221</v>
      </c>
    </row>
    <row r="2" spans="1:17" ht="16.8" x14ac:dyDescent="0.3">
      <c r="A2" s="64" t="s">
        <v>100</v>
      </c>
      <c r="B2" s="61" t="s">
        <v>115</v>
      </c>
      <c r="C2" s="62">
        <v>-200</v>
      </c>
      <c r="D2" s="56">
        <v>11</v>
      </c>
      <c r="E2" s="57" t="s">
        <v>77</v>
      </c>
      <c r="F2" s="57" t="s">
        <v>77</v>
      </c>
      <c r="G2" s="57" t="s">
        <v>90</v>
      </c>
      <c r="H2" s="57" t="s">
        <v>77</v>
      </c>
      <c r="I2" s="56"/>
      <c r="J2" s="56">
        <f t="shared" ref="J2:J4" si="0">IF($E2="þ",$D2,IF($F2="þ",($D2*10),IF($G2="þ",($D2*100),IF($H2="þ",($D2*600),$I2))))</f>
        <v>1100</v>
      </c>
      <c r="K2" s="56">
        <f>J2+C2</f>
        <v>900</v>
      </c>
      <c r="L2" s="57" t="s">
        <v>90</v>
      </c>
      <c r="M2" s="58" t="str">
        <f>IF(K2&lt;=$P$1,"þ","q")</f>
        <v>q</v>
      </c>
    </row>
    <row r="3" spans="1:17" ht="16.8" x14ac:dyDescent="0.3">
      <c r="A3" s="64" t="s">
        <v>100</v>
      </c>
      <c r="B3" s="61" t="s">
        <v>159</v>
      </c>
      <c r="C3" s="62">
        <v>36</v>
      </c>
      <c r="D3" s="56">
        <v>11</v>
      </c>
      <c r="E3" s="57" t="s">
        <v>90</v>
      </c>
      <c r="F3" s="57" t="s">
        <v>77</v>
      </c>
      <c r="G3" s="57" t="s">
        <v>77</v>
      </c>
      <c r="H3" s="57" t="s">
        <v>77</v>
      </c>
      <c r="I3" s="56"/>
      <c r="J3" s="56">
        <f t="shared" si="0"/>
        <v>11</v>
      </c>
      <c r="K3" s="56">
        <f>J3+C3</f>
        <v>47</v>
      </c>
      <c r="L3" s="57" t="s">
        <v>90</v>
      </c>
      <c r="M3" s="58" t="str">
        <f>IF(K3&lt;=$P$1,"þ","q")</f>
        <v>þ</v>
      </c>
    </row>
    <row r="4" spans="1:17" ht="16.8" x14ac:dyDescent="0.3">
      <c r="A4" s="64" t="s">
        <v>100</v>
      </c>
      <c r="B4" s="61" t="s">
        <v>159</v>
      </c>
      <c r="C4" s="62">
        <v>204</v>
      </c>
      <c r="D4" s="56">
        <v>11</v>
      </c>
      <c r="E4" s="57" t="s">
        <v>90</v>
      </c>
      <c r="F4" s="57" t="s">
        <v>77</v>
      </c>
      <c r="G4" s="57" t="s">
        <v>77</v>
      </c>
      <c r="H4" s="57" t="s">
        <v>77</v>
      </c>
      <c r="I4" s="56"/>
      <c r="J4" s="56">
        <f t="shared" si="0"/>
        <v>11</v>
      </c>
      <c r="K4" s="56">
        <f>J4+C4</f>
        <v>215</v>
      </c>
      <c r="L4" s="57" t="s">
        <v>90</v>
      </c>
      <c r="M4" s="58" t="str">
        <f>IF(K4&lt;=$P$1,"þ","q")</f>
        <v>þ</v>
      </c>
    </row>
    <row r="5" spans="1:17" ht="16.8" x14ac:dyDescent="0.3">
      <c r="A5" s="65" t="s">
        <v>101</v>
      </c>
      <c r="B5" s="61" t="s">
        <v>153</v>
      </c>
      <c r="C5" s="62">
        <v>34</v>
      </c>
      <c r="D5" s="56">
        <v>10</v>
      </c>
      <c r="E5" s="57" t="s">
        <v>77</v>
      </c>
      <c r="F5" s="57" t="s">
        <v>90</v>
      </c>
      <c r="G5" s="57" t="s">
        <v>77</v>
      </c>
      <c r="H5" s="57" t="s">
        <v>77</v>
      </c>
      <c r="I5" s="56"/>
      <c r="J5" s="56">
        <f>IF($E5="þ",$D5,IF($F5="þ",($D5*10),IF($G5="þ",($D5*100),IF($H5="þ",($D5*600),$I5))))</f>
        <v>100</v>
      </c>
      <c r="K5" s="56">
        <f>J5+C5</f>
        <v>134</v>
      </c>
      <c r="L5" s="57" t="s">
        <v>90</v>
      </c>
      <c r="M5" s="58" t="str">
        <f>IF(K5&lt;=$P$1,"þ","q")</f>
        <v>þ</v>
      </c>
    </row>
    <row r="6" spans="1:17" ht="16.8" x14ac:dyDescent="0.3">
      <c r="A6" s="65" t="s">
        <v>101</v>
      </c>
      <c r="B6" s="61" t="s">
        <v>183</v>
      </c>
      <c r="C6" s="62">
        <v>209</v>
      </c>
      <c r="D6" s="56">
        <v>10</v>
      </c>
      <c r="E6" s="57" t="s">
        <v>90</v>
      </c>
      <c r="F6" s="57" t="s">
        <v>77</v>
      </c>
      <c r="G6" s="57" t="s">
        <v>77</v>
      </c>
      <c r="H6" s="57" t="s">
        <v>77</v>
      </c>
      <c r="I6" s="56"/>
      <c r="J6" s="56">
        <f>IF($E6="þ",$D6,IF($F6="þ",($D6*10),IF($G6="þ",($D6*100),IF($H6="þ",($D6*600),$I6))))</f>
        <v>10</v>
      </c>
      <c r="K6" s="56">
        <f>J6+C6</f>
        <v>219</v>
      </c>
      <c r="L6" s="57" t="s">
        <v>90</v>
      </c>
      <c r="M6" s="58" t="str">
        <f>IF(K6&lt;=$P$1,"þ","q")</f>
        <v>þ</v>
      </c>
    </row>
    <row r="7" spans="1:17" ht="16.8" x14ac:dyDescent="0.3">
      <c r="A7" s="66" t="s">
        <v>89</v>
      </c>
      <c r="B7" s="61" t="s">
        <v>126</v>
      </c>
      <c r="C7" s="62">
        <v>33</v>
      </c>
      <c r="D7" s="56">
        <v>8</v>
      </c>
      <c r="E7" s="57" t="s">
        <v>77</v>
      </c>
      <c r="F7" s="57" t="s">
        <v>77</v>
      </c>
      <c r="G7" s="57" t="s">
        <v>90</v>
      </c>
      <c r="H7" s="57" t="s">
        <v>77</v>
      </c>
      <c r="I7" s="56"/>
      <c r="J7" s="56">
        <f t="shared" ref="J7:J23" si="1">IF($E7="þ",$D7,IF($F7="þ",($D7*10),IF($G7="þ",($D7*100),IF($H7="þ",($D7*600),$I7))))</f>
        <v>800</v>
      </c>
      <c r="K7" s="56">
        <f t="shared" ref="K7" si="2">J7+C7</f>
        <v>833</v>
      </c>
      <c r="L7" s="57" t="s">
        <v>90</v>
      </c>
      <c r="M7" s="58" t="str">
        <f t="shared" ref="M7" si="3">IF(K7&lt;=$P$1,"þ","q")</f>
        <v>q</v>
      </c>
    </row>
    <row r="8" spans="1:17" ht="16.8" x14ac:dyDescent="0.3">
      <c r="A8" s="164" t="s">
        <v>102</v>
      </c>
      <c r="B8" s="61" t="s">
        <v>127</v>
      </c>
      <c r="C8" s="62">
        <v>33</v>
      </c>
      <c r="D8" s="56">
        <v>10</v>
      </c>
      <c r="E8" s="57" t="s">
        <v>77</v>
      </c>
      <c r="F8" s="57" t="s">
        <v>90</v>
      </c>
      <c r="G8" s="57" t="s">
        <v>77</v>
      </c>
      <c r="H8" s="57" t="s">
        <v>77</v>
      </c>
      <c r="I8" s="56"/>
      <c r="J8" s="56">
        <f t="shared" si="1"/>
        <v>100</v>
      </c>
      <c r="K8" s="56">
        <f t="shared" ref="K8" si="4">J8+C8</f>
        <v>133</v>
      </c>
      <c r="L8" s="57" t="s">
        <v>90</v>
      </c>
      <c r="M8" s="58" t="str">
        <f t="shared" ref="M8" si="5">IF(K8&lt;=$P$1,"þ","q")</f>
        <v>þ</v>
      </c>
      <c r="O8" s="79"/>
      <c r="Q8" s="79"/>
    </row>
    <row r="9" spans="1:17" ht="16.8" x14ac:dyDescent="0.3">
      <c r="A9" s="164" t="s">
        <v>102</v>
      </c>
      <c r="B9" s="61" t="s">
        <v>131</v>
      </c>
      <c r="C9" s="62">
        <v>200</v>
      </c>
      <c r="D9" s="56">
        <v>10</v>
      </c>
      <c r="E9" s="57" t="s">
        <v>77</v>
      </c>
      <c r="F9" s="57" t="s">
        <v>90</v>
      </c>
      <c r="G9" s="57" t="s">
        <v>77</v>
      </c>
      <c r="H9" s="57" t="s">
        <v>77</v>
      </c>
      <c r="I9" s="56"/>
      <c r="J9" s="56">
        <f t="shared" si="1"/>
        <v>100</v>
      </c>
      <c r="K9" s="56">
        <f t="shared" ref="K9" si="6">J9+C9</f>
        <v>300</v>
      </c>
      <c r="L9" s="57" t="s">
        <v>90</v>
      </c>
      <c r="M9" s="58" t="str">
        <f t="shared" ref="M9" si="7">IF(K9&lt;=$P$1,"þ","q")</f>
        <v>q</v>
      </c>
      <c r="O9" s="79"/>
      <c r="Q9" s="79"/>
    </row>
    <row r="10" spans="1:17" ht="16.8" x14ac:dyDescent="0.3">
      <c r="A10" s="164" t="s">
        <v>102</v>
      </c>
      <c r="B10" s="61" t="s">
        <v>162</v>
      </c>
      <c r="C10" s="62">
        <v>37</v>
      </c>
      <c r="D10" s="56">
        <v>10</v>
      </c>
      <c r="E10" s="57" t="s">
        <v>90</v>
      </c>
      <c r="F10" s="57" t="s">
        <v>77</v>
      </c>
      <c r="G10" s="57" t="s">
        <v>77</v>
      </c>
      <c r="H10" s="57" t="s">
        <v>77</v>
      </c>
      <c r="I10" s="56"/>
      <c r="J10" s="56">
        <f t="shared" si="1"/>
        <v>10</v>
      </c>
      <c r="K10" s="56">
        <f t="shared" ref="K10" si="8">J10+C10</f>
        <v>47</v>
      </c>
      <c r="L10" s="57" t="s">
        <v>90</v>
      </c>
      <c r="M10" s="58" t="str">
        <f t="shared" ref="M10" si="9">IF(K10&lt;=$P$1,"þ","q")</f>
        <v>þ</v>
      </c>
      <c r="O10" s="79"/>
      <c r="Q10" s="79"/>
    </row>
    <row r="11" spans="1:17" ht="16.8" x14ac:dyDescent="0.3">
      <c r="A11" s="164" t="s">
        <v>102</v>
      </c>
      <c r="B11" s="61" t="s">
        <v>163</v>
      </c>
      <c r="C11" s="62">
        <v>36</v>
      </c>
      <c r="D11" s="56">
        <v>10</v>
      </c>
      <c r="E11" s="57" t="s">
        <v>90</v>
      </c>
      <c r="F11" s="57" t="s">
        <v>77</v>
      </c>
      <c r="G11" s="57" t="s">
        <v>77</v>
      </c>
      <c r="H11" s="57" t="s">
        <v>77</v>
      </c>
      <c r="I11" s="56"/>
      <c r="J11" s="56">
        <f t="shared" si="1"/>
        <v>10</v>
      </c>
      <c r="K11" s="56">
        <f t="shared" ref="K11" si="10">J11+C11</f>
        <v>46</v>
      </c>
      <c r="L11" s="57" t="s">
        <v>90</v>
      </c>
      <c r="M11" s="58" t="str">
        <f t="shared" ref="M11" si="11">IF(K11&lt;=$P$1,"þ","q")</f>
        <v>þ</v>
      </c>
      <c r="O11" s="79"/>
      <c r="Q11" s="79"/>
    </row>
    <row r="12" spans="1:17" ht="16.8" x14ac:dyDescent="0.3">
      <c r="A12" s="166" t="s">
        <v>97</v>
      </c>
      <c r="B12" s="61" t="s">
        <v>128</v>
      </c>
      <c r="C12" s="62">
        <v>1</v>
      </c>
      <c r="D12" s="56">
        <v>9</v>
      </c>
      <c r="E12" s="57" t="s">
        <v>77</v>
      </c>
      <c r="F12" s="57" t="s">
        <v>90</v>
      </c>
      <c r="G12" s="57" t="s">
        <v>77</v>
      </c>
      <c r="H12" s="57" t="s">
        <v>77</v>
      </c>
      <c r="I12" s="56"/>
      <c r="J12" s="56">
        <f t="shared" si="1"/>
        <v>90</v>
      </c>
      <c r="K12" s="56">
        <f t="shared" ref="K12:K20" si="12">J12+C12</f>
        <v>91</v>
      </c>
      <c r="L12" s="57" t="s">
        <v>90</v>
      </c>
      <c r="M12" s="58" t="str">
        <f t="shared" ref="M12:M20" si="13">IF(K12&lt;=$P$1,"þ","q")</f>
        <v>þ</v>
      </c>
      <c r="O12" s="79"/>
      <c r="Q12" s="79"/>
    </row>
    <row r="13" spans="1:17" ht="16.8" x14ac:dyDescent="0.3">
      <c r="A13" s="166" t="s">
        <v>97</v>
      </c>
      <c r="B13" s="61" t="s">
        <v>133</v>
      </c>
      <c r="C13" s="62">
        <v>2</v>
      </c>
      <c r="D13" s="56">
        <v>4</v>
      </c>
      <c r="E13" s="57" t="s">
        <v>77</v>
      </c>
      <c r="F13" s="57" t="s">
        <v>90</v>
      </c>
      <c r="G13" s="57" t="s">
        <v>77</v>
      </c>
      <c r="H13" s="57" t="s">
        <v>77</v>
      </c>
      <c r="I13" s="56"/>
      <c r="J13" s="56">
        <f t="shared" si="1"/>
        <v>40</v>
      </c>
      <c r="K13" s="56">
        <f t="shared" ref="K13" si="14">J13+C13</f>
        <v>42</v>
      </c>
      <c r="L13" s="57" t="s">
        <v>90</v>
      </c>
      <c r="M13" s="58" t="str">
        <f t="shared" ref="M13" si="15">IF(K13&lt;=$P$1,"þ","q")</f>
        <v>þ</v>
      </c>
      <c r="O13" s="79"/>
      <c r="Q13" s="79"/>
    </row>
    <row r="14" spans="1:17" ht="16.8" x14ac:dyDescent="0.3">
      <c r="A14" s="166" t="s">
        <v>97</v>
      </c>
      <c r="B14" s="61" t="s">
        <v>135</v>
      </c>
      <c r="C14" s="62">
        <v>2</v>
      </c>
      <c r="D14" s="56">
        <v>34</v>
      </c>
      <c r="E14" s="57" t="s">
        <v>77</v>
      </c>
      <c r="F14" s="57" t="s">
        <v>90</v>
      </c>
      <c r="G14" s="57" t="s">
        <v>77</v>
      </c>
      <c r="H14" s="57" t="s">
        <v>77</v>
      </c>
      <c r="I14" s="56"/>
      <c r="J14" s="56">
        <f t="shared" si="1"/>
        <v>340</v>
      </c>
      <c r="K14" s="56">
        <f t="shared" ref="K14" si="16">J14+C14</f>
        <v>342</v>
      </c>
      <c r="L14" s="57" t="s">
        <v>90</v>
      </c>
      <c r="M14" s="58" t="str">
        <f t="shared" ref="M14" si="17">IF(K14&lt;=$P$1,"þ","q")</f>
        <v>q</v>
      </c>
      <c r="O14" s="79"/>
      <c r="Q14" s="79"/>
    </row>
    <row r="15" spans="1:17" ht="16.8" x14ac:dyDescent="0.3">
      <c r="A15" s="168" t="s">
        <v>98</v>
      </c>
      <c r="B15" s="61" t="s">
        <v>129</v>
      </c>
      <c r="C15" s="62">
        <v>-200</v>
      </c>
      <c r="D15" s="56">
        <v>10</v>
      </c>
      <c r="E15" s="57" t="s">
        <v>77</v>
      </c>
      <c r="F15" s="57" t="s">
        <v>77</v>
      </c>
      <c r="G15" s="57" t="s">
        <v>77</v>
      </c>
      <c r="H15" s="57" t="s">
        <v>90</v>
      </c>
      <c r="I15" s="56"/>
      <c r="J15" s="56">
        <f t="shared" si="1"/>
        <v>6000</v>
      </c>
      <c r="K15" s="56">
        <f t="shared" si="12"/>
        <v>5800</v>
      </c>
      <c r="L15" s="57" t="s">
        <v>90</v>
      </c>
      <c r="M15" s="58" t="str">
        <f t="shared" si="13"/>
        <v>q</v>
      </c>
      <c r="O15" s="79"/>
      <c r="Q15" s="79"/>
    </row>
    <row r="16" spans="1:17" ht="16.8" x14ac:dyDescent="0.3">
      <c r="A16" s="168" t="s">
        <v>98</v>
      </c>
      <c r="B16" s="61" t="s">
        <v>130</v>
      </c>
      <c r="C16" s="62">
        <v>1</v>
      </c>
      <c r="D16" s="56">
        <v>10</v>
      </c>
      <c r="E16" s="57" t="s">
        <v>77</v>
      </c>
      <c r="F16" s="57" t="s">
        <v>90</v>
      </c>
      <c r="G16" s="57" t="s">
        <v>77</v>
      </c>
      <c r="H16" s="57" t="s">
        <v>77</v>
      </c>
      <c r="I16" s="56"/>
      <c r="J16" s="56">
        <f t="shared" si="1"/>
        <v>100</v>
      </c>
      <c r="K16" s="56">
        <f t="shared" ref="K16:K17" si="18">J16+C16</f>
        <v>101</v>
      </c>
      <c r="L16" s="57" t="s">
        <v>90</v>
      </c>
      <c r="M16" s="58" t="str">
        <f t="shared" ref="M16:M17" si="19">IF(K16&lt;=$P$1,"þ","q")</f>
        <v>þ</v>
      </c>
      <c r="O16" s="79"/>
      <c r="Q16" s="79"/>
    </row>
    <row r="17" spans="1:17" ht="16.8" x14ac:dyDescent="0.3">
      <c r="A17" s="168" t="s">
        <v>98</v>
      </c>
      <c r="B17" s="61" t="s">
        <v>132</v>
      </c>
      <c r="C17" s="62">
        <v>2</v>
      </c>
      <c r="D17" s="56">
        <v>10</v>
      </c>
      <c r="E17" s="57" t="s">
        <v>77</v>
      </c>
      <c r="F17" s="57" t="s">
        <v>77</v>
      </c>
      <c r="G17" s="57" t="s">
        <v>90</v>
      </c>
      <c r="H17" s="57" t="s">
        <v>77</v>
      </c>
      <c r="I17" s="56"/>
      <c r="J17" s="56">
        <f t="shared" si="1"/>
        <v>1000</v>
      </c>
      <c r="K17" s="56">
        <f t="shared" si="18"/>
        <v>1002</v>
      </c>
      <c r="L17" s="57" t="s">
        <v>90</v>
      </c>
      <c r="M17" s="58" t="str">
        <f t="shared" si="19"/>
        <v>q</v>
      </c>
      <c r="O17" s="79"/>
      <c r="Q17" s="79"/>
    </row>
    <row r="18" spans="1:17" ht="16.8" x14ac:dyDescent="0.3">
      <c r="A18" s="168" t="s">
        <v>98</v>
      </c>
      <c r="B18" s="61" t="s">
        <v>135</v>
      </c>
      <c r="C18" s="62">
        <v>4</v>
      </c>
      <c r="D18" s="56">
        <v>10</v>
      </c>
      <c r="E18" s="57" t="s">
        <v>77</v>
      </c>
      <c r="F18" s="57" t="s">
        <v>90</v>
      </c>
      <c r="G18" s="57" t="s">
        <v>77</v>
      </c>
      <c r="H18" s="57" t="s">
        <v>77</v>
      </c>
      <c r="I18" s="56"/>
      <c r="J18" s="56">
        <f t="shared" si="1"/>
        <v>100</v>
      </c>
      <c r="K18" s="56">
        <f t="shared" ref="K18" si="20">J18+C18</f>
        <v>104</v>
      </c>
      <c r="L18" s="57" t="s">
        <v>90</v>
      </c>
      <c r="M18" s="58" t="str">
        <f t="shared" ref="M18" si="21">IF(K18&lt;=$P$1,"þ","q")</f>
        <v>þ</v>
      </c>
      <c r="O18" s="79"/>
      <c r="Q18" s="79"/>
    </row>
    <row r="19" spans="1:17" ht="16.8" x14ac:dyDescent="0.3">
      <c r="A19" s="168" t="s">
        <v>98</v>
      </c>
      <c r="B19" s="61" t="s">
        <v>191</v>
      </c>
      <c r="C19" s="62">
        <v>209</v>
      </c>
      <c r="D19" s="56">
        <v>10</v>
      </c>
      <c r="E19" s="57" t="s">
        <v>90</v>
      </c>
      <c r="F19" s="57" t="s">
        <v>77</v>
      </c>
      <c r="G19" s="57" t="s">
        <v>77</v>
      </c>
      <c r="H19" s="57" t="s">
        <v>77</v>
      </c>
      <c r="I19" s="56"/>
      <c r="J19" s="56">
        <f t="shared" si="1"/>
        <v>10</v>
      </c>
      <c r="K19" s="56">
        <f t="shared" ref="K19" si="22">J19+C19</f>
        <v>219</v>
      </c>
      <c r="L19" s="57" t="s">
        <v>90</v>
      </c>
      <c r="M19" s="58" t="str">
        <f t="shared" ref="M19" si="23">IF(K19&lt;=$P$1,"þ","q")</f>
        <v>þ</v>
      </c>
      <c r="O19" s="79"/>
      <c r="Q19" s="79"/>
    </row>
    <row r="20" spans="1:17" ht="16.8" x14ac:dyDescent="0.3">
      <c r="A20" s="167" t="s">
        <v>99</v>
      </c>
      <c r="B20" s="61" t="s">
        <v>131</v>
      </c>
      <c r="C20" s="62">
        <v>1</v>
      </c>
      <c r="D20" s="56">
        <v>7</v>
      </c>
      <c r="E20" s="57" t="s">
        <v>77</v>
      </c>
      <c r="F20" s="57" t="s">
        <v>90</v>
      </c>
      <c r="G20" s="57" t="s">
        <v>77</v>
      </c>
      <c r="H20" s="57" t="s">
        <v>77</v>
      </c>
      <c r="I20" s="56"/>
      <c r="J20" s="56">
        <f t="shared" si="1"/>
        <v>70</v>
      </c>
      <c r="K20" s="56">
        <f t="shared" si="12"/>
        <v>71</v>
      </c>
      <c r="L20" s="57" t="s">
        <v>90</v>
      </c>
      <c r="M20" s="58" t="str">
        <f t="shared" si="13"/>
        <v>þ</v>
      </c>
      <c r="O20" s="79"/>
      <c r="Q20" s="79"/>
    </row>
    <row r="21" spans="1:17" ht="16.8" x14ac:dyDescent="0.3">
      <c r="A21" s="167" t="s">
        <v>99</v>
      </c>
      <c r="B21" s="61" t="s">
        <v>134</v>
      </c>
      <c r="C21" s="62">
        <v>1</v>
      </c>
      <c r="D21" s="56">
        <v>6</v>
      </c>
      <c r="E21" s="57" t="s">
        <v>77</v>
      </c>
      <c r="F21" s="57" t="s">
        <v>90</v>
      </c>
      <c r="G21" s="57" t="s">
        <v>77</v>
      </c>
      <c r="H21" s="57" t="s">
        <v>77</v>
      </c>
      <c r="I21" s="56"/>
      <c r="J21" s="56">
        <f t="shared" si="1"/>
        <v>60</v>
      </c>
      <c r="K21" s="56">
        <f t="shared" ref="K21" si="24">J21+C21</f>
        <v>61</v>
      </c>
      <c r="L21" s="57" t="s">
        <v>90</v>
      </c>
      <c r="M21" s="58" t="str">
        <f t="shared" ref="M21" si="25">IF(K21&lt;=$P$1,"þ","q")</f>
        <v>þ</v>
      </c>
      <c r="O21" s="79"/>
      <c r="Q21" s="79"/>
    </row>
    <row r="22" spans="1:17" ht="16.8" x14ac:dyDescent="0.3">
      <c r="A22" s="167" t="s">
        <v>99</v>
      </c>
      <c r="B22" s="61" t="s">
        <v>135</v>
      </c>
      <c r="C22" s="62">
        <v>33</v>
      </c>
      <c r="D22" s="56">
        <v>6</v>
      </c>
      <c r="E22" s="57" t="s">
        <v>77</v>
      </c>
      <c r="F22" s="57" t="s">
        <v>90</v>
      </c>
      <c r="G22" s="57" t="s">
        <v>77</v>
      </c>
      <c r="H22" s="57" t="s">
        <v>77</v>
      </c>
      <c r="I22" s="56"/>
      <c r="J22" s="56">
        <f t="shared" si="1"/>
        <v>60</v>
      </c>
      <c r="K22" s="56">
        <f t="shared" ref="K22" si="26">J22+C22</f>
        <v>93</v>
      </c>
      <c r="L22" s="57" t="s">
        <v>90</v>
      </c>
      <c r="M22" s="58" t="str">
        <f t="shared" ref="M22" si="27">IF(K22&lt;=$P$1,"þ","q")</f>
        <v>þ</v>
      </c>
      <c r="O22" s="79"/>
      <c r="Q22" s="79"/>
    </row>
    <row r="23" spans="1:17" ht="16.8" x14ac:dyDescent="0.3">
      <c r="A23" s="167" t="s">
        <v>99</v>
      </c>
      <c r="B23" s="61" t="s">
        <v>181</v>
      </c>
      <c r="C23" s="62">
        <v>204</v>
      </c>
      <c r="D23" s="56">
        <v>10</v>
      </c>
      <c r="E23" s="57" t="s">
        <v>77</v>
      </c>
      <c r="F23" s="57" t="s">
        <v>90</v>
      </c>
      <c r="G23" s="57" t="s">
        <v>77</v>
      </c>
      <c r="H23" s="57" t="s">
        <v>77</v>
      </c>
      <c r="I23" s="56"/>
      <c r="J23" s="56">
        <f t="shared" si="1"/>
        <v>100</v>
      </c>
      <c r="K23" s="56">
        <f t="shared" ref="K23" si="28">J23+C23</f>
        <v>304</v>
      </c>
      <c r="L23" s="57" t="s">
        <v>90</v>
      </c>
      <c r="M23" s="58" t="str">
        <f t="shared" ref="M23" si="29">IF(K23&lt;=$P$1,"þ","q")</f>
        <v>q</v>
      </c>
      <c r="O23" s="79"/>
      <c r="Q23" s="79"/>
    </row>
    <row r="24" spans="1:17" x14ac:dyDescent="0.3">
      <c r="O24" s="42"/>
    </row>
    <row r="25" spans="1:17" ht="31.2" x14ac:dyDescent="0.3">
      <c r="A25" s="54" t="s">
        <v>136</v>
      </c>
      <c r="B25" s="70" t="s">
        <v>69</v>
      </c>
      <c r="C25" s="71" t="s">
        <v>70</v>
      </c>
      <c r="D25" s="72" t="s">
        <v>71</v>
      </c>
      <c r="E25" s="63" t="s">
        <v>83</v>
      </c>
      <c r="F25" s="63" t="s">
        <v>84</v>
      </c>
      <c r="G25" s="63" t="s">
        <v>87</v>
      </c>
      <c r="H25" s="63" t="s">
        <v>85</v>
      </c>
      <c r="I25" s="63" t="s">
        <v>86</v>
      </c>
      <c r="J25" s="54" t="s">
        <v>72</v>
      </c>
      <c r="K25" s="54" t="s">
        <v>73</v>
      </c>
      <c r="L25" s="63" t="s">
        <v>74</v>
      </c>
      <c r="M25" s="63" t="s">
        <v>75</v>
      </c>
      <c r="O25" s="79"/>
    </row>
    <row r="26" spans="1:17" ht="16.8" x14ac:dyDescent="0.3">
      <c r="A26" s="67" t="s">
        <v>107</v>
      </c>
      <c r="B26" s="61"/>
      <c r="C26" s="62"/>
      <c r="D26" s="56">
        <v>12</v>
      </c>
      <c r="E26" s="57" t="s">
        <v>77</v>
      </c>
      <c r="F26" s="57" t="s">
        <v>77</v>
      </c>
      <c r="G26" s="57" t="s">
        <v>77</v>
      </c>
      <c r="H26" s="57" t="s">
        <v>77</v>
      </c>
      <c r="I26" s="56"/>
      <c r="J26" s="56">
        <f t="shared" ref="J26:J32" si="30">IF($E26="þ",$D26,IF($F26="þ",($D26*10),IF($G26="þ",($D26*100),IF($H26="þ",($D26*600),$I26))))</f>
        <v>0</v>
      </c>
      <c r="K26" s="56">
        <f>J26+C26</f>
        <v>0</v>
      </c>
      <c r="L26" s="57" t="s">
        <v>77</v>
      </c>
      <c r="M26" s="58" t="str">
        <f>IF(K26&lt;=$P$1,"þ","q")</f>
        <v>þ</v>
      </c>
      <c r="O26" s="42"/>
    </row>
    <row r="27" spans="1:17" ht="16.8" x14ac:dyDescent="0.3">
      <c r="A27" s="67" t="s">
        <v>107</v>
      </c>
      <c r="B27" s="61"/>
      <c r="C27" s="62"/>
      <c r="D27" s="56">
        <v>12</v>
      </c>
      <c r="E27" s="57" t="s">
        <v>77</v>
      </c>
      <c r="F27" s="57" t="s">
        <v>77</v>
      </c>
      <c r="G27" s="57" t="s">
        <v>77</v>
      </c>
      <c r="H27" s="57" t="s">
        <v>77</v>
      </c>
      <c r="I27" s="56"/>
      <c r="J27" s="56">
        <f t="shared" si="30"/>
        <v>0</v>
      </c>
      <c r="K27" s="56">
        <f>J27+C27</f>
        <v>0</v>
      </c>
      <c r="L27" s="57" t="s">
        <v>77</v>
      </c>
      <c r="M27" s="58" t="str">
        <f>IF(K27&lt;=$P$1,"þ","q")</f>
        <v>þ</v>
      </c>
      <c r="O27" s="79"/>
    </row>
    <row r="28" spans="1:17" ht="16.8" x14ac:dyDescent="0.3">
      <c r="A28" s="68" t="s">
        <v>108</v>
      </c>
      <c r="B28" s="61"/>
      <c r="C28" s="62"/>
      <c r="D28" s="56">
        <v>10</v>
      </c>
      <c r="E28" s="57" t="s">
        <v>77</v>
      </c>
      <c r="F28" s="57" t="s">
        <v>77</v>
      </c>
      <c r="G28" s="57" t="s">
        <v>77</v>
      </c>
      <c r="H28" s="57" t="s">
        <v>77</v>
      </c>
      <c r="I28" s="56"/>
      <c r="J28" s="56">
        <f t="shared" si="30"/>
        <v>0</v>
      </c>
      <c r="K28" s="56">
        <f>J28+C28</f>
        <v>0</v>
      </c>
      <c r="L28" s="57" t="s">
        <v>77</v>
      </c>
      <c r="M28" s="58" t="str">
        <f>IF(K28&lt;=$P$1,"þ","q")</f>
        <v>þ</v>
      </c>
    </row>
    <row r="29" spans="1:17" ht="16.8" x14ac:dyDescent="0.3">
      <c r="A29" s="68" t="s">
        <v>108</v>
      </c>
      <c r="B29" s="61"/>
      <c r="C29" s="62"/>
      <c r="D29" s="56">
        <v>10</v>
      </c>
      <c r="E29" s="57" t="s">
        <v>77</v>
      </c>
      <c r="F29" s="57" t="s">
        <v>77</v>
      </c>
      <c r="G29" s="57" t="s">
        <v>77</v>
      </c>
      <c r="H29" s="57" t="s">
        <v>77</v>
      </c>
      <c r="I29" s="56"/>
      <c r="J29" s="56">
        <f t="shared" si="30"/>
        <v>0</v>
      </c>
      <c r="K29" s="56">
        <f>J29+C29</f>
        <v>0</v>
      </c>
      <c r="L29" s="57" t="s">
        <v>77</v>
      </c>
      <c r="M29" s="58" t="str">
        <f>IF(K29&lt;=$P$1,"þ","q")</f>
        <v>þ</v>
      </c>
    </row>
    <row r="30" spans="1:17" ht="16.8" x14ac:dyDescent="0.3">
      <c r="A30" s="69" t="s">
        <v>109</v>
      </c>
      <c r="B30" s="61" t="s">
        <v>162</v>
      </c>
      <c r="C30" s="62">
        <v>209</v>
      </c>
      <c r="D30" s="56">
        <v>10</v>
      </c>
      <c r="E30" s="57" t="s">
        <v>90</v>
      </c>
      <c r="F30" s="57" t="s">
        <v>77</v>
      </c>
      <c r="G30" s="57" t="s">
        <v>77</v>
      </c>
      <c r="H30" s="57" t="s">
        <v>77</v>
      </c>
      <c r="I30" s="56"/>
      <c r="J30" s="56">
        <f t="shared" si="30"/>
        <v>10</v>
      </c>
      <c r="K30" s="56">
        <f>J30+C30</f>
        <v>219</v>
      </c>
      <c r="L30" s="57" t="s">
        <v>90</v>
      </c>
      <c r="M30" s="58" t="str">
        <f>IF(K30&lt;=$P$1,"þ","q")</f>
        <v>þ</v>
      </c>
    </row>
    <row r="31" spans="1:17" ht="16.8" x14ac:dyDescent="0.3">
      <c r="A31" s="69" t="s">
        <v>109</v>
      </c>
      <c r="B31" s="61"/>
      <c r="C31" s="62"/>
      <c r="D31" s="56">
        <v>10</v>
      </c>
      <c r="E31" s="57" t="s">
        <v>77</v>
      </c>
      <c r="F31" s="57" t="s">
        <v>77</v>
      </c>
      <c r="G31" s="57" t="s">
        <v>77</v>
      </c>
      <c r="H31" s="57" t="s">
        <v>77</v>
      </c>
      <c r="I31" s="56"/>
      <c r="J31" s="56">
        <f t="shared" si="30"/>
        <v>0</v>
      </c>
      <c r="K31" s="56">
        <f t="shared" ref="K31" si="31">J31+C31</f>
        <v>0</v>
      </c>
      <c r="L31" s="57" t="s">
        <v>77</v>
      </c>
      <c r="M31" s="58" t="str">
        <f t="shared" ref="M31" si="32">IF(K31&lt;=$P$1,"þ","q")</f>
        <v>þ</v>
      </c>
    </row>
    <row r="32" spans="1:17" ht="16.8" x14ac:dyDescent="0.3">
      <c r="A32" s="189" t="s">
        <v>155</v>
      </c>
      <c r="B32" s="61"/>
      <c r="C32" s="62"/>
      <c r="D32" s="56"/>
      <c r="E32" s="57" t="s">
        <v>77</v>
      </c>
      <c r="F32" s="57" t="s">
        <v>77</v>
      </c>
      <c r="G32" s="57" t="s">
        <v>77</v>
      </c>
      <c r="H32" s="57" t="s">
        <v>77</v>
      </c>
      <c r="I32" s="56"/>
      <c r="J32" s="56">
        <f t="shared" si="30"/>
        <v>0</v>
      </c>
      <c r="K32" s="56">
        <f t="shared" ref="K32" si="33">J32+C32</f>
        <v>0</v>
      </c>
      <c r="L32" s="57" t="s">
        <v>77</v>
      </c>
      <c r="M32" s="58" t="str">
        <f t="shared" ref="M32" si="34">IF(K32&lt;=$P$1,"þ","q")</f>
        <v>þ</v>
      </c>
    </row>
  </sheetData>
  <sortState ref="A20:H39">
    <sortCondition ref="A20:A39"/>
    <sortCondition ref="C20:C39"/>
  </sortState>
  <conditionalFormatting sqref="L2:M2 M5 L28:M30 L29:L32 M7">
    <cfRule type="cellIs" dxfId="371" priority="828" stopIfTrue="1" operator="equal">
      <formula>"þ"</formula>
    </cfRule>
  </conditionalFormatting>
  <conditionalFormatting sqref="K2 I28:I30 K28:K30 K5 K7">
    <cfRule type="cellIs" dxfId="370" priority="826" operator="lessThan">
      <formula>$P$1</formula>
    </cfRule>
  </conditionalFormatting>
  <conditionalFormatting sqref="L24:M24">
    <cfRule type="cellIs" dxfId="369" priority="766" stopIfTrue="1" operator="equal">
      <formula>"þ"</formula>
    </cfRule>
  </conditionalFormatting>
  <conditionalFormatting sqref="M26">
    <cfRule type="cellIs" dxfId="368" priority="726" stopIfTrue="1" operator="equal">
      <formula>"þ"</formula>
    </cfRule>
  </conditionalFormatting>
  <conditionalFormatting sqref="K26">
    <cfRule type="cellIs" dxfId="367" priority="725" operator="lessThan">
      <formula>$P$1</formula>
    </cfRule>
  </conditionalFormatting>
  <conditionalFormatting sqref="M26">
    <cfRule type="cellIs" dxfId="366" priority="635" stopIfTrue="1" operator="equal">
      <formula>"þ"</formula>
    </cfRule>
  </conditionalFormatting>
  <conditionalFormatting sqref="K26">
    <cfRule type="cellIs" dxfId="365" priority="634" operator="lessThan">
      <formula>$P$1</formula>
    </cfRule>
  </conditionalFormatting>
  <conditionalFormatting sqref="L30:M30">
    <cfRule type="cellIs" dxfId="364" priority="550" stopIfTrue="1" operator="equal">
      <formula>"þ"</formula>
    </cfRule>
  </conditionalFormatting>
  <conditionalFormatting sqref="K30">
    <cfRule type="cellIs" dxfId="363" priority="549" operator="lessThan">
      <formula>$P$1</formula>
    </cfRule>
  </conditionalFormatting>
  <conditionalFormatting sqref="L31:M31">
    <cfRule type="cellIs" dxfId="362" priority="438" stopIfTrue="1" operator="equal">
      <formula>"þ"</formula>
    </cfRule>
  </conditionalFormatting>
  <conditionalFormatting sqref="K31">
    <cfRule type="cellIs" dxfId="361" priority="437" operator="lessThan">
      <formula>$P$1</formula>
    </cfRule>
  </conditionalFormatting>
  <conditionalFormatting sqref="L31:M31">
    <cfRule type="cellIs" dxfId="360" priority="436" stopIfTrue="1" operator="equal">
      <formula>"þ"</formula>
    </cfRule>
  </conditionalFormatting>
  <conditionalFormatting sqref="K31">
    <cfRule type="cellIs" dxfId="359" priority="435" operator="lessThan">
      <formula>$P$1</formula>
    </cfRule>
  </conditionalFormatting>
  <conditionalFormatting sqref="L31:M31">
    <cfRule type="cellIs" dxfId="358" priority="434" stopIfTrue="1" operator="equal">
      <formula>"þ"</formula>
    </cfRule>
  </conditionalFormatting>
  <conditionalFormatting sqref="K31">
    <cfRule type="cellIs" dxfId="357" priority="433" operator="lessThan">
      <formula>$P$1</formula>
    </cfRule>
  </conditionalFormatting>
  <conditionalFormatting sqref="M8">
    <cfRule type="cellIs" dxfId="356" priority="408" stopIfTrue="1" operator="equal">
      <formula>"þ"</formula>
    </cfRule>
  </conditionalFormatting>
  <conditionalFormatting sqref="M8">
    <cfRule type="cellIs" dxfId="355" priority="407" stopIfTrue="1" operator="equal">
      <formula>"þ"</formula>
    </cfRule>
  </conditionalFormatting>
  <conditionalFormatting sqref="K8">
    <cfRule type="cellIs" dxfId="354" priority="406" operator="lessThan">
      <formula>$P$1</formula>
    </cfRule>
  </conditionalFormatting>
  <conditionalFormatting sqref="P1">
    <cfRule type="cellIs" dxfId="353" priority="377" operator="equal">
      <formula>0</formula>
    </cfRule>
  </conditionalFormatting>
  <conditionalFormatting sqref="M27">
    <cfRule type="cellIs" dxfId="352" priority="327" stopIfTrue="1" operator="equal">
      <formula>"þ"</formula>
    </cfRule>
  </conditionalFormatting>
  <conditionalFormatting sqref="K27">
    <cfRule type="cellIs" dxfId="351" priority="344" operator="lessThan">
      <formula>$P$1</formula>
    </cfRule>
  </conditionalFormatting>
  <conditionalFormatting sqref="M27">
    <cfRule type="cellIs" dxfId="350" priority="343" stopIfTrue="1" operator="equal">
      <formula>"þ"</formula>
    </cfRule>
  </conditionalFormatting>
  <conditionalFormatting sqref="M27">
    <cfRule type="cellIs" dxfId="349" priority="342" stopIfTrue="1" operator="equal">
      <formula>"þ"</formula>
    </cfRule>
  </conditionalFormatting>
  <conditionalFormatting sqref="K27">
    <cfRule type="cellIs" dxfId="348" priority="341" operator="lessThan">
      <formula>$P$1</formula>
    </cfRule>
  </conditionalFormatting>
  <conditionalFormatting sqref="M27">
    <cfRule type="cellIs" dxfId="347" priority="340" stopIfTrue="1" operator="equal">
      <formula>"þ"</formula>
    </cfRule>
  </conditionalFormatting>
  <conditionalFormatting sqref="M27">
    <cfRule type="cellIs" dxfId="346" priority="339" stopIfTrue="1" operator="equal">
      <formula>"þ"</formula>
    </cfRule>
  </conditionalFormatting>
  <conditionalFormatting sqref="K27">
    <cfRule type="cellIs" dxfId="345" priority="338" operator="lessThan">
      <formula>$P$1</formula>
    </cfRule>
  </conditionalFormatting>
  <conditionalFormatting sqref="M27">
    <cfRule type="cellIs" dxfId="344" priority="337" stopIfTrue="1" operator="equal">
      <formula>"þ"</formula>
    </cfRule>
  </conditionalFormatting>
  <conditionalFormatting sqref="M27">
    <cfRule type="cellIs" dxfId="343" priority="336" stopIfTrue="1" operator="equal">
      <formula>"þ"</formula>
    </cfRule>
  </conditionalFormatting>
  <conditionalFormatting sqref="K27">
    <cfRule type="cellIs" dxfId="342" priority="335" operator="lessThan">
      <formula>$P$1</formula>
    </cfRule>
  </conditionalFormatting>
  <conditionalFormatting sqref="K27">
    <cfRule type="cellIs" dxfId="341" priority="329" operator="lessThan">
      <formula>$P$1</formula>
    </cfRule>
  </conditionalFormatting>
  <conditionalFormatting sqref="M27">
    <cfRule type="cellIs" dxfId="340" priority="328" stopIfTrue="1" operator="equal">
      <formula>"þ"</formula>
    </cfRule>
  </conditionalFormatting>
  <conditionalFormatting sqref="K27">
    <cfRule type="cellIs" dxfId="339" priority="326" operator="lessThan">
      <formula>$P$1</formula>
    </cfRule>
  </conditionalFormatting>
  <conditionalFormatting sqref="M27">
    <cfRule type="cellIs" dxfId="338" priority="325" stopIfTrue="1" operator="equal">
      <formula>"þ"</formula>
    </cfRule>
  </conditionalFormatting>
  <conditionalFormatting sqref="M27">
    <cfRule type="cellIs" dxfId="337" priority="324" stopIfTrue="1" operator="equal">
      <formula>"þ"</formula>
    </cfRule>
  </conditionalFormatting>
  <conditionalFormatting sqref="K27">
    <cfRule type="cellIs" dxfId="336" priority="323" operator="lessThan">
      <formula>$P$1</formula>
    </cfRule>
  </conditionalFormatting>
  <conditionalFormatting sqref="M27">
    <cfRule type="cellIs" dxfId="335" priority="322" stopIfTrue="1" operator="equal">
      <formula>"þ"</formula>
    </cfRule>
  </conditionalFormatting>
  <conditionalFormatting sqref="M27">
    <cfRule type="cellIs" dxfId="334" priority="321" stopIfTrue="1" operator="equal">
      <formula>"þ"</formula>
    </cfRule>
  </conditionalFormatting>
  <conditionalFormatting sqref="K27">
    <cfRule type="cellIs" dxfId="333" priority="320" operator="lessThan">
      <formula>$P$1</formula>
    </cfRule>
  </conditionalFormatting>
  <conditionalFormatting sqref="L26:L27">
    <cfRule type="cellIs" dxfId="332" priority="314" stopIfTrue="1" operator="equal">
      <formula>"þ"</formula>
    </cfRule>
  </conditionalFormatting>
  <conditionalFormatting sqref="L26:L27">
    <cfRule type="cellIs" dxfId="331" priority="313" stopIfTrue="1" operator="equal">
      <formula>"þ"</formula>
    </cfRule>
  </conditionalFormatting>
  <conditionalFormatting sqref="M28:M29">
    <cfRule type="cellIs" dxfId="330" priority="306" stopIfTrue="1" operator="equal">
      <formula>"þ"</formula>
    </cfRule>
  </conditionalFormatting>
  <conditionalFormatting sqref="K29">
    <cfRule type="cellIs" dxfId="329" priority="305" operator="lessThan">
      <formula>$P$1</formula>
    </cfRule>
  </conditionalFormatting>
  <conditionalFormatting sqref="M28:M29">
    <cfRule type="cellIs" dxfId="328" priority="304" stopIfTrue="1" operator="equal">
      <formula>"þ"</formula>
    </cfRule>
  </conditionalFormatting>
  <conditionalFormatting sqref="K29">
    <cfRule type="cellIs" dxfId="327" priority="303" operator="lessThan">
      <formula>$P$1</formula>
    </cfRule>
  </conditionalFormatting>
  <conditionalFormatting sqref="M28:M29">
    <cfRule type="cellIs" dxfId="326" priority="302" stopIfTrue="1" operator="equal">
      <formula>"þ"</formula>
    </cfRule>
  </conditionalFormatting>
  <conditionalFormatting sqref="K29">
    <cfRule type="cellIs" dxfId="325" priority="301" operator="lessThan">
      <formula>$P$1</formula>
    </cfRule>
  </conditionalFormatting>
  <conditionalFormatting sqref="K28">
    <cfRule type="cellIs" dxfId="324" priority="299" operator="lessThan">
      <formula>$P$1</formula>
    </cfRule>
  </conditionalFormatting>
  <conditionalFormatting sqref="K28">
    <cfRule type="cellIs" dxfId="323" priority="298" operator="lessThan">
      <formula>$P$1</formula>
    </cfRule>
  </conditionalFormatting>
  <conditionalFormatting sqref="L28:L32">
    <cfRule type="cellIs" dxfId="322" priority="290" stopIfTrue="1" operator="equal">
      <formula>"þ"</formula>
    </cfRule>
  </conditionalFormatting>
  <conditionalFormatting sqref="L28:L32">
    <cfRule type="cellIs" dxfId="321" priority="289" stopIfTrue="1" operator="equal">
      <formula>"þ"</formula>
    </cfRule>
  </conditionalFormatting>
  <conditionalFormatting sqref="L28:L32">
    <cfRule type="cellIs" dxfId="320" priority="288" stopIfTrue="1" operator="equal">
      <formula>"þ"</formula>
    </cfRule>
  </conditionalFormatting>
  <conditionalFormatting sqref="L5">
    <cfRule type="cellIs" dxfId="319" priority="272" stopIfTrue="1" operator="equal">
      <formula>"þ"</formula>
    </cfRule>
  </conditionalFormatting>
  <conditionalFormatting sqref="E2:F2">
    <cfRule type="cellIs" dxfId="318" priority="255" stopIfTrue="1" operator="equal">
      <formula>"þ"</formula>
    </cfRule>
  </conditionalFormatting>
  <conditionalFormatting sqref="E8 H8">
    <cfRule type="cellIs" dxfId="317" priority="254" stopIfTrue="1" operator="equal">
      <formula>"þ"</formula>
    </cfRule>
  </conditionalFormatting>
  <conditionalFormatting sqref="E8 H8">
    <cfRule type="cellIs" dxfId="316" priority="253" stopIfTrue="1" operator="equal">
      <formula>"þ"</formula>
    </cfRule>
  </conditionalFormatting>
  <conditionalFormatting sqref="H5 E5:F5">
    <cfRule type="cellIs" dxfId="315" priority="250" stopIfTrue="1" operator="equal">
      <formula>"þ"</formula>
    </cfRule>
  </conditionalFormatting>
  <conditionalFormatting sqref="E26:F26 E31:F31 E28:F28 H28 H31 H26">
    <cfRule type="cellIs" dxfId="314" priority="248" stopIfTrue="1" operator="equal">
      <formula>"þ"</formula>
    </cfRule>
  </conditionalFormatting>
  <conditionalFormatting sqref="E30 H30">
    <cfRule type="cellIs" dxfId="313" priority="247" stopIfTrue="1" operator="equal">
      <formula>"þ"</formula>
    </cfRule>
  </conditionalFormatting>
  <conditionalFormatting sqref="E30 H30">
    <cfRule type="cellIs" dxfId="312" priority="246" stopIfTrue="1" operator="equal">
      <formula>"þ"</formula>
    </cfRule>
  </conditionalFormatting>
  <conditionalFormatting sqref="E29:F29 H29 F29:F32">
    <cfRule type="cellIs" dxfId="311" priority="245" stopIfTrue="1" operator="equal">
      <formula>"þ"</formula>
    </cfRule>
  </conditionalFormatting>
  <conditionalFormatting sqref="E29:F29 H29 F29:F32">
    <cfRule type="cellIs" dxfId="310" priority="244" stopIfTrue="1" operator="equal">
      <formula>"þ"</formula>
    </cfRule>
  </conditionalFormatting>
  <conditionalFormatting sqref="E27:F27 H27">
    <cfRule type="cellIs" dxfId="309" priority="243" stopIfTrue="1" operator="equal">
      <formula>"þ"</formula>
    </cfRule>
  </conditionalFormatting>
  <conditionalFormatting sqref="E28:F28 H28">
    <cfRule type="cellIs" dxfId="308" priority="242" stopIfTrue="1" operator="equal">
      <formula>"þ"</formula>
    </cfRule>
  </conditionalFormatting>
  <conditionalFormatting sqref="I26">
    <cfRule type="cellIs" dxfId="307" priority="241" operator="lessThan">
      <formula>$P$1</formula>
    </cfRule>
  </conditionalFormatting>
  <conditionalFormatting sqref="I31">
    <cfRule type="cellIs" dxfId="306" priority="229" operator="lessThan">
      <formula>$P$1</formula>
    </cfRule>
  </conditionalFormatting>
  <conditionalFormatting sqref="I31">
    <cfRule type="cellIs" dxfId="305" priority="228" operator="lessThan">
      <formula>$P$1</formula>
    </cfRule>
  </conditionalFormatting>
  <conditionalFormatting sqref="I31">
    <cfRule type="cellIs" dxfId="304" priority="227" operator="lessThan">
      <formula>$P$1</formula>
    </cfRule>
  </conditionalFormatting>
  <conditionalFormatting sqref="I31">
    <cfRule type="cellIs" dxfId="303" priority="226" operator="lessThan">
      <formula>$P$1</formula>
    </cfRule>
  </conditionalFormatting>
  <conditionalFormatting sqref="I31">
    <cfRule type="cellIs" dxfId="302" priority="225" operator="lessThan">
      <formula>$P$1</formula>
    </cfRule>
  </conditionalFormatting>
  <conditionalFormatting sqref="I31">
    <cfRule type="cellIs" dxfId="301" priority="224" operator="lessThan">
      <formula>$P$1</formula>
    </cfRule>
  </conditionalFormatting>
  <conditionalFormatting sqref="I31">
    <cfRule type="cellIs" dxfId="300" priority="223" operator="lessThan">
      <formula>$P$1</formula>
    </cfRule>
  </conditionalFormatting>
  <conditionalFormatting sqref="I27">
    <cfRule type="cellIs" dxfId="299" priority="222" operator="lessThan">
      <formula>$P$1</formula>
    </cfRule>
  </conditionalFormatting>
  <conditionalFormatting sqref="I27">
    <cfRule type="cellIs" dxfId="298" priority="221" operator="lessThan">
      <formula>$P$1</formula>
    </cfRule>
  </conditionalFormatting>
  <conditionalFormatting sqref="I27">
    <cfRule type="cellIs" dxfId="297" priority="220" operator="lessThan">
      <formula>$P$1</formula>
    </cfRule>
  </conditionalFormatting>
  <conditionalFormatting sqref="I27">
    <cfRule type="cellIs" dxfId="296" priority="219" operator="lessThan">
      <formula>$P$1</formula>
    </cfRule>
  </conditionalFormatting>
  <conditionalFormatting sqref="I27">
    <cfRule type="cellIs" dxfId="295" priority="218" operator="lessThan">
      <formula>$P$1</formula>
    </cfRule>
  </conditionalFormatting>
  <conditionalFormatting sqref="I27">
    <cfRule type="cellIs" dxfId="294" priority="217" operator="lessThan">
      <formula>$P$1</formula>
    </cfRule>
  </conditionalFormatting>
  <conditionalFormatting sqref="I27">
    <cfRule type="cellIs" dxfId="293" priority="216" operator="lessThan">
      <formula>$P$1</formula>
    </cfRule>
  </conditionalFormatting>
  <conditionalFormatting sqref="I27">
    <cfRule type="cellIs" dxfId="292" priority="215" operator="lessThan">
      <formula>$P$1</formula>
    </cfRule>
  </conditionalFormatting>
  <conditionalFormatting sqref="I27">
    <cfRule type="cellIs" dxfId="291" priority="214" operator="lessThan">
      <formula>$P$1</formula>
    </cfRule>
  </conditionalFormatting>
  <conditionalFormatting sqref="I29">
    <cfRule type="cellIs" dxfId="290" priority="213" operator="lessThan">
      <formula>$P$1</formula>
    </cfRule>
  </conditionalFormatting>
  <conditionalFormatting sqref="I28">
    <cfRule type="cellIs" dxfId="289" priority="212" operator="lessThan">
      <formula>$P$1</formula>
    </cfRule>
  </conditionalFormatting>
  <conditionalFormatting sqref="G2">
    <cfRule type="cellIs" dxfId="288" priority="211" stopIfTrue="1" operator="equal">
      <formula>"þ"</formula>
    </cfRule>
  </conditionalFormatting>
  <conditionalFormatting sqref="G8">
    <cfRule type="cellIs" dxfId="287" priority="210" stopIfTrue="1" operator="equal">
      <formula>"þ"</formula>
    </cfRule>
  </conditionalFormatting>
  <conditionalFormatting sqref="G8">
    <cfRule type="cellIs" dxfId="286" priority="209" stopIfTrue="1" operator="equal">
      <formula>"þ"</formula>
    </cfRule>
  </conditionalFormatting>
  <conditionalFormatting sqref="G5">
    <cfRule type="cellIs" dxfId="285" priority="206" stopIfTrue="1" operator="equal">
      <formula>"þ"</formula>
    </cfRule>
  </conditionalFormatting>
  <conditionalFormatting sqref="G26 G31 G28">
    <cfRule type="cellIs" dxfId="284" priority="204" stopIfTrue="1" operator="equal">
      <formula>"þ"</formula>
    </cfRule>
  </conditionalFormatting>
  <conditionalFormatting sqref="G30">
    <cfRule type="cellIs" dxfId="283" priority="203" stopIfTrue="1" operator="equal">
      <formula>"þ"</formula>
    </cfRule>
  </conditionalFormatting>
  <conditionalFormatting sqref="G30">
    <cfRule type="cellIs" dxfId="282" priority="202" stopIfTrue="1" operator="equal">
      <formula>"þ"</formula>
    </cfRule>
  </conditionalFormatting>
  <conditionalFormatting sqref="G29">
    <cfRule type="cellIs" dxfId="281" priority="201" stopIfTrue="1" operator="equal">
      <formula>"þ"</formula>
    </cfRule>
  </conditionalFormatting>
  <conditionalFormatting sqref="G29">
    <cfRule type="cellIs" dxfId="280" priority="200" stopIfTrue="1" operator="equal">
      <formula>"þ"</formula>
    </cfRule>
  </conditionalFormatting>
  <conditionalFormatting sqref="G27">
    <cfRule type="cellIs" dxfId="279" priority="199" stopIfTrue="1" operator="equal">
      <formula>"þ"</formula>
    </cfRule>
  </conditionalFormatting>
  <conditionalFormatting sqref="G28">
    <cfRule type="cellIs" dxfId="278" priority="198" stopIfTrue="1" operator="equal">
      <formula>"þ"</formula>
    </cfRule>
  </conditionalFormatting>
  <conditionalFormatting sqref="H2">
    <cfRule type="cellIs" dxfId="277" priority="197" stopIfTrue="1" operator="equal">
      <formula>"þ"</formula>
    </cfRule>
  </conditionalFormatting>
  <conditionalFormatting sqref="L12:M12 L20:M20 L15:M15">
    <cfRule type="cellIs" dxfId="276" priority="196" stopIfTrue="1" operator="equal">
      <formula>"þ"</formula>
    </cfRule>
  </conditionalFormatting>
  <conditionalFormatting sqref="L12:M12 L20:M20 L15:M15">
    <cfRule type="cellIs" dxfId="275" priority="195" stopIfTrue="1" operator="equal">
      <formula>"þ"</formula>
    </cfRule>
  </conditionalFormatting>
  <conditionalFormatting sqref="K12 K20 K15">
    <cfRule type="cellIs" dxfId="274" priority="194" operator="lessThan">
      <formula>$P$1</formula>
    </cfRule>
  </conditionalFormatting>
  <conditionalFormatting sqref="E15:F15 H12 E12 H20 E20">
    <cfRule type="cellIs" dxfId="273" priority="193" stopIfTrue="1" operator="equal">
      <formula>"þ"</formula>
    </cfRule>
  </conditionalFormatting>
  <conditionalFormatting sqref="E15:F15 H12 E12 H20 E20">
    <cfRule type="cellIs" dxfId="272" priority="192" stopIfTrue="1" operator="equal">
      <formula>"þ"</formula>
    </cfRule>
  </conditionalFormatting>
  <conditionalFormatting sqref="G12 G20 G15">
    <cfRule type="cellIs" dxfId="271" priority="191" stopIfTrue="1" operator="equal">
      <formula>"þ"</formula>
    </cfRule>
  </conditionalFormatting>
  <conditionalFormatting sqref="G12 G20 G15">
    <cfRule type="cellIs" dxfId="270" priority="190" stopIfTrue="1" operator="equal">
      <formula>"þ"</formula>
    </cfRule>
  </conditionalFormatting>
  <conditionalFormatting sqref="E7 H7">
    <cfRule type="cellIs" dxfId="269" priority="189" stopIfTrue="1" operator="equal">
      <formula>"þ"</formula>
    </cfRule>
  </conditionalFormatting>
  <conditionalFormatting sqref="E7 H7">
    <cfRule type="cellIs" dxfId="268" priority="188" stopIfTrue="1" operator="equal">
      <formula>"þ"</formula>
    </cfRule>
  </conditionalFormatting>
  <conditionalFormatting sqref="G7">
    <cfRule type="cellIs" dxfId="267" priority="187" stopIfTrue="1" operator="equal">
      <formula>"þ"</formula>
    </cfRule>
  </conditionalFormatting>
  <conditionalFormatting sqref="G7">
    <cfRule type="cellIs" dxfId="266" priority="186" stopIfTrue="1" operator="equal">
      <formula>"þ"</formula>
    </cfRule>
  </conditionalFormatting>
  <conditionalFormatting sqref="F7">
    <cfRule type="cellIs" dxfId="265" priority="185" stopIfTrue="1" operator="equal">
      <formula>"þ"</formula>
    </cfRule>
  </conditionalFormatting>
  <conditionalFormatting sqref="F8">
    <cfRule type="cellIs" dxfId="264" priority="184" stopIfTrue="1" operator="equal">
      <formula>"þ"</formula>
    </cfRule>
  </conditionalFormatting>
  <conditionalFormatting sqref="F8">
    <cfRule type="cellIs" dxfId="263" priority="183" stopIfTrue="1" operator="equal">
      <formula>"þ"</formula>
    </cfRule>
  </conditionalFormatting>
  <conditionalFormatting sqref="F12">
    <cfRule type="cellIs" dxfId="262" priority="182" stopIfTrue="1" operator="equal">
      <formula>"þ"</formula>
    </cfRule>
  </conditionalFormatting>
  <conditionalFormatting sqref="F12">
    <cfRule type="cellIs" dxfId="261" priority="181" stopIfTrue="1" operator="equal">
      <formula>"þ"</formula>
    </cfRule>
  </conditionalFormatting>
  <conditionalFormatting sqref="L16:M17">
    <cfRule type="cellIs" dxfId="260" priority="180" stopIfTrue="1" operator="equal">
      <formula>"þ"</formula>
    </cfRule>
  </conditionalFormatting>
  <conditionalFormatting sqref="L16:M17">
    <cfRule type="cellIs" dxfId="259" priority="179" stopIfTrue="1" operator="equal">
      <formula>"þ"</formula>
    </cfRule>
  </conditionalFormatting>
  <conditionalFormatting sqref="K16:K17">
    <cfRule type="cellIs" dxfId="258" priority="178" operator="lessThan">
      <formula>$P$1</formula>
    </cfRule>
  </conditionalFormatting>
  <conditionalFormatting sqref="E17:F17 H17 E16">
    <cfRule type="cellIs" dxfId="257" priority="177" stopIfTrue="1" operator="equal">
      <formula>"þ"</formula>
    </cfRule>
  </conditionalFormatting>
  <conditionalFormatting sqref="E17:F17 H17 E16">
    <cfRule type="cellIs" dxfId="256" priority="176" stopIfTrue="1" operator="equal">
      <formula>"þ"</formula>
    </cfRule>
  </conditionalFormatting>
  <conditionalFormatting sqref="G16">
    <cfRule type="cellIs" dxfId="255" priority="175" stopIfTrue="1" operator="equal">
      <formula>"þ"</formula>
    </cfRule>
  </conditionalFormatting>
  <conditionalFormatting sqref="G16">
    <cfRule type="cellIs" dxfId="254" priority="174" stopIfTrue="1" operator="equal">
      <formula>"þ"</formula>
    </cfRule>
  </conditionalFormatting>
  <conditionalFormatting sqref="H15">
    <cfRule type="cellIs" dxfId="253" priority="173" stopIfTrue="1" operator="equal">
      <formula>"þ"</formula>
    </cfRule>
  </conditionalFormatting>
  <conditionalFormatting sqref="H15">
    <cfRule type="cellIs" dxfId="252" priority="172" stopIfTrue="1" operator="equal">
      <formula>"þ"</formula>
    </cfRule>
  </conditionalFormatting>
  <conditionalFormatting sqref="H16">
    <cfRule type="cellIs" dxfId="251" priority="171" stopIfTrue="1" operator="equal">
      <formula>"þ"</formula>
    </cfRule>
  </conditionalFormatting>
  <conditionalFormatting sqref="H16">
    <cfRule type="cellIs" dxfId="250" priority="170" stopIfTrue="1" operator="equal">
      <formula>"þ"</formula>
    </cfRule>
  </conditionalFormatting>
  <conditionalFormatting sqref="F16">
    <cfRule type="cellIs" dxfId="249" priority="169" stopIfTrue="1" operator="equal">
      <formula>"þ"</formula>
    </cfRule>
  </conditionalFormatting>
  <conditionalFormatting sqref="F16">
    <cfRule type="cellIs" dxfId="248" priority="168" stopIfTrue="1" operator="equal">
      <formula>"þ"</formula>
    </cfRule>
  </conditionalFormatting>
  <conditionalFormatting sqref="F20">
    <cfRule type="cellIs" dxfId="247" priority="167" stopIfTrue="1" operator="equal">
      <formula>"þ"</formula>
    </cfRule>
  </conditionalFormatting>
  <conditionalFormatting sqref="F20">
    <cfRule type="cellIs" dxfId="246" priority="166" stopIfTrue="1" operator="equal">
      <formula>"þ"</formula>
    </cfRule>
  </conditionalFormatting>
  <conditionalFormatting sqref="G17">
    <cfRule type="cellIs" dxfId="245" priority="165" stopIfTrue="1" operator="equal">
      <formula>"þ"</formula>
    </cfRule>
  </conditionalFormatting>
  <conditionalFormatting sqref="G17">
    <cfRule type="cellIs" dxfId="244" priority="164" stopIfTrue="1" operator="equal">
      <formula>"þ"</formula>
    </cfRule>
  </conditionalFormatting>
  <conditionalFormatting sqref="L13:M13">
    <cfRule type="cellIs" dxfId="243" priority="163" stopIfTrue="1" operator="equal">
      <formula>"þ"</formula>
    </cfRule>
  </conditionalFormatting>
  <conditionalFormatting sqref="L13:M13">
    <cfRule type="cellIs" dxfId="242" priority="162" stopIfTrue="1" operator="equal">
      <formula>"þ"</formula>
    </cfRule>
  </conditionalFormatting>
  <conditionalFormatting sqref="K13">
    <cfRule type="cellIs" dxfId="241" priority="161" operator="lessThan">
      <formula>$P$1</formula>
    </cfRule>
  </conditionalFormatting>
  <conditionalFormatting sqref="H13 E13">
    <cfRule type="cellIs" dxfId="240" priority="160" stopIfTrue="1" operator="equal">
      <formula>"þ"</formula>
    </cfRule>
  </conditionalFormatting>
  <conditionalFormatting sqref="H13 E13">
    <cfRule type="cellIs" dxfId="239" priority="159" stopIfTrue="1" operator="equal">
      <formula>"þ"</formula>
    </cfRule>
  </conditionalFormatting>
  <conditionalFormatting sqref="G13">
    <cfRule type="cellIs" dxfId="238" priority="158" stopIfTrue="1" operator="equal">
      <formula>"þ"</formula>
    </cfRule>
  </conditionalFormatting>
  <conditionalFormatting sqref="G13">
    <cfRule type="cellIs" dxfId="237" priority="157" stopIfTrue="1" operator="equal">
      <formula>"þ"</formula>
    </cfRule>
  </conditionalFormatting>
  <conditionalFormatting sqref="F13">
    <cfRule type="cellIs" dxfId="236" priority="156" stopIfTrue="1" operator="equal">
      <formula>"þ"</formula>
    </cfRule>
  </conditionalFormatting>
  <conditionalFormatting sqref="F13">
    <cfRule type="cellIs" dxfId="235" priority="155" stopIfTrue="1" operator="equal">
      <formula>"þ"</formula>
    </cfRule>
  </conditionalFormatting>
  <conditionalFormatting sqref="L21:M21">
    <cfRule type="cellIs" dxfId="234" priority="154" stopIfTrue="1" operator="equal">
      <formula>"þ"</formula>
    </cfRule>
  </conditionalFormatting>
  <conditionalFormatting sqref="L21:M21">
    <cfRule type="cellIs" dxfId="233" priority="153" stopIfTrue="1" operator="equal">
      <formula>"þ"</formula>
    </cfRule>
  </conditionalFormatting>
  <conditionalFormatting sqref="K21">
    <cfRule type="cellIs" dxfId="232" priority="152" operator="lessThan">
      <formula>$P$1</formula>
    </cfRule>
  </conditionalFormatting>
  <conditionalFormatting sqref="H21 E21">
    <cfRule type="cellIs" dxfId="231" priority="151" stopIfTrue="1" operator="equal">
      <formula>"þ"</formula>
    </cfRule>
  </conditionalFormatting>
  <conditionalFormatting sqref="H21 E21">
    <cfRule type="cellIs" dxfId="230" priority="150" stopIfTrue="1" operator="equal">
      <formula>"þ"</formula>
    </cfRule>
  </conditionalFormatting>
  <conditionalFormatting sqref="G21">
    <cfRule type="cellIs" dxfId="229" priority="149" stopIfTrue="1" operator="equal">
      <formula>"þ"</formula>
    </cfRule>
  </conditionalFormatting>
  <conditionalFormatting sqref="G21">
    <cfRule type="cellIs" dxfId="228" priority="148" stopIfTrue="1" operator="equal">
      <formula>"þ"</formula>
    </cfRule>
  </conditionalFormatting>
  <conditionalFormatting sqref="F21">
    <cfRule type="cellIs" dxfId="227" priority="147" stopIfTrue="1" operator="equal">
      <formula>"þ"</formula>
    </cfRule>
  </conditionalFormatting>
  <conditionalFormatting sqref="F21">
    <cfRule type="cellIs" dxfId="226" priority="146" stopIfTrue="1" operator="equal">
      <formula>"þ"</formula>
    </cfRule>
  </conditionalFormatting>
  <conditionalFormatting sqref="L18:M18">
    <cfRule type="cellIs" dxfId="225" priority="145" stopIfTrue="1" operator="equal">
      <formula>"þ"</formula>
    </cfRule>
  </conditionalFormatting>
  <conditionalFormatting sqref="L18:M18">
    <cfRule type="cellIs" dxfId="224" priority="144" stopIfTrue="1" operator="equal">
      <formula>"þ"</formula>
    </cfRule>
  </conditionalFormatting>
  <conditionalFormatting sqref="K18">
    <cfRule type="cellIs" dxfId="223" priority="143" operator="lessThan">
      <formula>$P$1</formula>
    </cfRule>
  </conditionalFormatting>
  <conditionalFormatting sqref="E18:F18 H18">
    <cfRule type="cellIs" dxfId="222" priority="142" stopIfTrue="1" operator="equal">
      <formula>"þ"</formula>
    </cfRule>
  </conditionalFormatting>
  <conditionalFormatting sqref="E18:F18 H18">
    <cfRule type="cellIs" dxfId="221" priority="141" stopIfTrue="1" operator="equal">
      <formula>"þ"</formula>
    </cfRule>
  </conditionalFormatting>
  <conditionalFormatting sqref="G18">
    <cfRule type="cellIs" dxfId="220" priority="140" stopIfTrue="1" operator="equal">
      <formula>"þ"</formula>
    </cfRule>
  </conditionalFormatting>
  <conditionalFormatting sqref="G18">
    <cfRule type="cellIs" dxfId="219" priority="139" stopIfTrue="1" operator="equal">
      <formula>"þ"</formula>
    </cfRule>
  </conditionalFormatting>
  <conditionalFormatting sqref="G18">
    <cfRule type="cellIs" dxfId="218" priority="138" stopIfTrue="1" operator="equal">
      <formula>"þ"</formula>
    </cfRule>
  </conditionalFormatting>
  <conditionalFormatting sqref="G18">
    <cfRule type="cellIs" dxfId="217" priority="137" stopIfTrue="1" operator="equal">
      <formula>"þ"</formula>
    </cfRule>
  </conditionalFormatting>
  <conditionalFormatting sqref="F18">
    <cfRule type="cellIs" dxfId="216" priority="136" stopIfTrue="1" operator="equal">
      <formula>"þ"</formula>
    </cfRule>
  </conditionalFormatting>
  <conditionalFormatting sqref="F18">
    <cfRule type="cellIs" dxfId="215" priority="135" stopIfTrue="1" operator="equal">
      <formula>"þ"</formula>
    </cfRule>
  </conditionalFormatting>
  <conditionalFormatting sqref="L22:M22">
    <cfRule type="cellIs" dxfId="214" priority="134" stopIfTrue="1" operator="equal">
      <formula>"þ"</formula>
    </cfRule>
  </conditionalFormatting>
  <conditionalFormatting sqref="L22:M22">
    <cfRule type="cellIs" dxfId="213" priority="133" stopIfTrue="1" operator="equal">
      <formula>"þ"</formula>
    </cfRule>
  </conditionalFormatting>
  <conditionalFormatting sqref="K22">
    <cfRule type="cellIs" dxfId="212" priority="132" operator="lessThan">
      <formula>$P$1</formula>
    </cfRule>
  </conditionalFormatting>
  <conditionalFormatting sqref="H22 E22">
    <cfRule type="cellIs" dxfId="211" priority="131" stopIfTrue="1" operator="equal">
      <formula>"þ"</formula>
    </cfRule>
  </conditionalFormatting>
  <conditionalFormatting sqref="H22 E22">
    <cfRule type="cellIs" dxfId="210" priority="130" stopIfTrue="1" operator="equal">
      <formula>"þ"</formula>
    </cfRule>
  </conditionalFormatting>
  <conditionalFormatting sqref="G22">
    <cfRule type="cellIs" dxfId="209" priority="129" stopIfTrue="1" operator="equal">
      <formula>"þ"</formula>
    </cfRule>
  </conditionalFormatting>
  <conditionalFormatting sqref="G22">
    <cfRule type="cellIs" dxfId="208" priority="128" stopIfTrue="1" operator="equal">
      <formula>"þ"</formula>
    </cfRule>
  </conditionalFormatting>
  <conditionalFormatting sqref="F22">
    <cfRule type="cellIs" dxfId="207" priority="127" stopIfTrue="1" operator="equal">
      <formula>"þ"</formula>
    </cfRule>
  </conditionalFormatting>
  <conditionalFormatting sqref="F22">
    <cfRule type="cellIs" dxfId="206" priority="126" stopIfTrue="1" operator="equal">
      <formula>"þ"</formula>
    </cfRule>
  </conditionalFormatting>
  <conditionalFormatting sqref="L32:M32">
    <cfRule type="cellIs" dxfId="205" priority="125" stopIfTrue="1" operator="equal">
      <formula>"þ"</formula>
    </cfRule>
  </conditionalFormatting>
  <conditionalFormatting sqref="K32">
    <cfRule type="cellIs" dxfId="204" priority="124" operator="lessThan">
      <formula>$P$1</formula>
    </cfRule>
  </conditionalFormatting>
  <conditionalFormatting sqref="L32:M32">
    <cfRule type="cellIs" dxfId="203" priority="123" stopIfTrue="1" operator="equal">
      <formula>"þ"</formula>
    </cfRule>
  </conditionalFormatting>
  <conditionalFormatting sqref="K32">
    <cfRule type="cellIs" dxfId="202" priority="122" operator="lessThan">
      <formula>$P$1</formula>
    </cfRule>
  </conditionalFormatting>
  <conditionalFormatting sqref="L32:M32">
    <cfRule type="cellIs" dxfId="201" priority="121" stopIfTrue="1" operator="equal">
      <formula>"þ"</formula>
    </cfRule>
  </conditionalFormatting>
  <conditionalFormatting sqref="K32">
    <cfRule type="cellIs" dxfId="200" priority="120" operator="lessThan">
      <formula>$P$1</formula>
    </cfRule>
  </conditionalFormatting>
  <conditionalFormatting sqref="E32:F32 H32">
    <cfRule type="cellIs" dxfId="199" priority="119" stopIfTrue="1" operator="equal">
      <formula>"þ"</formula>
    </cfRule>
  </conditionalFormatting>
  <conditionalFormatting sqref="I32">
    <cfRule type="cellIs" dxfId="198" priority="118" operator="lessThan">
      <formula>$P$1</formula>
    </cfRule>
  </conditionalFormatting>
  <conditionalFormatting sqref="I32">
    <cfRule type="cellIs" dxfId="197" priority="117" operator="lessThan">
      <formula>$P$1</formula>
    </cfRule>
  </conditionalFormatting>
  <conditionalFormatting sqref="I32">
    <cfRule type="cellIs" dxfId="196" priority="116" operator="lessThan">
      <formula>$P$1</formula>
    </cfRule>
  </conditionalFormatting>
  <conditionalFormatting sqref="I32">
    <cfRule type="cellIs" dxfId="195" priority="115" operator="lessThan">
      <formula>$P$1</formula>
    </cfRule>
  </conditionalFormatting>
  <conditionalFormatting sqref="I32">
    <cfRule type="cellIs" dxfId="194" priority="114" operator="lessThan">
      <formula>$P$1</formula>
    </cfRule>
  </conditionalFormatting>
  <conditionalFormatting sqref="I32">
    <cfRule type="cellIs" dxfId="193" priority="113" operator="lessThan">
      <formula>$P$1</formula>
    </cfRule>
  </conditionalFormatting>
  <conditionalFormatting sqref="I32">
    <cfRule type="cellIs" dxfId="192" priority="112" operator="lessThan">
      <formula>$P$1</formula>
    </cfRule>
  </conditionalFormatting>
  <conditionalFormatting sqref="G32">
    <cfRule type="cellIs" dxfId="191" priority="111" stopIfTrue="1" operator="equal">
      <formula>"þ"</formula>
    </cfRule>
  </conditionalFormatting>
  <conditionalFormatting sqref="L14:M14">
    <cfRule type="cellIs" dxfId="190" priority="110" stopIfTrue="1" operator="equal">
      <formula>"þ"</formula>
    </cfRule>
  </conditionalFormatting>
  <conditionalFormatting sqref="L14:M14">
    <cfRule type="cellIs" dxfId="189" priority="109" stopIfTrue="1" operator="equal">
      <formula>"þ"</formula>
    </cfRule>
  </conditionalFormatting>
  <conditionalFormatting sqref="K14">
    <cfRule type="cellIs" dxfId="188" priority="108" operator="lessThan">
      <formula>$P$1</formula>
    </cfRule>
  </conditionalFormatting>
  <conditionalFormatting sqref="H14 E14">
    <cfRule type="cellIs" dxfId="187" priority="107" stopIfTrue="1" operator="equal">
      <formula>"þ"</formula>
    </cfRule>
  </conditionalFormatting>
  <conditionalFormatting sqref="H14 E14">
    <cfRule type="cellIs" dxfId="186" priority="106" stopIfTrue="1" operator="equal">
      <formula>"þ"</formula>
    </cfRule>
  </conditionalFormatting>
  <conditionalFormatting sqref="G14">
    <cfRule type="cellIs" dxfId="185" priority="105" stopIfTrue="1" operator="equal">
      <formula>"þ"</formula>
    </cfRule>
  </conditionalFormatting>
  <conditionalFormatting sqref="G14">
    <cfRule type="cellIs" dxfId="184" priority="104" stopIfTrue="1" operator="equal">
      <formula>"þ"</formula>
    </cfRule>
  </conditionalFormatting>
  <conditionalFormatting sqref="F14">
    <cfRule type="cellIs" dxfId="183" priority="103" stopIfTrue="1" operator="equal">
      <formula>"þ"</formula>
    </cfRule>
  </conditionalFormatting>
  <conditionalFormatting sqref="F14">
    <cfRule type="cellIs" dxfId="182" priority="102" stopIfTrue="1" operator="equal">
      <formula>"þ"</formula>
    </cfRule>
  </conditionalFormatting>
  <conditionalFormatting sqref="L7:L8">
    <cfRule type="cellIs" dxfId="181" priority="101" stopIfTrue="1" operator="equal">
      <formula>"þ"</formula>
    </cfRule>
  </conditionalFormatting>
  <conditionalFormatting sqref="L7:L8">
    <cfRule type="cellIs" dxfId="180" priority="100" stopIfTrue="1" operator="equal">
      <formula>"þ"</formula>
    </cfRule>
  </conditionalFormatting>
  <conditionalFormatting sqref="L3:M3">
    <cfRule type="cellIs" dxfId="179" priority="99" stopIfTrue="1" operator="equal">
      <formula>"þ"</formula>
    </cfRule>
  </conditionalFormatting>
  <conditionalFormatting sqref="K3">
    <cfRule type="cellIs" dxfId="178" priority="98" operator="lessThan">
      <formula>$P$1</formula>
    </cfRule>
  </conditionalFormatting>
  <conditionalFormatting sqref="F3">
    <cfRule type="cellIs" dxfId="177" priority="97" stopIfTrue="1" operator="equal">
      <formula>"þ"</formula>
    </cfRule>
  </conditionalFormatting>
  <conditionalFormatting sqref="G3">
    <cfRule type="cellIs" dxfId="176" priority="96" stopIfTrue="1" operator="equal">
      <formula>"þ"</formula>
    </cfRule>
  </conditionalFormatting>
  <conditionalFormatting sqref="H3">
    <cfRule type="cellIs" dxfId="175" priority="95" stopIfTrue="1" operator="equal">
      <formula>"þ"</formula>
    </cfRule>
  </conditionalFormatting>
  <conditionalFormatting sqref="E3">
    <cfRule type="cellIs" dxfId="174" priority="94" stopIfTrue="1" operator="equal">
      <formula>"þ"</formula>
    </cfRule>
  </conditionalFormatting>
  <conditionalFormatting sqref="M10">
    <cfRule type="cellIs" dxfId="173" priority="93" stopIfTrue="1" operator="equal">
      <formula>"þ"</formula>
    </cfRule>
  </conditionalFormatting>
  <conditionalFormatting sqref="M10">
    <cfRule type="cellIs" dxfId="172" priority="92" stopIfTrue="1" operator="equal">
      <formula>"þ"</formula>
    </cfRule>
  </conditionalFormatting>
  <conditionalFormatting sqref="K10">
    <cfRule type="cellIs" dxfId="171" priority="91" operator="lessThan">
      <formula>$P$1</formula>
    </cfRule>
  </conditionalFormatting>
  <conditionalFormatting sqref="E10 H10">
    <cfRule type="cellIs" dxfId="170" priority="90" stopIfTrue="1" operator="equal">
      <formula>"þ"</formula>
    </cfRule>
  </conditionalFormatting>
  <conditionalFormatting sqref="E10 H10">
    <cfRule type="cellIs" dxfId="169" priority="89" stopIfTrue="1" operator="equal">
      <formula>"þ"</formula>
    </cfRule>
  </conditionalFormatting>
  <conditionalFormatting sqref="G10">
    <cfRule type="cellIs" dxfId="168" priority="88" stopIfTrue="1" operator="equal">
      <formula>"þ"</formula>
    </cfRule>
  </conditionalFormatting>
  <conditionalFormatting sqref="G10">
    <cfRule type="cellIs" dxfId="167" priority="87" stopIfTrue="1" operator="equal">
      <formula>"þ"</formula>
    </cfRule>
  </conditionalFormatting>
  <conditionalFormatting sqref="F10">
    <cfRule type="cellIs" dxfId="166" priority="86" stopIfTrue="1" operator="equal">
      <formula>"þ"</formula>
    </cfRule>
  </conditionalFormatting>
  <conditionalFormatting sqref="F10">
    <cfRule type="cellIs" dxfId="165" priority="85" stopIfTrue="1" operator="equal">
      <formula>"þ"</formula>
    </cfRule>
  </conditionalFormatting>
  <conditionalFormatting sqref="L10">
    <cfRule type="cellIs" dxfId="164" priority="84" stopIfTrue="1" operator="equal">
      <formula>"þ"</formula>
    </cfRule>
  </conditionalFormatting>
  <conditionalFormatting sqref="L10">
    <cfRule type="cellIs" dxfId="163" priority="83" stopIfTrue="1" operator="equal">
      <formula>"þ"</formula>
    </cfRule>
  </conditionalFormatting>
  <conditionalFormatting sqref="F10">
    <cfRule type="cellIs" dxfId="162" priority="82" stopIfTrue="1" operator="equal">
      <formula>"þ"</formula>
    </cfRule>
  </conditionalFormatting>
  <conditionalFormatting sqref="F10">
    <cfRule type="cellIs" dxfId="161" priority="81" stopIfTrue="1" operator="equal">
      <formula>"þ"</formula>
    </cfRule>
  </conditionalFormatting>
  <conditionalFormatting sqref="E10">
    <cfRule type="cellIs" dxfId="160" priority="80" stopIfTrue="1" operator="equal">
      <formula>"þ"</formula>
    </cfRule>
  </conditionalFormatting>
  <conditionalFormatting sqref="E10">
    <cfRule type="cellIs" dxfId="159" priority="79" stopIfTrue="1" operator="equal">
      <formula>"þ"</formula>
    </cfRule>
  </conditionalFormatting>
  <conditionalFormatting sqref="M11">
    <cfRule type="cellIs" dxfId="158" priority="78" stopIfTrue="1" operator="equal">
      <formula>"þ"</formula>
    </cfRule>
  </conditionalFormatting>
  <conditionalFormatting sqref="M11">
    <cfRule type="cellIs" dxfId="157" priority="77" stopIfTrue="1" operator="equal">
      <formula>"þ"</formula>
    </cfRule>
  </conditionalFormatting>
  <conditionalFormatting sqref="K11">
    <cfRule type="cellIs" dxfId="156" priority="76" operator="lessThan">
      <formula>$P$1</formula>
    </cfRule>
  </conditionalFormatting>
  <conditionalFormatting sqref="E11 H11">
    <cfRule type="cellIs" dxfId="155" priority="75" stopIfTrue="1" operator="equal">
      <formula>"þ"</formula>
    </cfRule>
  </conditionalFormatting>
  <conditionalFormatting sqref="E11 H11">
    <cfRule type="cellIs" dxfId="154" priority="74" stopIfTrue="1" operator="equal">
      <formula>"þ"</formula>
    </cfRule>
  </conditionalFormatting>
  <conditionalFormatting sqref="G11">
    <cfRule type="cellIs" dxfId="153" priority="73" stopIfTrue="1" operator="equal">
      <formula>"þ"</formula>
    </cfRule>
  </conditionalFormatting>
  <conditionalFormatting sqref="G11">
    <cfRule type="cellIs" dxfId="152" priority="72" stopIfTrue="1" operator="equal">
      <formula>"þ"</formula>
    </cfRule>
  </conditionalFormatting>
  <conditionalFormatting sqref="F11">
    <cfRule type="cellIs" dxfId="151" priority="71" stopIfTrue="1" operator="equal">
      <formula>"þ"</formula>
    </cfRule>
  </conditionalFormatting>
  <conditionalFormatting sqref="F11">
    <cfRule type="cellIs" dxfId="150" priority="70" stopIfTrue="1" operator="equal">
      <formula>"þ"</formula>
    </cfRule>
  </conditionalFormatting>
  <conditionalFormatting sqref="L11">
    <cfRule type="cellIs" dxfId="149" priority="69" stopIfTrue="1" operator="equal">
      <formula>"þ"</formula>
    </cfRule>
  </conditionalFormatting>
  <conditionalFormatting sqref="L11">
    <cfRule type="cellIs" dxfId="148" priority="68" stopIfTrue="1" operator="equal">
      <formula>"þ"</formula>
    </cfRule>
  </conditionalFormatting>
  <conditionalFormatting sqref="F11">
    <cfRule type="cellIs" dxfId="147" priority="67" stopIfTrue="1" operator="equal">
      <formula>"þ"</formula>
    </cfRule>
  </conditionalFormatting>
  <conditionalFormatting sqref="F11">
    <cfRule type="cellIs" dxfId="146" priority="66" stopIfTrue="1" operator="equal">
      <formula>"þ"</formula>
    </cfRule>
  </conditionalFormatting>
  <conditionalFormatting sqref="E11">
    <cfRule type="cellIs" dxfId="145" priority="65" stopIfTrue="1" operator="equal">
      <formula>"þ"</formula>
    </cfRule>
  </conditionalFormatting>
  <conditionalFormatting sqref="E11">
    <cfRule type="cellIs" dxfId="144" priority="64" stopIfTrue="1" operator="equal">
      <formula>"þ"</formula>
    </cfRule>
  </conditionalFormatting>
  <conditionalFormatting sqref="F30">
    <cfRule type="cellIs" dxfId="143" priority="63" stopIfTrue="1" operator="equal">
      <formula>"þ"</formula>
    </cfRule>
  </conditionalFormatting>
  <conditionalFormatting sqref="M9">
    <cfRule type="cellIs" dxfId="142" priority="51" stopIfTrue="1" operator="equal">
      <formula>"þ"</formula>
    </cfRule>
  </conditionalFormatting>
  <conditionalFormatting sqref="M9">
    <cfRule type="cellIs" dxfId="141" priority="50" stopIfTrue="1" operator="equal">
      <formula>"þ"</formula>
    </cfRule>
  </conditionalFormatting>
  <conditionalFormatting sqref="K9">
    <cfRule type="cellIs" dxfId="140" priority="49" operator="lessThan">
      <formula>$P$1</formula>
    </cfRule>
  </conditionalFormatting>
  <conditionalFormatting sqref="E9 H9">
    <cfRule type="cellIs" dxfId="139" priority="48" stopIfTrue="1" operator="equal">
      <formula>"þ"</formula>
    </cfRule>
  </conditionalFormatting>
  <conditionalFormatting sqref="E9 H9">
    <cfRule type="cellIs" dxfId="138" priority="47" stopIfTrue="1" operator="equal">
      <formula>"þ"</formula>
    </cfRule>
  </conditionalFormatting>
  <conditionalFormatting sqref="G9">
    <cfRule type="cellIs" dxfId="137" priority="46" stopIfTrue="1" operator="equal">
      <formula>"þ"</formula>
    </cfRule>
  </conditionalFormatting>
  <conditionalFormatting sqref="G9">
    <cfRule type="cellIs" dxfId="136" priority="45" stopIfTrue="1" operator="equal">
      <formula>"þ"</formula>
    </cfRule>
  </conditionalFormatting>
  <conditionalFormatting sqref="F9">
    <cfRule type="cellIs" dxfId="135" priority="44" stopIfTrue="1" operator="equal">
      <formula>"þ"</formula>
    </cfRule>
  </conditionalFormatting>
  <conditionalFormatting sqref="F9">
    <cfRule type="cellIs" dxfId="134" priority="43" stopIfTrue="1" operator="equal">
      <formula>"þ"</formula>
    </cfRule>
  </conditionalFormatting>
  <conditionalFormatting sqref="L9">
    <cfRule type="cellIs" dxfId="133" priority="42" stopIfTrue="1" operator="equal">
      <formula>"þ"</formula>
    </cfRule>
  </conditionalFormatting>
  <conditionalFormatting sqref="L9">
    <cfRule type="cellIs" dxfId="132" priority="41" stopIfTrue="1" operator="equal">
      <formula>"þ"</formula>
    </cfRule>
  </conditionalFormatting>
  <conditionalFormatting sqref="L4:M4">
    <cfRule type="cellIs" dxfId="131" priority="40" stopIfTrue="1" operator="equal">
      <formula>"þ"</formula>
    </cfRule>
  </conditionalFormatting>
  <conditionalFormatting sqref="K4">
    <cfRule type="cellIs" dxfId="130" priority="39" operator="lessThan">
      <formula>$P$1</formula>
    </cfRule>
  </conditionalFormatting>
  <conditionalFormatting sqref="F4">
    <cfRule type="cellIs" dxfId="129" priority="38" stopIfTrue="1" operator="equal">
      <formula>"þ"</formula>
    </cfRule>
  </conditionalFormatting>
  <conditionalFormatting sqref="G4">
    <cfRule type="cellIs" dxfId="128" priority="37" stopIfTrue="1" operator="equal">
      <formula>"þ"</formula>
    </cfRule>
  </conditionalFormatting>
  <conditionalFormatting sqref="H4">
    <cfRule type="cellIs" dxfId="127" priority="36" stopIfTrue="1" operator="equal">
      <formula>"þ"</formula>
    </cfRule>
  </conditionalFormatting>
  <conditionalFormatting sqref="E4">
    <cfRule type="cellIs" dxfId="126" priority="35" stopIfTrue="1" operator="equal">
      <formula>"þ"</formula>
    </cfRule>
  </conditionalFormatting>
  <conditionalFormatting sqref="L23:M23">
    <cfRule type="cellIs" dxfId="125" priority="34" stopIfTrue="1" operator="equal">
      <formula>"þ"</formula>
    </cfRule>
  </conditionalFormatting>
  <conditionalFormatting sqref="L23:M23">
    <cfRule type="cellIs" dxfId="124" priority="33" stopIfTrue="1" operator="equal">
      <formula>"þ"</formula>
    </cfRule>
  </conditionalFormatting>
  <conditionalFormatting sqref="K23">
    <cfRule type="cellIs" dxfId="123" priority="32" operator="lessThan">
      <formula>$P$1</formula>
    </cfRule>
  </conditionalFormatting>
  <conditionalFormatting sqref="H23 E23">
    <cfRule type="cellIs" dxfId="122" priority="31" stopIfTrue="1" operator="equal">
      <formula>"þ"</formula>
    </cfRule>
  </conditionalFormatting>
  <conditionalFormatting sqref="H23 E23">
    <cfRule type="cellIs" dxfId="121" priority="30" stopIfTrue="1" operator="equal">
      <formula>"þ"</formula>
    </cfRule>
  </conditionalFormatting>
  <conditionalFormatting sqref="G23">
    <cfRule type="cellIs" dxfId="120" priority="29" stopIfTrue="1" operator="equal">
      <formula>"þ"</formula>
    </cfRule>
  </conditionalFormatting>
  <conditionalFormatting sqref="G23">
    <cfRule type="cellIs" dxfId="119" priority="28" stopIfTrue="1" operator="equal">
      <formula>"þ"</formula>
    </cfRule>
  </conditionalFormatting>
  <conditionalFormatting sqref="F23">
    <cfRule type="cellIs" dxfId="118" priority="27" stopIfTrue="1" operator="equal">
      <formula>"þ"</formula>
    </cfRule>
  </conditionalFormatting>
  <conditionalFormatting sqref="F23">
    <cfRule type="cellIs" dxfId="117" priority="26" stopIfTrue="1" operator="equal">
      <formula>"þ"</formula>
    </cfRule>
  </conditionalFormatting>
  <conditionalFormatting sqref="M6">
    <cfRule type="cellIs" dxfId="116" priority="25" stopIfTrue="1" operator="equal">
      <formula>"þ"</formula>
    </cfRule>
  </conditionalFormatting>
  <conditionalFormatting sqref="K6">
    <cfRule type="cellIs" dxfId="115" priority="24" operator="lessThan">
      <formula>$P$1</formula>
    </cfRule>
  </conditionalFormatting>
  <conditionalFormatting sqref="L6">
    <cfRule type="cellIs" dxfId="114" priority="23" stopIfTrue="1" operator="equal">
      <formula>"þ"</formula>
    </cfRule>
  </conditionalFormatting>
  <conditionalFormatting sqref="G6:H6">
    <cfRule type="cellIs" dxfId="113" priority="20" stopIfTrue="1" operator="equal">
      <formula>"þ"</formula>
    </cfRule>
  </conditionalFormatting>
  <conditionalFormatting sqref="E6:F6">
    <cfRule type="cellIs" dxfId="112" priority="19" stopIfTrue="1" operator="equal">
      <formula>"þ"</formula>
    </cfRule>
  </conditionalFormatting>
  <conditionalFormatting sqref="E6:F6">
    <cfRule type="cellIs" dxfId="111" priority="18" stopIfTrue="1" operator="equal">
      <formula>"þ"</formula>
    </cfRule>
  </conditionalFormatting>
  <conditionalFormatting sqref="L19:M19">
    <cfRule type="cellIs" dxfId="110" priority="17" stopIfTrue="1" operator="equal">
      <formula>"þ"</formula>
    </cfRule>
  </conditionalFormatting>
  <conditionalFormatting sqref="L19:M19">
    <cfRule type="cellIs" dxfId="109" priority="16" stopIfTrue="1" operator="equal">
      <formula>"þ"</formula>
    </cfRule>
  </conditionalFormatting>
  <conditionalFormatting sqref="K19">
    <cfRule type="cellIs" dxfId="108" priority="15" operator="lessThan">
      <formula>$P$1</formula>
    </cfRule>
  </conditionalFormatting>
  <conditionalFormatting sqref="H19 E19:F19">
    <cfRule type="cellIs" dxfId="107" priority="14" stopIfTrue="1" operator="equal">
      <formula>"þ"</formula>
    </cfRule>
  </conditionalFormatting>
  <conditionalFormatting sqref="H19 E19:F19">
    <cfRule type="cellIs" dxfId="106" priority="13" stopIfTrue="1" operator="equal">
      <formula>"þ"</formula>
    </cfRule>
  </conditionalFormatting>
  <conditionalFormatting sqref="G19">
    <cfRule type="cellIs" dxfId="105" priority="12" stopIfTrue="1" operator="equal">
      <formula>"þ"</formula>
    </cfRule>
  </conditionalFormatting>
  <conditionalFormatting sqref="G19">
    <cfRule type="cellIs" dxfId="104" priority="11" stopIfTrue="1" operator="equal">
      <formula>"þ"</formula>
    </cfRule>
  </conditionalFormatting>
  <conditionalFormatting sqref="G19">
    <cfRule type="cellIs" dxfId="103" priority="10" stopIfTrue="1" operator="equal">
      <formula>"þ"</formula>
    </cfRule>
  </conditionalFormatting>
  <conditionalFormatting sqref="G19">
    <cfRule type="cellIs" dxfId="102" priority="9" stopIfTrue="1" operator="equal">
      <formula>"þ"</formula>
    </cfRule>
  </conditionalFormatting>
  <conditionalFormatting sqref="F19">
    <cfRule type="cellIs" dxfId="101" priority="8" stopIfTrue="1" operator="equal">
      <formula>"þ"</formula>
    </cfRule>
  </conditionalFormatting>
  <conditionalFormatting sqref="F19">
    <cfRule type="cellIs" dxfId="100" priority="7" stopIfTrue="1" operator="equal">
      <formula>"þ"</formula>
    </cfRule>
  </conditionalFormatting>
  <conditionalFormatting sqref="F19">
    <cfRule type="cellIs" dxfId="99" priority="6" stopIfTrue="1" operator="equal">
      <formula>"þ"</formula>
    </cfRule>
  </conditionalFormatting>
  <conditionalFormatting sqref="F19">
    <cfRule type="cellIs" dxfId="98" priority="5" stopIfTrue="1" operator="equal">
      <formula>"þ"</formula>
    </cfRule>
  </conditionalFormatting>
  <conditionalFormatting sqref="F19">
    <cfRule type="cellIs" dxfId="97" priority="4" stopIfTrue="1" operator="equal">
      <formula>"þ"</formula>
    </cfRule>
  </conditionalFormatting>
  <conditionalFormatting sqref="F19">
    <cfRule type="cellIs" dxfId="96" priority="3" stopIfTrue="1" operator="equal">
      <formula>"þ"</formula>
    </cfRule>
  </conditionalFormatting>
  <conditionalFormatting sqref="E19">
    <cfRule type="cellIs" dxfId="95" priority="2" stopIfTrue="1" operator="equal">
      <formula>"þ"</formula>
    </cfRule>
  </conditionalFormatting>
  <conditionalFormatting sqref="E19">
    <cfRule type="cellIs" dxfId="94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7" bestFit="1" customWidth="1"/>
    <col min="2" max="2" width="20" style="47" bestFit="1" customWidth="1"/>
    <col min="3" max="3" width="8.296875" style="47" bestFit="1" customWidth="1"/>
    <col min="4" max="4" width="17.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20.59765625" style="42" bestFit="1" customWidth="1"/>
    <col min="16" max="16384" width="8.796875" style="42"/>
  </cols>
  <sheetData>
    <row r="1" spans="1:15" ht="31.8" thickBot="1" x14ac:dyDescent="0.35">
      <c r="A1" s="131" t="s">
        <v>0</v>
      </c>
      <c r="B1" s="130" t="s">
        <v>36</v>
      </c>
      <c r="C1" s="135" t="s">
        <v>95</v>
      </c>
      <c r="D1" s="130" t="s">
        <v>37</v>
      </c>
      <c r="E1" s="140" t="s">
        <v>38</v>
      </c>
      <c r="F1" s="137" t="s">
        <v>93</v>
      </c>
      <c r="G1" s="135" t="s">
        <v>92</v>
      </c>
      <c r="H1" s="130" t="s">
        <v>39</v>
      </c>
      <c r="I1" s="130" t="s">
        <v>40</v>
      </c>
      <c r="J1" s="132" t="s">
        <v>94</v>
      </c>
      <c r="K1" s="133" t="s">
        <v>3</v>
      </c>
      <c r="L1" s="132" t="s">
        <v>27</v>
      </c>
      <c r="M1" s="134" t="s">
        <v>81</v>
      </c>
      <c r="N1" s="132" t="s">
        <v>80</v>
      </c>
      <c r="O1" s="132" t="s">
        <v>88</v>
      </c>
    </row>
    <row r="2" spans="1:15" x14ac:dyDescent="0.3">
      <c r="A2" s="80" t="s">
        <v>89</v>
      </c>
      <c r="B2" s="43" t="s">
        <v>96</v>
      </c>
      <c r="C2" s="139" t="s">
        <v>77</v>
      </c>
      <c r="D2" s="43" t="str">
        <f>CONCATENATE("2d6+1+",F2)</f>
        <v>2d6+1+4</v>
      </c>
      <c r="E2" s="141">
        <v>8</v>
      </c>
      <c r="F2" s="138">
        <v>4</v>
      </c>
      <c r="G2" s="136">
        <v>0</v>
      </c>
      <c r="H2" s="75">
        <v>1</v>
      </c>
      <c r="I2" s="75">
        <v>0</v>
      </c>
      <c r="J2" s="75">
        <f t="shared" ref="J2:J12" si="0">IF(C2="þ",SUM(E2,G2:I2),SUM(E2,F2,H2,I2))</f>
        <v>13</v>
      </c>
      <c r="K2" s="44">
        <f t="shared" ref="K2:K12" ca="1" si="1">RANDBETWEEN(1,20)</f>
        <v>20</v>
      </c>
      <c r="L2" s="43">
        <f t="shared" ref="L2:L12" ca="1" si="2">SUM(J2:K2)</f>
        <v>33</v>
      </c>
      <c r="M2" s="73">
        <v>19</v>
      </c>
      <c r="N2" s="74" t="str">
        <f t="shared" ref="N2:N12" ca="1" si="3">IF(K2&gt;(M2-1),"þ","ý")</f>
        <v>þ</v>
      </c>
      <c r="O2" s="78"/>
    </row>
    <row r="3" spans="1:15" x14ac:dyDescent="0.3">
      <c r="A3" s="80" t="s">
        <v>89</v>
      </c>
      <c r="B3" s="43" t="s">
        <v>190</v>
      </c>
      <c r="C3" s="139" t="s">
        <v>77</v>
      </c>
      <c r="D3" s="43" t="str">
        <f>CONCATENATE("2d6+1+",F3)</f>
        <v>2d6+1+4</v>
      </c>
      <c r="E3" s="141">
        <f>E2-5</f>
        <v>3</v>
      </c>
      <c r="F3" s="138">
        <v>4</v>
      </c>
      <c r="G3" s="136">
        <v>0</v>
      </c>
      <c r="H3" s="75">
        <v>1</v>
      </c>
      <c r="I3" s="75">
        <v>0</v>
      </c>
      <c r="J3" s="75">
        <f t="shared" ref="J3" si="4">IF(C3="þ",SUM(E3,G3:I3),SUM(E3,F3,H3,I3))</f>
        <v>8</v>
      </c>
      <c r="K3" s="44">
        <f t="shared" ca="1" si="1"/>
        <v>2</v>
      </c>
      <c r="L3" s="43">
        <f t="shared" ref="L3" ca="1" si="5">SUM(J3:K3)</f>
        <v>10</v>
      </c>
      <c r="M3" s="73">
        <v>19</v>
      </c>
      <c r="N3" s="74" t="str">
        <f t="shared" ref="N3" ca="1" si="6">IF(K3&gt;(M3-1),"þ","ý")</f>
        <v>ý</v>
      </c>
      <c r="O3" s="78"/>
    </row>
    <row r="4" spans="1:15" x14ac:dyDescent="0.3">
      <c r="A4" s="80" t="s">
        <v>89</v>
      </c>
      <c r="B4" s="43" t="s">
        <v>123</v>
      </c>
      <c r="C4" s="139" t="s">
        <v>77</v>
      </c>
      <c r="D4" s="43" t="str">
        <f>CONCATENATE("1d4+",F4)</f>
        <v>1d4+4</v>
      </c>
      <c r="E4" s="141">
        <v>8</v>
      </c>
      <c r="F4" s="138">
        <v>4</v>
      </c>
      <c r="G4" s="136">
        <v>0</v>
      </c>
      <c r="H4" s="75">
        <v>1</v>
      </c>
      <c r="I4" s="75">
        <v>0</v>
      </c>
      <c r="J4" s="75">
        <f t="shared" si="0"/>
        <v>13</v>
      </c>
      <c r="K4" s="44">
        <f t="shared" ca="1" si="1"/>
        <v>7</v>
      </c>
      <c r="L4" s="43">
        <f t="shared" ca="1" si="2"/>
        <v>20</v>
      </c>
      <c r="M4" s="73">
        <v>19</v>
      </c>
      <c r="N4" s="74" t="str">
        <f t="shared" ca="1" si="3"/>
        <v>ý</v>
      </c>
      <c r="O4" s="78"/>
    </row>
    <row r="5" spans="1:15" x14ac:dyDescent="0.3">
      <c r="A5" s="169" t="s">
        <v>97</v>
      </c>
      <c r="B5" s="43" t="s">
        <v>124</v>
      </c>
      <c r="C5" s="170" t="s">
        <v>90</v>
      </c>
      <c r="D5" s="43" t="str">
        <f>CONCATENATE("1d6+",G5)</f>
        <v>1d6+3</v>
      </c>
      <c r="E5" s="141">
        <v>1</v>
      </c>
      <c r="F5" s="138">
        <v>-2</v>
      </c>
      <c r="G5" s="136">
        <v>3</v>
      </c>
      <c r="H5" s="75">
        <v>1</v>
      </c>
      <c r="I5" s="75">
        <v>0</v>
      </c>
      <c r="J5" s="75">
        <f t="shared" si="0"/>
        <v>5</v>
      </c>
      <c r="K5" s="44">
        <f t="shared" ca="1" si="1"/>
        <v>2</v>
      </c>
      <c r="L5" s="43">
        <f t="shared" ca="1" si="2"/>
        <v>7</v>
      </c>
      <c r="M5" s="73">
        <v>17</v>
      </c>
      <c r="N5" s="74" t="str">
        <f t="shared" ca="1" si="3"/>
        <v>ý</v>
      </c>
      <c r="O5" s="78"/>
    </row>
    <row r="6" spans="1:15" x14ac:dyDescent="0.3">
      <c r="A6" s="169" t="s">
        <v>97</v>
      </c>
      <c r="B6" s="43" t="s">
        <v>120</v>
      </c>
      <c r="C6" s="139" t="s">
        <v>90</v>
      </c>
      <c r="D6" s="43" t="s">
        <v>185</v>
      </c>
      <c r="E6" s="141">
        <v>1</v>
      </c>
      <c r="F6" s="138">
        <v>-2</v>
      </c>
      <c r="G6" s="136">
        <v>3</v>
      </c>
      <c r="H6" s="75">
        <v>1</v>
      </c>
      <c r="I6" s="75">
        <v>0</v>
      </c>
      <c r="J6" s="75">
        <f t="shared" si="0"/>
        <v>5</v>
      </c>
      <c r="K6" s="44">
        <f t="shared" ca="1" si="1"/>
        <v>8</v>
      </c>
      <c r="L6" s="43">
        <f t="shared" ca="1" si="2"/>
        <v>13</v>
      </c>
      <c r="M6" s="73">
        <v>20</v>
      </c>
      <c r="N6" s="74" t="str">
        <f t="shared" ca="1" si="3"/>
        <v>ý</v>
      </c>
      <c r="O6" s="171" t="s">
        <v>125</v>
      </c>
    </row>
    <row r="7" spans="1:15" x14ac:dyDescent="0.3">
      <c r="A7" s="169" t="s">
        <v>98</v>
      </c>
      <c r="B7" s="43" t="s">
        <v>119</v>
      </c>
      <c r="C7" s="139" t="s">
        <v>77</v>
      </c>
      <c r="D7" s="43" t="str">
        <f>CONCATENATE("1d6+2+",G7)</f>
        <v>1d6+2+1</v>
      </c>
      <c r="E7" s="141">
        <v>2</v>
      </c>
      <c r="F7" s="138">
        <v>-1</v>
      </c>
      <c r="G7" s="136">
        <v>1</v>
      </c>
      <c r="H7" s="75">
        <v>2</v>
      </c>
      <c r="I7" s="75">
        <v>0</v>
      </c>
      <c r="J7" s="75">
        <f t="shared" si="0"/>
        <v>3</v>
      </c>
      <c r="K7" s="44">
        <f t="shared" ca="1" si="1"/>
        <v>10</v>
      </c>
      <c r="L7" s="43">
        <f t="shared" ca="1" si="2"/>
        <v>13</v>
      </c>
      <c r="M7" s="73">
        <v>20</v>
      </c>
      <c r="N7" s="74" t="str">
        <f t="shared" ca="1" si="3"/>
        <v>ý</v>
      </c>
      <c r="O7" s="78"/>
    </row>
    <row r="8" spans="1:15" x14ac:dyDescent="0.3">
      <c r="A8" s="169" t="s">
        <v>98</v>
      </c>
      <c r="B8" s="43" t="s">
        <v>120</v>
      </c>
      <c r="C8" s="139" t="s">
        <v>90</v>
      </c>
      <c r="D8" s="43" t="s">
        <v>118</v>
      </c>
      <c r="E8" s="141">
        <v>2</v>
      </c>
      <c r="F8" s="138">
        <v>-1</v>
      </c>
      <c r="G8" s="136">
        <v>1</v>
      </c>
      <c r="H8" s="75">
        <v>1</v>
      </c>
      <c r="I8" s="75">
        <v>0</v>
      </c>
      <c r="J8" s="75">
        <f t="shared" si="0"/>
        <v>4</v>
      </c>
      <c r="K8" s="44">
        <f t="shared" ca="1" si="1"/>
        <v>7</v>
      </c>
      <c r="L8" s="43">
        <f t="shared" ca="1" si="2"/>
        <v>11</v>
      </c>
      <c r="M8" s="73">
        <v>20</v>
      </c>
      <c r="N8" s="74" t="str">
        <f t="shared" ca="1" si="3"/>
        <v>ý</v>
      </c>
      <c r="O8" s="171" t="s">
        <v>125</v>
      </c>
    </row>
    <row r="9" spans="1:15" x14ac:dyDescent="0.3">
      <c r="A9" s="169" t="s">
        <v>99</v>
      </c>
      <c r="B9" s="43" t="s">
        <v>122</v>
      </c>
      <c r="C9" s="139" t="s">
        <v>77</v>
      </c>
      <c r="D9" s="43" t="str">
        <f>CONCATENATE("1d10+3+",G9)</f>
        <v>1d10+3+2</v>
      </c>
      <c r="E9" s="141">
        <v>5</v>
      </c>
      <c r="F9" s="138">
        <f>3</f>
        <v>3</v>
      </c>
      <c r="G9" s="136">
        <v>2</v>
      </c>
      <c r="H9" s="75">
        <v>1</v>
      </c>
      <c r="I9" s="75">
        <v>0</v>
      </c>
      <c r="J9" s="75">
        <f t="shared" si="0"/>
        <v>9</v>
      </c>
      <c r="K9" s="44">
        <f t="shared" ca="1" si="1"/>
        <v>2</v>
      </c>
      <c r="L9" s="43">
        <f t="shared" ca="1" si="2"/>
        <v>11</v>
      </c>
      <c r="M9" s="73">
        <v>19</v>
      </c>
      <c r="N9" s="74" t="str">
        <f t="shared" ca="1" si="3"/>
        <v>ý</v>
      </c>
      <c r="O9" s="78"/>
    </row>
    <row r="10" spans="1:15" x14ac:dyDescent="0.3">
      <c r="A10" s="169" t="s">
        <v>99</v>
      </c>
      <c r="B10" s="43" t="s">
        <v>121</v>
      </c>
      <c r="C10" s="139" t="s">
        <v>90</v>
      </c>
      <c r="D10" s="43" t="s">
        <v>161</v>
      </c>
      <c r="E10" s="141">
        <v>5</v>
      </c>
      <c r="F10" s="138">
        <f>3</f>
        <v>3</v>
      </c>
      <c r="G10" s="136">
        <v>2</v>
      </c>
      <c r="H10" s="75">
        <v>1</v>
      </c>
      <c r="I10" s="75">
        <v>0</v>
      </c>
      <c r="J10" s="75">
        <f t="shared" si="0"/>
        <v>8</v>
      </c>
      <c r="K10" s="44">
        <f t="shared" ca="1" si="1"/>
        <v>16</v>
      </c>
      <c r="L10" s="43">
        <f t="shared" ca="1" si="2"/>
        <v>24</v>
      </c>
      <c r="M10" s="73">
        <v>20</v>
      </c>
      <c r="N10" s="74" t="str">
        <f t="shared" ca="1" si="3"/>
        <v>ý</v>
      </c>
      <c r="O10" s="171" t="s">
        <v>125</v>
      </c>
    </row>
    <row r="11" spans="1:15" x14ac:dyDescent="0.3">
      <c r="A11" s="156" t="s">
        <v>165</v>
      </c>
      <c r="B11" s="190" t="s">
        <v>166</v>
      </c>
      <c r="C11" s="139" t="s">
        <v>77</v>
      </c>
      <c r="D11" s="43" t="s">
        <v>168</v>
      </c>
      <c r="E11" s="141">
        <v>3</v>
      </c>
      <c r="F11" s="138">
        <v>1</v>
      </c>
      <c r="G11" s="136">
        <v>3</v>
      </c>
      <c r="H11" s="75">
        <v>0</v>
      </c>
      <c r="I11" s="75">
        <v>0</v>
      </c>
      <c r="J11" s="75">
        <f t="shared" si="0"/>
        <v>4</v>
      </c>
      <c r="K11" s="44">
        <f t="shared" ca="1" si="1"/>
        <v>20</v>
      </c>
      <c r="L11" s="43">
        <f t="shared" ca="1" si="2"/>
        <v>24</v>
      </c>
      <c r="M11" s="73">
        <v>19</v>
      </c>
      <c r="N11" s="74" t="str">
        <f t="shared" ca="1" si="3"/>
        <v>þ</v>
      </c>
      <c r="O11" s="171"/>
    </row>
    <row r="12" spans="1:15" x14ac:dyDescent="0.3">
      <c r="A12" s="156" t="s">
        <v>165</v>
      </c>
      <c r="B12" s="190" t="s">
        <v>167</v>
      </c>
      <c r="C12" s="139" t="s">
        <v>90</v>
      </c>
      <c r="D12" s="43" t="s">
        <v>169</v>
      </c>
      <c r="E12" s="141">
        <v>3</v>
      </c>
      <c r="F12" s="138">
        <v>1</v>
      </c>
      <c r="G12" s="136">
        <v>3</v>
      </c>
      <c r="H12" s="75">
        <v>0</v>
      </c>
      <c r="I12" s="75">
        <v>0</v>
      </c>
      <c r="J12" s="75">
        <f t="shared" si="0"/>
        <v>6</v>
      </c>
      <c r="K12" s="44">
        <f t="shared" ca="1" si="1"/>
        <v>14</v>
      </c>
      <c r="L12" s="43">
        <f t="shared" ca="1" si="2"/>
        <v>20</v>
      </c>
      <c r="M12" s="73">
        <v>20</v>
      </c>
      <c r="N12" s="74" t="str">
        <f t="shared" ca="1" si="3"/>
        <v>ý</v>
      </c>
      <c r="O12" s="171"/>
    </row>
    <row r="13" spans="1:15" x14ac:dyDescent="0.3">
      <c r="A13" s="156" t="s">
        <v>155</v>
      </c>
      <c r="B13" s="43" t="s">
        <v>156</v>
      </c>
      <c r="C13" s="139" t="s">
        <v>77</v>
      </c>
      <c r="D13" s="43" t="s">
        <v>160</v>
      </c>
      <c r="E13" s="141">
        <v>5</v>
      </c>
      <c r="F13" s="138">
        <v>3</v>
      </c>
      <c r="G13" s="136">
        <v>-4</v>
      </c>
      <c r="H13" s="75">
        <v>0</v>
      </c>
      <c r="I13" s="75">
        <v>0</v>
      </c>
      <c r="J13" s="75">
        <f t="shared" ref="J13:J14" si="7">IF(C13="þ",SUM(E13,G13:I13),SUM(E13,F13,H13,I13))</f>
        <v>8</v>
      </c>
      <c r="K13" s="44">
        <f t="shared" ref="K13:K18" ca="1" si="8">RANDBETWEEN(1,20)</f>
        <v>17</v>
      </c>
      <c r="L13" s="43">
        <f t="shared" ref="L13:L14" ca="1" si="9">SUM(J13:K13)</f>
        <v>25</v>
      </c>
      <c r="M13" s="73">
        <v>20</v>
      </c>
      <c r="N13" s="74" t="str">
        <f t="shared" ref="N13:N14" ca="1" si="10">IF(K13&gt;(M13-1),"þ","ý")</f>
        <v>ý</v>
      </c>
      <c r="O13" s="78"/>
    </row>
    <row r="14" spans="1:15" x14ac:dyDescent="0.3">
      <c r="A14" s="156" t="s">
        <v>155</v>
      </c>
      <c r="B14" s="43" t="s">
        <v>157</v>
      </c>
      <c r="C14" s="139" t="s">
        <v>90</v>
      </c>
      <c r="D14" s="43" t="s">
        <v>154</v>
      </c>
      <c r="E14" s="141">
        <v>5</v>
      </c>
      <c r="F14" s="138">
        <v>3</v>
      </c>
      <c r="G14" s="136">
        <v>-4</v>
      </c>
      <c r="H14" s="75">
        <v>0</v>
      </c>
      <c r="I14" s="75">
        <v>0</v>
      </c>
      <c r="J14" s="75">
        <f t="shared" si="7"/>
        <v>1</v>
      </c>
      <c r="K14" s="44">
        <f t="shared" ca="1" si="8"/>
        <v>11</v>
      </c>
      <c r="L14" s="43">
        <f t="shared" ca="1" si="9"/>
        <v>12</v>
      </c>
      <c r="M14" s="73">
        <v>20</v>
      </c>
      <c r="N14" s="74" t="str">
        <f t="shared" ca="1" si="10"/>
        <v>ý</v>
      </c>
      <c r="O14" s="78"/>
    </row>
    <row r="15" spans="1:15" x14ac:dyDescent="0.3">
      <c r="A15" s="156" t="s">
        <v>182</v>
      </c>
      <c r="B15" s="43" t="s">
        <v>186</v>
      </c>
      <c r="C15" s="139" t="s">
        <v>77</v>
      </c>
      <c r="D15" s="43" t="s">
        <v>185</v>
      </c>
      <c r="E15" s="141">
        <v>1</v>
      </c>
      <c r="F15" s="138">
        <v>1</v>
      </c>
      <c r="G15" s="136">
        <v>0</v>
      </c>
      <c r="H15" s="75">
        <v>0</v>
      </c>
      <c r="I15" s="75">
        <v>0</v>
      </c>
      <c r="J15" s="75">
        <f t="shared" ref="J15" si="11">IF(C15="þ",SUM(E15,G15:I15),SUM(E15,F15,H15,I15))</f>
        <v>2</v>
      </c>
      <c r="K15" s="44">
        <f t="shared" ca="1" si="8"/>
        <v>18</v>
      </c>
      <c r="L15" s="43">
        <f t="shared" ref="L15" ca="1" si="12">SUM(J15:K15)</f>
        <v>20</v>
      </c>
      <c r="M15" s="73">
        <v>20</v>
      </c>
      <c r="N15" s="74" t="str">
        <f t="shared" ref="N15" ca="1" si="13">IF(K15&gt;(M15-1),"þ","ý")</f>
        <v>ý</v>
      </c>
      <c r="O15" s="78"/>
    </row>
    <row r="16" spans="1:15" x14ac:dyDescent="0.3">
      <c r="A16" s="156" t="s">
        <v>182</v>
      </c>
      <c r="B16" s="43" t="s">
        <v>187</v>
      </c>
      <c r="C16" s="139" t="s">
        <v>77</v>
      </c>
      <c r="D16" s="43" t="s">
        <v>185</v>
      </c>
      <c r="E16" s="141">
        <v>1</v>
      </c>
      <c r="F16" s="138">
        <v>1</v>
      </c>
      <c r="G16" s="136">
        <v>0</v>
      </c>
      <c r="H16" s="75">
        <v>0</v>
      </c>
      <c r="I16" s="75">
        <v>0</v>
      </c>
      <c r="J16" s="75">
        <f t="shared" ref="J16:J18" si="14">IF(C16="þ",SUM(E16,G16:I16),SUM(E16,F16,H16,I16))</f>
        <v>2</v>
      </c>
      <c r="K16" s="44">
        <f t="shared" ca="1" si="8"/>
        <v>2</v>
      </c>
      <c r="L16" s="43">
        <f t="shared" ref="L16:L18" ca="1" si="15">SUM(J16:K16)</f>
        <v>4</v>
      </c>
      <c r="M16" s="73">
        <v>20</v>
      </c>
      <c r="N16" s="74" t="str">
        <f t="shared" ref="N16:N18" ca="1" si="16">IF(K16&gt;(M16-1),"þ","ý")</f>
        <v>ý</v>
      </c>
      <c r="O16" s="78"/>
    </row>
    <row r="17" spans="1:15" x14ac:dyDescent="0.3">
      <c r="A17" s="156" t="s">
        <v>182</v>
      </c>
      <c r="B17" s="43" t="s">
        <v>188</v>
      </c>
      <c r="C17" s="139" t="s">
        <v>77</v>
      </c>
      <c r="D17" s="43" t="s">
        <v>118</v>
      </c>
      <c r="E17" s="141">
        <v>1</v>
      </c>
      <c r="F17" s="138">
        <v>0</v>
      </c>
      <c r="G17" s="136">
        <v>0</v>
      </c>
      <c r="H17" s="75">
        <v>0</v>
      </c>
      <c r="I17" s="75">
        <v>0</v>
      </c>
      <c r="J17" s="75">
        <f t="shared" si="14"/>
        <v>1</v>
      </c>
      <c r="K17" s="44">
        <f t="shared" ca="1" si="8"/>
        <v>9</v>
      </c>
      <c r="L17" s="43">
        <f t="shared" ca="1" si="15"/>
        <v>10</v>
      </c>
      <c r="M17" s="73">
        <v>20</v>
      </c>
      <c r="N17" s="74" t="str">
        <f t="shared" ca="1" si="16"/>
        <v>ý</v>
      </c>
      <c r="O17" s="78"/>
    </row>
    <row r="18" spans="1:15" x14ac:dyDescent="0.3">
      <c r="A18" s="156" t="s">
        <v>182</v>
      </c>
      <c r="B18" s="43" t="s">
        <v>189</v>
      </c>
      <c r="C18" s="139" t="s">
        <v>77</v>
      </c>
      <c r="D18" s="43" t="s">
        <v>189</v>
      </c>
      <c r="E18" s="141">
        <v>1</v>
      </c>
      <c r="F18" s="138">
        <v>1</v>
      </c>
      <c r="G18" s="136">
        <v>0</v>
      </c>
      <c r="H18" s="75">
        <v>0</v>
      </c>
      <c r="I18" s="75">
        <v>0</v>
      </c>
      <c r="J18" s="75">
        <f t="shared" si="14"/>
        <v>2</v>
      </c>
      <c r="K18" s="44">
        <f t="shared" ca="1" si="8"/>
        <v>13</v>
      </c>
      <c r="L18" s="43">
        <f t="shared" ca="1" si="15"/>
        <v>15</v>
      </c>
      <c r="M18" s="73">
        <v>20</v>
      </c>
      <c r="N18" s="74" t="str">
        <f t="shared" ca="1" si="16"/>
        <v>ý</v>
      </c>
      <c r="O18" s="78"/>
    </row>
  </sheetData>
  <sortState ref="A2:O73">
    <sortCondition ref="A2:A73"/>
    <sortCondition ref="C2:C73"/>
    <sortCondition ref="B2:B73"/>
  </sortState>
  <conditionalFormatting sqref="N2 N13:N14 N4:N10">
    <cfRule type="cellIs" dxfId="93" priority="49" operator="equal">
      <formula>"þ"</formula>
    </cfRule>
  </conditionalFormatting>
  <conditionalFormatting sqref="N2 N4:N10">
    <cfRule type="cellIs" dxfId="92" priority="36" operator="equal">
      <formula>"þ"</formula>
    </cfRule>
  </conditionalFormatting>
  <conditionalFormatting sqref="C2 C4:C10">
    <cfRule type="cellIs" dxfId="91" priority="29" operator="equal">
      <formula>"þ"</formula>
    </cfRule>
  </conditionalFormatting>
  <conditionalFormatting sqref="C13:C14">
    <cfRule type="cellIs" dxfId="90" priority="27" operator="equal">
      <formula>"þ"</formula>
    </cfRule>
  </conditionalFormatting>
  <conditionalFormatting sqref="N11:N12">
    <cfRule type="cellIs" dxfId="89" priority="10" operator="equal">
      <formula>"þ"</formula>
    </cfRule>
  </conditionalFormatting>
  <conditionalFormatting sqref="C11:C12">
    <cfRule type="cellIs" dxfId="88" priority="9" operator="equal">
      <formula>"þ"</formula>
    </cfRule>
  </conditionalFormatting>
  <conditionalFormatting sqref="N15">
    <cfRule type="cellIs" dxfId="87" priority="8" operator="equal">
      <formula>"þ"</formula>
    </cfRule>
  </conditionalFormatting>
  <conditionalFormatting sqref="N16:N18">
    <cfRule type="cellIs" dxfId="86" priority="6" operator="equal">
      <formula>"þ"</formula>
    </cfRule>
  </conditionalFormatting>
  <conditionalFormatting sqref="C15:C18">
    <cfRule type="cellIs" dxfId="85" priority="4" operator="equal">
      <formula>"þ"</formula>
    </cfRule>
  </conditionalFormatting>
  <conditionalFormatting sqref="N3">
    <cfRule type="cellIs" dxfId="84" priority="3" operator="equal">
      <formula>"þ"</formula>
    </cfRule>
  </conditionalFormatting>
  <conditionalFormatting sqref="N3">
    <cfRule type="cellIs" dxfId="83" priority="2" operator="equal">
      <formula>"þ"</formula>
    </cfRule>
  </conditionalFormatting>
  <conditionalFormatting sqref="C3">
    <cfRule type="cellIs" dxfId="82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workbookViewId="0"/>
  </sheetViews>
  <sheetFormatPr defaultColWidth="4" defaultRowHeight="15.6" x14ac:dyDescent="0.3"/>
  <cols>
    <col min="1" max="1" width="9.5" style="178" bestFit="1" customWidth="1"/>
    <col min="2" max="2" width="8.09765625" style="178" bestFit="1" customWidth="1"/>
    <col min="3" max="3" width="6.19921875" style="178" bestFit="1" customWidth="1"/>
    <col min="4" max="4" width="4.296875" style="178" bestFit="1" customWidth="1"/>
    <col min="5" max="5" width="5" style="178" bestFit="1" customWidth="1"/>
    <col min="6" max="6" width="4" style="178"/>
    <col min="7" max="7" width="9.5" style="178" bestFit="1" customWidth="1"/>
    <col min="8" max="8" width="8.09765625" style="178" bestFit="1" customWidth="1"/>
    <col min="9" max="9" width="6.19921875" style="178" bestFit="1" customWidth="1"/>
    <col min="10" max="10" width="4.296875" style="178" bestFit="1" customWidth="1"/>
    <col min="11" max="11" width="5" style="178" bestFit="1" customWidth="1"/>
    <col min="12" max="16384" width="4" style="178"/>
  </cols>
  <sheetData>
    <row r="1" spans="1:11" s="174" customFormat="1" x14ac:dyDescent="0.3">
      <c r="A1" s="172" t="s">
        <v>0</v>
      </c>
      <c r="B1" s="172" t="s">
        <v>137</v>
      </c>
      <c r="C1" s="172" t="s">
        <v>138</v>
      </c>
      <c r="D1" s="173" t="s">
        <v>3</v>
      </c>
      <c r="E1" s="172" t="s">
        <v>139</v>
      </c>
      <c r="G1" s="172" t="s">
        <v>0</v>
      </c>
      <c r="H1" s="172" t="s">
        <v>137</v>
      </c>
      <c r="I1" s="172" t="s">
        <v>138</v>
      </c>
      <c r="J1" s="173" t="s">
        <v>3</v>
      </c>
      <c r="K1" s="172" t="s">
        <v>139</v>
      </c>
    </row>
    <row r="2" spans="1:11" x14ac:dyDescent="0.3">
      <c r="A2" s="186" t="s">
        <v>147</v>
      </c>
      <c r="B2" s="5" t="s">
        <v>140</v>
      </c>
      <c r="C2" s="175">
        <v>6</v>
      </c>
      <c r="D2" s="176">
        <f t="shared" ref="D2:D7" ca="1" si="0">RANDBETWEEN(1,20)</f>
        <v>8</v>
      </c>
      <c r="E2" s="177">
        <f t="shared" ref="E2:E6" ca="1" si="1">D2+C2</f>
        <v>14</v>
      </c>
      <c r="G2" s="179" t="s">
        <v>182</v>
      </c>
      <c r="H2" s="5" t="s">
        <v>140</v>
      </c>
      <c r="I2" s="177">
        <v>4</v>
      </c>
      <c r="J2" s="176">
        <f ca="1">RANDBETWEEN(1,20)</f>
        <v>6</v>
      </c>
      <c r="K2" s="177">
        <f ca="1">J2+I2</f>
        <v>10</v>
      </c>
    </row>
    <row r="3" spans="1:11" x14ac:dyDescent="0.3">
      <c r="A3" s="169" t="s">
        <v>147</v>
      </c>
      <c r="B3" s="5" t="s">
        <v>141</v>
      </c>
      <c r="C3" s="175">
        <v>5</v>
      </c>
      <c r="D3" s="44">
        <f t="shared" ca="1" si="0"/>
        <v>11</v>
      </c>
      <c r="E3" s="43">
        <f t="shared" ca="1" si="1"/>
        <v>16</v>
      </c>
      <c r="G3" s="180" t="s">
        <v>182</v>
      </c>
      <c r="H3" s="5" t="s">
        <v>141</v>
      </c>
      <c r="I3" s="43">
        <v>8</v>
      </c>
      <c r="J3" s="44">
        <f ca="1">RANDBETWEEN(1,20)</f>
        <v>16</v>
      </c>
      <c r="K3" s="43">
        <f ca="1">J3+I3</f>
        <v>24</v>
      </c>
    </row>
    <row r="4" spans="1:11" x14ac:dyDescent="0.3">
      <c r="A4" s="187" t="s">
        <v>147</v>
      </c>
      <c r="B4" s="181" t="s">
        <v>142</v>
      </c>
      <c r="C4" s="182">
        <v>2</v>
      </c>
      <c r="D4" s="46">
        <f t="shared" ca="1" si="0"/>
        <v>20</v>
      </c>
      <c r="E4" s="45">
        <f t="shared" ca="1" si="1"/>
        <v>22</v>
      </c>
      <c r="G4" s="183" t="s">
        <v>182</v>
      </c>
      <c r="H4" s="181" t="s">
        <v>142</v>
      </c>
      <c r="I4" s="45">
        <v>2</v>
      </c>
      <c r="J4" s="46">
        <f ca="1">RANDBETWEEN(1,20)</f>
        <v>19</v>
      </c>
      <c r="K4" s="45">
        <f ca="1">J4+I4</f>
        <v>21</v>
      </c>
    </row>
    <row r="5" spans="1:11" x14ac:dyDescent="0.3">
      <c r="A5" s="187" t="s">
        <v>147</v>
      </c>
      <c r="B5" s="181" t="s">
        <v>145</v>
      </c>
      <c r="C5" s="182">
        <v>5</v>
      </c>
      <c r="D5" s="46">
        <f t="shared" ca="1" si="0"/>
        <v>20</v>
      </c>
      <c r="E5" s="45">
        <f t="shared" ca="1" si="1"/>
        <v>25</v>
      </c>
      <c r="G5" s="172" t="s">
        <v>0</v>
      </c>
      <c r="H5" s="172" t="s">
        <v>143</v>
      </c>
      <c r="I5" s="172" t="s">
        <v>138</v>
      </c>
      <c r="J5" s="173" t="s">
        <v>3</v>
      </c>
      <c r="K5" s="172" t="s">
        <v>139</v>
      </c>
    </row>
    <row r="6" spans="1:11" x14ac:dyDescent="0.3">
      <c r="A6" s="187" t="s">
        <v>147</v>
      </c>
      <c r="B6" s="181" t="s">
        <v>146</v>
      </c>
      <c r="C6" s="182">
        <v>4</v>
      </c>
      <c r="D6" s="46">
        <f t="shared" ca="1" si="0"/>
        <v>2</v>
      </c>
      <c r="E6" s="45">
        <f t="shared" ca="1" si="1"/>
        <v>6</v>
      </c>
      <c r="G6" s="183" t="s">
        <v>97</v>
      </c>
      <c r="H6" s="184" t="s">
        <v>158</v>
      </c>
      <c r="I6" s="185">
        <v>0</v>
      </c>
      <c r="J6" s="46">
        <f ca="1">RANDBETWEEN(1,20)</f>
        <v>7</v>
      </c>
      <c r="K6" s="45">
        <f ca="1">J6+I6</f>
        <v>7</v>
      </c>
    </row>
    <row r="7" spans="1:11" x14ac:dyDescent="0.3">
      <c r="A7" s="187" t="s">
        <v>147</v>
      </c>
      <c r="B7" s="181" t="s">
        <v>144</v>
      </c>
      <c r="C7" s="182">
        <v>4</v>
      </c>
      <c r="D7" s="46">
        <f t="shared" ca="1" si="0"/>
        <v>9</v>
      </c>
      <c r="E7" s="45">
        <f t="shared" ref="E7" ca="1" si="2">D7+C7</f>
        <v>13</v>
      </c>
      <c r="G7" s="183" t="s">
        <v>98</v>
      </c>
      <c r="H7" s="184" t="s">
        <v>158</v>
      </c>
      <c r="I7" s="185">
        <v>0</v>
      </c>
      <c r="J7" s="46">
        <f ca="1">RANDBETWEEN(1,20)</f>
        <v>4</v>
      </c>
      <c r="K7" s="45">
        <f ca="1">J7+I7</f>
        <v>4</v>
      </c>
    </row>
    <row r="8" spans="1:11" x14ac:dyDescent="0.3">
      <c r="G8" s="183" t="s">
        <v>99</v>
      </c>
      <c r="H8" s="184" t="s">
        <v>158</v>
      </c>
      <c r="I8" s="185">
        <v>7</v>
      </c>
      <c r="J8" s="46">
        <f ca="1">RANDBETWEEN(1,20)</f>
        <v>1</v>
      </c>
      <c r="K8" s="45">
        <f ca="1">J8+I8</f>
        <v>8</v>
      </c>
    </row>
    <row r="9" spans="1:11" x14ac:dyDescent="0.3">
      <c r="A9" s="172" t="s">
        <v>0</v>
      </c>
      <c r="B9" s="172" t="s">
        <v>137</v>
      </c>
      <c r="C9" s="172" t="s">
        <v>138</v>
      </c>
      <c r="D9" s="173" t="s">
        <v>3</v>
      </c>
      <c r="E9" s="172" t="s">
        <v>139</v>
      </c>
      <c r="G9" s="183"/>
      <c r="H9" s="184"/>
      <c r="I9" s="185">
        <v>5</v>
      </c>
      <c r="J9" s="46">
        <f ca="1">RANDBETWEEN(1,20)</f>
        <v>3</v>
      </c>
      <c r="K9" s="45">
        <f ca="1">J9+I9</f>
        <v>8</v>
      </c>
    </row>
    <row r="10" spans="1:11" x14ac:dyDescent="0.3">
      <c r="A10" s="186" t="s">
        <v>147</v>
      </c>
      <c r="B10" s="5" t="s">
        <v>140</v>
      </c>
      <c r="C10" s="175">
        <v>6</v>
      </c>
      <c r="D10" s="176">
        <f t="shared" ref="D10:D12" ca="1" si="3">RANDBETWEEN(1,20)</f>
        <v>11</v>
      </c>
      <c r="E10" s="177">
        <f t="shared" ref="E10:E12" ca="1" si="4">D10+C10</f>
        <v>17</v>
      </c>
    </row>
    <row r="11" spans="1:11" x14ac:dyDescent="0.3">
      <c r="A11" s="169" t="s">
        <v>147</v>
      </c>
      <c r="B11" s="5" t="s">
        <v>141</v>
      </c>
      <c r="C11" s="175">
        <v>5</v>
      </c>
      <c r="D11" s="44">
        <f t="shared" ca="1" si="3"/>
        <v>5</v>
      </c>
      <c r="E11" s="43">
        <f t="shared" ca="1" si="4"/>
        <v>10</v>
      </c>
    </row>
    <row r="12" spans="1:11" x14ac:dyDescent="0.3">
      <c r="A12" s="187" t="s">
        <v>147</v>
      </c>
      <c r="B12" s="181" t="s">
        <v>142</v>
      </c>
      <c r="C12" s="182">
        <v>2</v>
      </c>
      <c r="D12" s="46">
        <f t="shared" ca="1" si="3"/>
        <v>17</v>
      </c>
      <c r="E12" s="45">
        <f t="shared" ca="1" si="4"/>
        <v>19</v>
      </c>
    </row>
  </sheetData>
  <conditionalFormatting sqref="G7">
    <cfRule type="cellIs" dxfId="81" priority="65" operator="equal">
      <formula>"No"</formula>
    </cfRule>
    <cfRule type="cellIs" dxfId="80" priority="66" operator="equal">
      <formula>"Yes"</formula>
    </cfRule>
  </conditionalFormatting>
  <conditionalFormatting sqref="G7">
    <cfRule type="cellIs" dxfId="79" priority="71" operator="equal">
      <formula>"No"</formula>
    </cfRule>
    <cfRule type="cellIs" dxfId="78" priority="72" operator="equal">
      <formula>"Yes"</formula>
    </cfRule>
  </conditionalFormatting>
  <conditionalFormatting sqref="G7">
    <cfRule type="cellIs" dxfId="77" priority="69" operator="equal">
      <formula>"No"</formula>
    </cfRule>
    <cfRule type="cellIs" dxfId="76" priority="70" operator="equal">
      <formula>"Yes"</formula>
    </cfRule>
  </conditionalFormatting>
  <conditionalFormatting sqref="G7">
    <cfRule type="cellIs" dxfId="75" priority="67" operator="equal">
      <formula>"No"</formula>
    </cfRule>
    <cfRule type="cellIs" dxfId="74" priority="68" operator="equal">
      <formula>"Yes"</formula>
    </cfRule>
  </conditionalFormatting>
  <conditionalFormatting sqref="G8">
    <cfRule type="cellIs" dxfId="73" priority="57" operator="equal">
      <formula>"No"</formula>
    </cfRule>
    <cfRule type="cellIs" dxfId="72" priority="58" operator="equal">
      <formula>"Yes"</formula>
    </cfRule>
  </conditionalFormatting>
  <conditionalFormatting sqref="G8">
    <cfRule type="cellIs" dxfId="71" priority="63" operator="equal">
      <formula>"No"</formula>
    </cfRule>
    <cfRule type="cellIs" dxfId="70" priority="64" operator="equal">
      <formula>"Yes"</formula>
    </cfRule>
  </conditionalFormatting>
  <conditionalFormatting sqref="G8">
    <cfRule type="cellIs" dxfId="69" priority="61" operator="equal">
      <formula>"No"</formula>
    </cfRule>
    <cfRule type="cellIs" dxfId="68" priority="62" operator="equal">
      <formula>"Yes"</formula>
    </cfRule>
  </conditionalFormatting>
  <conditionalFormatting sqref="G8">
    <cfRule type="cellIs" dxfId="67" priority="59" operator="equal">
      <formula>"No"</formula>
    </cfRule>
    <cfRule type="cellIs" dxfId="66" priority="60" operator="equal">
      <formula>"Yes"</formula>
    </cfRule>
  </conditionalFormatting>
  <conditionalFormatting sqref="G8">
    <cfRule type="cellIs" dxfId="65" priority="49" operator="equal">
      <formula>"No"</formula>
    </cfRule>
    <cfRule type="cellIs" dxfId="64" priority="50" operator="equal">
      <formula>"Yes"</formula>
    </cfRule>
  </conditionalFormatting>
  <conditionalFormatting sqref="G8">
    <cfRule type="cellIs" dxfId="63" priority="55" operator="equal">
      <formula>"No"</formula>
    </cfRule>
    <cfRule type="cellIs" dxfId="62" priority="56" operator="equal">
      <formula>"Yes"</formula>
    </cfRule>
  </conditionalFormatting>
  <conditionalFormatting sqref="G8">
    <cfRule type="cellIs" dxfId="61" priority="53" operator="equal">
      <formula>"No"</formula>
    </cfRule>
    <cfRule type="cellIs" dxfId="60" priority="54" operator="equal">
      <formula>"Yes"</formula>
    </cfRule>
  </conditionalFormatting>
  <conditionalFormatting sqref="G8">
    <cfRule type="cellIs" dxfId="59" priority="51" operator="equal">
      <formula>"No"</formula>
    </cfRule>
    <cfRule type="cellIs" dxfId="58" priority="52" operator="equal">
      <formula>"Yes"</formula>
    </cfRule>
  </conditionalFormatting>
  <conditionalFormatting sqref="G9">
    <cfRule type="cellIs" dxfId="57" priority="41" operator="equal">
      <formula>"No"</formula>
    </cfRule>
    <cfRule type="cellIs" dxfId="56" priority="42" operator="equal">
      <formula>"Yes"</formula>
    </cfRule>
  </conditionalFormatting>
  <conditionalFormatting sqref="G9">
    <cfRule type="cellIs" dxfId="55" priority="47" operator="equal">
      <formula>"No"</formula>
    </cfRule>
    <cfRule type="cellIs" dxfId="54" priority="48" operator="equal">
      <formula>"Yes"</formula>
    </cfRule>
  </conditionalFormatting>
  <conditionalFormatting sqref="G9">
    <cfRule type="cellIs" dxfId="53" priority="45" operator="equal">
      <formula>"No"</formula>
    </cfRule>
    <cfRule type="cellIs" dxfId="52" priority="46" operator="equal">
      <formula>"Yes"</formula>
    </cfRule>
  </conditionalFormatting>
  <conditionalFormatting sqref="G9">
    <cfRule type="cellIs" dxfId="51" priority="43" operator="equal">
      <formula>"No"</formula>
    </cfRule>
    <cfRule type="cellIs" dxfId="50" priority="44" operator="equal">
      <formula>"Yes"</formula>
    </cfRule>
  </conditionalFormatting>
  <conditionalFormatting sqref="G6">
    <cfRule type="cellIs" dxfId="49" priority="33" operator="equal">
      <formula>"No"</formula>
    </cfRule>
    <cfRule type="cellIs" dxfId="48" priority="34" operator="equal">
      <formula>"Yes"</formula>
    </cfRule>
  </conditionalFormatting>
  <conditionalFormatting sqref="G6">
    <cfRule type="cellIs" dxfId="47" priority="39" operator="equal">
      <formula>"No"</formula>
    </cfRule>
    <cfRule type="cellIs" dxfId="46" priority="40" operator="equal">
      <formula>"Yes"</formula>
    </cfRule>
  </conditionalFormatting>
  <conditionalFormatting sqref="G6">
    <cfRule type="cellIs" dxfId="45" priority="37" operator="equal">
      <formula>"No"</formula>
    </cfRule>
    <cfRule type="cellIs" dxfId="44" priority="38" operator="equal">
      <formula>"Yes"</formula>
    </cfRule>
  </conditionalFormatting>
  <conditionalFormatting sqref="G6">
    <cfRule type="cellIs" dxfId="43" priority="35" operator="equal">
      <formula>"No"</formula>
    </cfRule>
    <cfRule type="cellIs" dxfId="42" priority="36" operator="equal">
      <formula>"Yes"</formula>
    </cfRule>
  </conditionalFormatting>
  <conditionalFormatting sqref="G8">
    <cfRule type="cellIs" dxfId="41" priority="25" operator="equal">
      <formula>"No"</formula>
    </cfRule>
    <cfRule type="cellIs" dxfId="40" priority="26" operator="equal">
      <formula>"Yes"</formula>
    </cfRule>
  </conditionalFormatting>
  <conditionalFormatting sqref="G8">
    <cfRule type="cellIs" dxfId="39" priority="31" operator="equal">
      <formula>"No"</formula>
    </cfRule>
    <cfRule type="cellIs" dxfId="38" priority="32" operator="equal">
      <formula>"Yes"</formula>
    </cfRule>
  </conditionalFormatting>
  <conditionalFormatting sqref="G8">
    <cfRule type="cellIs" dxfId="37" priority="29" operator="equal">
      <formula>"No"</formula>
    </cfRule>
    <cfRule type="cellIs" dxfId="36" priority="30" operator="equal">
      <formula>"Yes"</formula>
    </cfRule>
  </conditionalFormatting>
  <conditionalFormatting sqref="G8">
    <cfRule type="cellIs" dxfId="35" priority="27" operator="equal">
      <formula>"No"</formula>
    </cfRule>
    <cfRule type="cellIs" dxfId="34" priority="28" operator="equal">
      <formula>"Yes"</formula>
    </cfRule>
  </conditionalFormatting>
  <conditionalFormatting sqref="G9">
    <cfRule type="cellIs" dxfId="33" priority="17" operator="equal">
      <formula>"No"</formula>
    </cfRule>
    <cfRule type="cellIs" dxfId="32" priority="18" operator="equal">
      <formula>"Yes"</formula>
    </cfRule>
  </conditionalFormatting>
  <conditionalFormatting sqref="G9">
    <cfRule type="cellIs" dxfId="31" priority="23" operator="equal">
      <formula>"No"</formula>
    </cfRule>
    <cfRule type="cellIs" dxfId="30" priority="24" operator="equal">
      <formula>"Yes"</formula>
    </cfRule>
  </conditionalFormatting>
  <conditionalFormatting sqref="G9">
    <cfRule type="cellIs" dxfId="29" priority="21" operator="equal">
      <formula>"No"</formula>
    </cfRule>
    <cfRule type="cellIs" dxfId="28" priority="22" operator="equal">
      <formula>"Yes"</formula>
    </cfRule>
  </conditionalFormatting>
  <conditionalFormatting sqref="G9">
    <cfRule type="cellIs" dxfId="27" priority="19" operator="equal">
      <formula>"No"</formula>
    </cfRule>
    <cfRule type="cellIs" dxfId="26" priority="20" operator="equal">
      <formula>"Yes"</formula>
    </cfRule>
  </conditionalFormatting>
  <conditionalFormatting sqref="G9">
    <cfRule type="cellIs" dxfId="25" priority="9" operator="equal">
      <formula>"No"</formula>
    </cfRule>
    <cfRule type="cellIs" dxfId="24" priority="10" operator="equal">
      <formula>"Yes"</formula>
    </cfRule>
  </conditionalFormatting>
  <conditionalFormatting sqref="G9">
    <cfRule type="cellIs" dxfId="23" priority="15" operator="equal">
      <formula>"No"</formula>
    </cfRule>
    <cfRule type="cellIs" dxfId="22" priority="16" operator="equal">
      <formula>"Yes"</formula>
    </cfRule>
  </conditionalFormatting>
  <conditionalFormatting sqref="G9">
    <cfRule type="cellIs" dxfId="21" priority="13" operator="equal">
      <formula>"No"</formula>
    </cfRule>
    <cfRule type="cellIs" dxfId="20" priority="14" operator="equal">
      <formula>"Yes"</formula>
    </cfRule>
  </conditionalFormatting>
  <conditionalFormatting sqref="G9">
    <cfRule type="cellIs" dxfId="19" priority="11" operator="equal">
      <formula>"No"</formula>
    </cfRule>
    <cfRule type="cellIs" dxfId="18" priority="12" operator="equal">
      <formula>"Yes"</formula>
    </cfRule>
  </conditionalFormatting>
  <conditionalFormatting sqref="G7">
    <cfRule type="cellIs" dxfId="17" priority="1" operator="equal">
      <formula>"No"</formula>
    </cfRule>
    <cfRule type="cellIs" dxfId="16" priority="2" operator="equal">
      <formula>"Yes"</formula>
    </cfRule>
  </conditionalFormatting>
  <conditionalFormatting sqref="G7">
    <cfRule type="cellIs" dxfId="15" priority="7" operator="equal">
      <formula>"No"</formula>
    </cfRule>
    <cfRule type="cellIs" dxfId="14" priority="8" operator="equal">
      <formula>"Yes"</formula>
    </cfRule>
  </conditionalFormatting>
  <conditionalFormatting sqref="G7">
    <cfRule type="cellIs" dxfId="13" priority="5" operator="equal">
      <formula>"No"</formula>
    </cfRule>
    <cfRule type="cellIs" dxfId="12" priority="6" operator="equal">
      <formula>"Yes"</formula>
    </cfRule>
  </conditionalFormatting>
  <conditionalFormatting sqref="G7">
    <cfRule type="cellIs" dxfId="11" priority="3" operator="equal">
      <formula>"No"</formula>
    </cfRule>
    <cfRule type="cellIs" dxfId="10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7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21.39843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8.09765625" style="47" bestFit="1" customWidth="1"/>
    <col min="7" max="7" width="1.8984375" style="47" bestFit="1" customWidth="1"/>
    <col min="8" max="8" width="6.19921875" style="47" bestFit="1" customWidth="1"/>
    <col min="9" max="9" width="7.296875" style="47" bestFit="1" customWidth="1"/>
    <col min="10" max="10" width="4.296875" style="47" bestFit="1" customWidth="1"/>
    <col min="11" max="11" width="4.796875" style="47" bestFit="1" customWidth="1"/>
    <col min="12" max="12" width="4.69921875" style="47" bestFit="1" customWidth="1"/>
    <col min="13" max="13" width="7.5" style="47" bestFit="1" customWidth="1"/>
    <col min="14" max="14" width="5.3984375" style="47" bestFit="1" customWidth="1"/>
    <col min="15" max="15" width="5" style="47" bestFit="1" customWidth="1"/>
    <col min="16" max="17" width="6.09765625" style="47" bestFit="1" customWidth="1"/>
    <col min="18" max="18" width="5" style="47" bestFit="1" customWidth="1"/>
    <col min="19" max="19" width="5.796875" style="47" bestFit="1" customWidth="1"/>
    <col min="20" max="20" width="6.69921875" style="47" bestFit="1" customWidth="1"/>
    <col min="21" max="21" width="9" style="47" bestFit="1" customWidth="1"/>
    <col min="22" max="22" width="7.796875" style="47" bestFit="1" customWidth="1"/>
    <col min="23" max="23" width="8.796875" style="47" bestFit="1" customWidth="1"/>
    <col min="24" max="24" width="5.69921875" style="47" bestFit="1" customWidth="1"/>
    <col min="25" max="25" width="7.3984375" style="47" bestFit="1" customWidth="1"/>
    <col min="26" max="26" width="4.3984375" style="47" customWidth="1"/>
    <col min="27" max="27" width="9.765625E-2" style="47" customWidth="1"/>
    <col min="28" max="28" width="7.59765625" style="47" bestFit="1" customWidth="1"/>
    <col min="29" max="16384" width="9.69921875" style="47"/>
  </cols>
  <sheetData>
    <row r="1" spans="1:28" s="16" customFormat="1" ht="32.4" thickTop="1" thickBot="1" x14ac:dyDescent="0.35">
      <c r="A1" s="28" t="s">
        <v>0</v>
      </c>
      <c r="B1" s="48" t="s">
        <v>42</v>
      </c>
      <c r="C1" s="49" t="s">
        <v>41</v>
      </c>
      <c r="D1" s="50" t="s">
        <v>43</v>
      </c>
      <c r="E1" s="41" t="s">
        <v>63</v>
      </c>
      <c r="F1" s="39" t="s">
        <v>44</v>
      </c>
      <c r="G1" s="40"/>
      <c r="H1" s="27" t="s">
        <v>45</v>
      </c>
      <c r="I1" s="15" t="s">
        <v>46</v>
      </c>
      <c r="J1" s="17" t="s">
        <v>47</v>
      </c>
      <c r="K1" s="18" t="s">
        <v>48</v>
      </c>
      <c r="L1" s="19" t="s">
        <v>49</v>
      </c>
      <c r="M1" s="20" t="s">
        <v>50</v>
      </c>
      <c r="N1" s="22" t="s">
        <v>51</v>
      </c>
      <c r="O1" s="23" t="s">
        <v>67</v>
      </c>
      <c r="P1" s="51" t="s">
        <v>64</v>
      </c>
      <c r="Q1" s="24" t="s">
        <v>52</v>
      </c>
      <c r="R1" s="25" t="s">
        <v>53</v>
      </c>
      <c r="S1" s="26" t="s">
        <v>65</v>
      </c>
      <c r="T1" s="21" t="s">
        <v>68</v>
      </c>
      <c r="U1" s="29" t="s">
        <v>54</v>
      </c>
      <c r="V1" s="30" t="s">
        <v>55</v>
      </c>
      <c r="W1" s="33" t="s">
        <v>56</v>
      </c>
      <c r="X1" s="52" t="s">
        <v>66</v>
      </c>
      <c r="Y1" s="34" t="s">
        <v>57</v>
      </c>
      <c r="Z1" s="32" t="s">
        <v>58</v>
      </c>
      <c r="AA1" s="30" t="s">
        <v>59</v>
      </c>
      <c r="AB1" s="31" t="s">
        <v>60</v>
      </c>
    </row>
    <row r="2" spans="1:28" ht="16.2" thickTop="1" x14ac:dyDescent="0.3">
      <c r="A2" s="103" t="s">
        <v>100</v>
      </c>
      <c r="B2" s="98">
        <v>12</v>
      </c>
      <c r="C2" s="123">
        <v>18</v>
      </c>
      <c r="D2" s="104">
        <v>20</v>
      </c>
      <c r="E2" s="105">
        <v>0</v>
      </c>
      <c r="F2" s="106" t="s">
        <v>61</v>
      </c>
      <c r="G2" s="107">
        <v>0</v>
      </c>
      <c r="H2" s="108"/>
      <c r="I2" s="109"/>
      <c r="J2" s="110">
        <v>0</v>
      </c>
      <c r="K2" s="111"/>
      <c r="L2" s="112"/>
      <c r="M2" s="113"/>
      <c r="N2" s="114"/>
      <c r="O2" s="115">
        <v>16</v>
      </c>
      <c r="P2" s="116"/>
      <c r="Q2" s="124"/>
      <c r="R2" s="128"/>
      <c r="S2" s="118"/>
      <c r="T2" s="119"/>
      <c r="U2" s="99"/>
      <c r="V2" s="100">
        <f t="shared" ref="V2:V3" si="0">SUM(H2:U2)</f>
        <v>16</v>
      </c>
      <c r="W2" s="120"/>
      <c r="X2" s="121"/>
      <c r="Y2" s="122"/>
      <c r="Z2" s="101">
        <v>61</v>
      </c>
      <c r="AA2" s="56">
        <f t="shared" ref="AA2:AA3" si="1">SUM(Y2:Z2)-(V2+W2)</f>
        <v>45</v>
      </c>
      <c r="AB2" s="102">
        <f t="shared" ref="AB2:AB3" si="2">SMALL(Z2:AA2,1)+X2</f>
        <v>45</v>
      </c>
    </row>
    <row r="3" spans="1:28" x14ac:dyDescent="0.3">
      <c r="A3" s="103" t="s">
        <v>101</v>
      </c>
      <c r="B3" s="98">
        <v>12</v>
      </c>
      <c r="C3" s="123">
        <v>17</v>
      </c>
      <c r="D3" s="104">
        <v>19</v>
      </c>
      <c r="E3" s="105">
        <v>0</v>
      </c>
      <c r="F3" s="106" t="s">
        <v>61</v>
      </c>
      <c r="G3" s="107">
        <v>0</v>
      </c>
      <c r="H3" s="108"/>
      <c r="I3" s="109"/>
      <c r="J3" s="110">
        <v>2</v>
      </c>
      <c r="K3" s="111"/>
      <c r="L3" s="112"/>
      <c r="M3" s="113"/>
      <c r="N3" s="114"/>
      <c r="O3" s="115">
        <v>18</v>
      </c>
      <c r="P3" s="129"/>
      <c r="Q3" s="124"/>
      <c r="R3" s="117"/>
      <c r="S3" s="118"/>
      <c r="T3" s="119"/>
      <c r="U3" s="99"/>
      <c r="V3" s="100">
        <f t="shared" si="0"/>
        <v>20</v>
      </c>
      <c r="W3" s="120"/>
      <c r="X3" s="121"/>
      <c r="Y3" s="122">
        <v>39</v>
      </c>
      <c r="Z3" s="101">
        <v>60</v>
      </c>
      <c r="AA3" s="56">
        <f t="shared" si="1"/>
        <v>79</v>
      </c>
      <c r="AB3" s="102">
        <f t="shared" si="2"/>
        <v>60</v>
      </c>
    </row>
    <row r="4" spans="1:28" x14ac:dyDescent="0.3">
      <c r="A4" s="103" t="s">
        <v>102</v>
      </c>
      <c r="B4" s="98">
        <v>10</v>
      </c>
      <c r="C4" s="123">
        <v>19</v>
      </c>
      <c r="D4" s="104">
        <v>19</v>
      </c>
      <c r="E4" s="105">
        <v>0</v>
      </c>
      <c r="F4" s="106" t="s">
        <v>61</v>
      </c>
      <c r="G4" s="107">
        <v>0</v>
      </c>
      <c r="H4" s="108"/>
      <c r="I4" s="109"/>
      <c r="J4" s="110"/>
      <c r="K4" s="111"/>
      <c r="L4" s="112"/>
      <c r="M4" s="113"/>
      <c r="N4" s="114"/>
      <c r="O4" s="115"/>
      <c r="P4" s="116"/>
      <c r="Q4" s="124"/>
      <c r="R4" s="117"/>
      <c r="S4" s="118"/>
      <c r="T4" s="119"/>
      <c r="U4" s="99"/>
      <c r="V4" s="100">
        <f t="shared" ref="V4" si="3">SUM(H4:U4)</f>
        <v>0</v>
      </c>
      <c r="W4" s="120"/>
      <c r="X4" s="121"/>
      <c r="Y4" s="122"/>
      <c r="Z4" s="101">
        <v>59</v>
      </c>
      <c r="AA4" s="56">
        <f t="shared" ref="AA4" si="4">SUM(Y4:Z4)-(V4+W4)</f>
        <v>59</v>
      </c>
      <c r="AB4" s="102">
        <f>SMALL(Z4:AA4,1)+X4</f>
        <v>59</v>
      </c>
    </row>
    <row r="5" spans="1:28" x14ac:dyDescent="0.3">
      <c r="A5" s="103" t="s">
        <v>89</v>
      </c>
      <c r="B5" s="98">
        <v>10</v>
      </c>
      <c r="C5" s="188">
        <f>15+3</f>
        <v>18</v>
      </c>
      <c r="D5" s="188">
        <f>15+3</f>
        <v>18</v>
      </c>
      <c r="E5" s="105">
        <v>0</v>
      </c>
      <c r="F5" s="106" t="s">
        <v>61</v>
      </c>
      <c r="G5" s="107">
        <v>0</v>
      </c>
      <c r="H5" s="108"/>
      <c r="I5" s="109"/>
      <c r="J5" s="110">
        <v>4</v>
      </c>
      <c r="K5" s="111"/>
      <c r="L5" s="112"/>
      <c r="M5" s="113"/>
      <c r="N5" s="114"/>
      <c r="O5" s="115">
        <v>21</v>
      </c>
      <c r="P5" s="129"/>
      <c r="Q5" s="124"/>
      <c r="R5" s="128"/>
      <c r="S5" s="118"/>
      <c r="T5" s="119"/>
      <c r="U5" s="99"/>
      <c r="V5" s="100">
        <f t="shared" ref="V5:V17" si="5">SUM(H5:U5)</f>
        <v>25</v>
      </c>
      <c r="W5" s="120"/>
      <c r="X5" s="121"/>
      <c r="Y5" s="122"/>
      <c r="Z5" s="101">
        <v>76</v>
      </c>
      <c r="AA5" s="56">
        <f t="shared" ref="AA5:AA17" si="6">SUM(Y5:Z5)-(V5+W5)</f>
        <v>51</v>
      </c>
      <c r="AB5" s="102">
        <f t="shared" ref="AB5:AB17" si="7">SMALL(Z5:AA5,1)+X5</f>
        <v>51</v>
      </c>
    </row>
    <row r="6" spans="1:28" x14ac:dyDescent="0.3">
      <c r="A6" s="165" t="s">
        <v>97</v>
      </c>
      <c r="B6" s="98">
        <v>13</v>
      </c>
      <c r="C6" s="123">
        <v>22</v>
      </c>
      <c r="D6" s="104">
        <v>25</v>
      </c>
      <c r="E6" s="105">
        <v>0</v>
      </c>
      <c r="F6" s="106" t="s">
        <v>61</v>
      </c>
      <c r="G6" s="107">
        <v>0</v>
      </c>
      <c r="H6" s="108"/>
      <c r="I6" s="109"/>
      <c r="J6" s="110"/>
      <c r="K6" s="111"/>
      <c r="L6" s="112"/>
      <c r="M6" s="113"/>
      <c r="N6" s="114"/>
      <c r="O6" s="115"/>
      <c r="P6" s="116"/>
      <c r="Q6" s="124"/>
      <c r="R6" s="128"/>
      <c r="S6" s="118"/>
      <c r="T6" s="119"/>
      <c r="U6" s="99"/>
      <c r="V6" s="100">
        <f t="shared" si="5"/>
        <v>0</v>
      </c>
      <c r="W6" s="120"/>
      <c r="X6" s="121"/>
      <c r="Y6" s="122"/>
      <c r="Z6" s="101">
        <v>36</v>
      </c>
      <c r="AA6" s="56">
        <f t="shared" si="6"/>
        <v>36</v>
      </c>
      <c r="AB6" s="102">
        <f t="shared" si="7"/>
        <v>36</v>
      </c>
    </row>
    <row r="7" spans="1:28" x14ac:dyDescent="0.3">
      <c r="A7" s="165" t="s">
        <v>98</v>
      </c>
      <c r="B7" s="98">
        <f>11</f>
        <v>11</v>
      </c>
      <c r="C7" s="188">
        <f>10+4</f>
        <v>14</v>
      </c>
      <c r="D7" s="188">
        <f>11+4+4</f>
        <v>19</v>
      </c>
      <c r="E7" s="105">
        <v>0</v>
      </c>
      <c r="F7" s="106" t="s">
        <v>61</v>
      </c>
      <c r="G7" s="107">
        <v>0</v>
      </c>
      <c r="H7" s="108"/>
      <c r="I7" s="109"/>
      <c r="J7" s="110"/>
      <c r="K7" s="111"/>
      <c r="L7" s="112"/>
      <c r="M7" s="113"/>
      <c r="N7" s="114"/>
      <c r="O7" s="115"/>
      <c r="P7" s="129"/>
      <c r="Q7" s="124"/>
      <c r="R7" s="117"/>
      <c r="S7" s="118"/>
      <c r="T7" s="119"/>
      <c r="U7" s="99"/>
      <c r="V7" s="100">
        <f t="shared" si="5"/>
        <v>0</v>
      </c>
      <c r="W7" s="120"/>
      <c r="X7" s="121"/>
      <c r="Y7" s="122"/>
      <c r="Z7" s="101">
        <v>60</v>
      </c>
      <c r="AA7" s="56">
        <f t="shared" si="6"/>
        <v>60</v>
      </c>
      <c r="AB7" s="102">
        <f t="shared" si="7"/>
        <v>60</v>
      </c>
    </row>
    <row r="8" spans="1:28" x14ac:dyDescent="0.3">
      <c r="A8" s="165" t="s">
        <v>99</v>
      </c>
      <c r="B8" s="98">
        <v>12</v>
      </c>
      <c r="C8" s="123">
        <v>19</v>
      </c>
      <c r="D8" s="104">
        <v>21</v>
      </c>
      <c r="E8" s="105">
        <v>0</v>
      </c>
      <c r="F8" s="106" t="s">
        <v>61</v>
      </c>
      <c r="G8" s="107">
        <v>0</v>
      </c>
      <c r="H8" s="108">
        <v>13</v>
      </c>
      <c r="I8" s="109"/>
      <c r="J8" s="110">
        <v>3</v>
      </c>
      <c r="K8" s="111"/>
      <c r="L8" s="112"/>
      <c r="M8" s="113"/>
      <c r="N8" s="114"/>
      <c r="O8" s="115"/>
      <c r="P8" s="116"/>
      <c r="Q8" s="124"/>
      <c r="R8" s="117"/>
      <c r="S8" s="118"/>
      <c r="T8" s="119"/>
      <c r="U8" s="99"/>
      <c r="V8" s="100">
        <f t="shared" si="5"/>
        <v>16</v>
      </c>
      <c r="W8" s="120"/>
      <c r="X8" s="121"/>
      <c r="Y8" s="122"/>
      <c r="Z8" s="101">
        <f>95</f>
        <v>95</v>
      </c>
      <c r="AA8" s="56">
        <f t="shared" si="6"/>
        <v>79</v>
      </c>
      <c r="AB8" s="102">
        <f t="shared" si="7"/>
        <v>79</v>
      </c>
    </row>
    <row r="9" spans="1:28" x14ac:dyDescent="0.3">
      <c r="A9" s="165" t="s">
        <v>165</v>
      </c>
      <c r="B9" s="98">
        <v>13</v>
      </c>
      <c r="C9" s="191">
        <v>15</v>
      </c>
      <c r="D9" s="104">
        <v>18</v>
      </c>
      <c r="E9" s="105">
        <v>0</v>
      </c>
      <c r="F9" s="106" t="s">
        <v>61</v>
      </c>
      <c r="G9" s="107">
        <v>0</v>
      </c>
      <c r="H9" s="108"/>
      <c r="I9" s="109"/>
      <c r="J9" s="110"/>
      <c r="K9" s="125"/>
      <c r="L9" s="126"/>
      <c r="M9" s="113"/>
      <c r="N9" s="114"/>
      <c r="O9" s="115"/>
      <c r="P9" s="116"/>
      <c r="Q9" s="124"/>
      <c r="R9" s="117"/>
      <c r="S9" s="118"/>
      <c r="T9" s="119"/>
      <c r="U9" s="99"/>
      <c r="V9" s="100">
        <f>SUM(H9:U9)</f>
        <v>0</v>
      </c>
      <c r="W9" s="120"/>
      <c r="X9" s="121"/>
      <c r="Y9" s="122"/>
      <c r="Z9" s="101">
        <v>48</v>
      </c>
      <c r="AA9" s="56">
        <f>SUM(Y9:Z9)-(V9+W9)</f>
        <v>48</v>
      </c>
      <c r="AB9" s="102">
        <f>SMALL(Z9:AA9,1)+X9</f>
        <v>48</v>
      </c>
    </row>
    <row r="10" spans="1:28" x14ac:dyDescent="0.3">
      <c r="A10" s="165" t="s">
        <v>148</v>
      </c>
      <c r="B10" s="98">
        <v>10</v>
      </c>
      <c r="C10" s="123">
        <v>13</v>
      </c>
      <c r="D10" s="104">
        <v>14</v>
      </c>
      <c r="E10" s="105">
        <v>0</v>
      </c>
      <c r="F10" s="106" t="s">
        <v>61</v>
      </c>
      <c r="G10" s="107">
        <v>0</v>
      </c>
      <c r="H10" s="108"/>
      <c r="I10" s="109"/>
      <c r="J10" s="110"/>
      <c r="K10" s="125"/>
      <c r="L10" s="126"/>
      <c r="M10" s="113"/>
      <c r="N10" s="114"/>
      <c r="O10" s="115"/>
      <c r="P10" s="116"/>
      <c r="Q10" s="124"/>
      <c r="R10" s="117"/>
      <c r="S10" s="118"/>
      <c r="T10" s="119"/>
      <c r="U10" s="99"/>
      <c r="V10" s="100">
        <f t="shared" si="5"/>
        <v>0</v>
      </c>
      <c r="W10" s="120"/>
      <c r="X10" s="121"/>
      <c r="Y10" s="122"/>
      <c r="Z10" s="101">
        <v>22</v>
      </c>
      <c r="AA10" s="56">
        <f t="shared" ref="AA10:AA14" si="8">SUM(Y10:Z10)-(V10+W10)</f>
        <v>22</v>
      </c>
      <c r="AB10" s="102">
        <f t="shared" ref="AB10:AB14" si="9">SMALL(Z10:AA10,1)+X10</f>
        <v>22</v>
      </c>
    </row>
    <row r="11" spans="1:28" x14ac:dyDescent="0.3">
      <c r="A11" s="165" t="s">
        <v>149</v>
      </c>
      <c r="B11" s="98">
        <v>10</v>
      </c>
      <c r="C11" s="123">
        <v>13</v>
      </c>
      <c r="D11" s="104">
        <v>14</v>
      </c>
      <c r="E11" s="105">
        <v>0</v>
      </c>
      <c r="F11" s="106" t="s">
        <v>61</v>
      </c>
      <c r="G11" s="107">
        <v>0</v>
      </c>
      <c r="H11" s="108"/>
      <c r="I11" s="109"/>
      <c r="J11" s="110"/>
      <c r="K11" s="125"/>
      <c r="L11" s="126"/>
      <c r="M11" s="113"/>
      <c r="N11" s="114"/>
      <c r="O11" s="115"/>
      <c r="P11" s="116"/>
      <c r="Q11" s="124"/>
      <c r="R11" s="117"/>
      <c r="S11" s="118"/>
      <c r="T11" s="119"/>
      <c r="U11" s="99"/>
      <c r="V11" s="100">
        <f t="shared" si="5"/>
        <v>0</v>
      </c>
      <c r="W11" s="120"/>
      <c r="X11" s="121"/>
      <c r="Y11" s="122"/>
      <c r="Z11" s="101">
        <v>22</v>
      </c>
      <c r="AA11" s="56">
        <f t="shared" si="8"/>
        <v>22</v>
      </c>
      <c r="AB11" s="102">
        <f t="shared" si="9"/>
        <v>22</v>
      </c>
    </row>
    <row r="12" spans="1:28" x14ac:dyDescent="0.3">
      <c r="A12" s="165" t="s">
        <v>150</v>
      </c>
      <c r="B12" s="98">
        <v>10</v>
      </c>
      <c r="C12" s="123">
        <v>13</v>
      </c>
      <c r="D12" s="104">
        <v>14</v>
      </c>
      <c r="E12" s="105">
        <v>0</v>
      </c>
      <c r="F12" s="106" t="s">
        <v>61</v>
      </c>
      <c r="G12" s="107">
        <v>0</v>
      </c>
      <c r="H12" s="108">
        <v>3</v>
      </c>
      <c r="I12" s="109"/>
      <c r="J12" s="110"/>
      <c r="K12" s="125"/>
      <c r="L12" s="126"/>
      <c r="M12" s="113"/>
      <c r="N12" s="114"/>
      <c r="O12" s="115"/>
      <c r="P12" s="116"/>
      <c r="Q12" s="124"/>
      <c r="R12" s="117"/>
      <c r="S12" s="118"/>
      <c r="T12" s="119"/>
      <c r="U12" s="99"/>
      <c r="V12" s="100">
        <f t="shared" si="5"/>
        <v>3</v>
      </c>
      <c r="W12" s="120"/>
      <c r="X12" s="121"/>
      <c r="Y12" s="122"/>
      <c r="Z12" s="101">
        <v>22</v>
      </c>
      <c r="AA12" s="56">
        <f t="shared" si="8"/>
        <v>19</v>
      </c>
      <c r="AB12" s="102">
        <f t="shared" si="9"/>
        <v>19</v>
      </c>
    </row>
    <row r="13" spans="1:28" x14ac:dyDescent="0.3">
      <c r="A13" s="165" t="s">
        <v>151</v>
      </c>
      <c r="B13" s="98">
        <v>10</v>
      </c>
      <c r="C13" s="123">
        <v>13</v>
      </c>
      <c r="D13" s="104">
        <v>14</v>
      </c>
      <c r="E13" s="105">
        <v>0</v>
      </c>
      <c r="F13" s="106" t="s">
        <v>61</v>
      </c>
      <c r="G13" s="107">
        <v>0</v>
      </c>
      <c r="H13" s="108"/>
      <c r="I13" s="109"/>
      <c r="J13" s="110"/>
      <c r="K13" s="125"/>
      <c r="L13" s="126"/>
      <c r="M13" s="113"/>
      <c r="N13" s="114"/>
      <c r="O13" s="115"/>
      <c r="P13" s="116"/>
      <c r="Q13" s="124"/>
      <c r="R13" s="117"/>
      <c r="S13" s="118"/>
      <c r="T13" s="119"/>
      <c r="U13" s="99"/>
      <c r="V13" s="100">
        <f t="shared" si="5"/>
        <v>0</v>
      </c>
      <c r="W13" s="120"/>
      <c r="X13" s="121"/>
      <c r="Y13" s="122"/>
      <c r="Z13" s="101">
        <v>22</v>
      </c>
      <c r="AA13" s="56">
        <f t="shared" si="8"/>
        <v>22</v>
      </c>
      <c r="AB13" s="102">
        <f t="shared" si="9"/>
        <v>22</v>
      </c>
    </row>
    <row r="14" spans="1:28" x14ac:dyDescent="0.3">
      <c r="A14" s="165" t="s">
        <v>152</v>
      </c>
      <c r="B14" s="98">
        <v>10</v>
      </c>
      <c r="C14" s="123">
        <v>13</v>
      </c>
      <c r="D14" s="104">
        <v>14</v>
      </c>
      <c r="E14" s="105">
        <v>0</v>
      </c>
      <c r="F14" s="106" t="s">
        <v>61</v>
      </c>
      <c r="G14" s="107">
        <v>0</v>
      </c>
      <c r="H14" s="108"/>
      <c r="I14" s="109"/>
      <c r="J14" s="110"/>
      <c r="K14" s="125"/>
      <c r="L14" s="126"/>
      <c r="M14" s="113"/>
      <c r="N14" s="114"/>
      <c r="O14" s="115"/>
      <c r="P14" s="116"/>
      <c r="Q14" s="124"/>
      <c r="R14" s="117"/>
      <c r="S14" s="118"/>
      <c r="T14" s="119"/>
      <c r="U14" s="99"/>
      <c r="V14" s="100">
        <f t="shared" si="5"/>
        <v>0</v>
      </c>
      <c r="W14" s="120"/>
      <c r="X14" s="121"/>
      <c r="Y14" s="122"/>
      <c r="Z14" s="101">
        <v>22</v>
      </c>
      <c r="AA14" s="56">
        <f t="shared" si="8"/>
        <v>22</v>
      </c>
      <c r="AB14" s="102">
        <f t="shared" si="9"/>
        <v>22</v>
      </c>
    </row>
    <row r="15" spans="1:28" x14ac:dyDescent="0.3">
      <c r="A15" s="155" t="s">
        <v>107</v>
      </c>
      <c r="B15" s="98">
        <v>13</v>
      </c>
      <c r="C15" s="123">
        <v>24</v>
      </c>
      <c r="D15" s="104">
        <v>26</v>
      </c>
      <c r="E15" s="105">
        <v>0</v>
      </c>
      <c r="F15" s="106" t="s">
        <v>61</v>
      </c>
      <c r="G15" s="107">
        <v>0</v>
      </c>
      <c r="H15" s="108">
        <v>47</v>
      </c>
      <c r="I15" s="109"/>
      <c r="J15" s="110"/>
      <c r="K15" s="125"/>
      <c r="L15" s="126"/>
      <c r="M15" s="113">
        <v>33</v>
      </c>
      <c r="N15" s="114"/>
      <c r="O15" s="115"/>
      <c r="P15" s="116"/>
      <c r="Q15" s="124"/>
      <c r="R15" s="117"/>
      <c r="S15" s="118"/>
      <c r="T15" s="119"/>
      <c r="U15" s="99">
        <v>18</v>
      </c>
      <c r="V15" s="100">
        <f t="shared" si="5"/>
        <v>98</v>
      </c>
      <c r="W15" s="120"/>
      <c r="X15" s="121"/>
      <c r="Y15" s="122">
        <v>18</v>
      </c>
      <c r="Z15" s="101">
        <v>69</v>
      </c>
      <c r="AA15" s="56">
        <f t="shared" si="6"/>
        <v>-11</v>
      </c>
      <c r="AB15" s="102">
        <f t="shared" si="7"/>
        <v>-11</v>
      </c>
    </row>
    <row r="16" spans="1:28" x14ac:dyDescent="0.3">
      <c r="A16" s="155" t="s">
        <v>108</v>
      </c>
      <c r="B16" s="98">
        <v>11</v>
      </c>
      <c r="C16" s="123">
        <v>22</v>
      </c>
      <c r="D16" s="104">
        <v>25</v>
      </c>
      <c r="E16" s="105">
        <v>0</v>
      </c>
      <c r="F16" s="106" t="s">
        <v>61</v>
      </c>
      <c r="G16" s="107">
        <v>0</v>
      </c>
      <c r="H16" s="108">
        <v>4</v>
      </c>
      <c r="I16" s="109"/>
      <c r="J16" s="110"/>
      <c r="K16" s="125">
        <v>39</v>
      </c>
      <c r="L16" s="126"/>
      <c r="M16" s="113"/>
      <c r="N16" s="114"/>
      <c r="O16" s="115"/>
      <c r="P16" s="116"/>
      <c r="Q16" s="124"/>
      <c r="R16" s="117"/>
      <c r="S16" s="118"/>
      <c r="T16" s="119">
        <v>24</v>
      </c>
      <c r="U16" s="99">
        <v>41</v>
      </c>
      <c r="V16" s="100">
        <f t="shared" si="5"/>
        <v>108</v>
      </c>
      <c r="W16" s="120"/>
      <c r="X16" s="121"/>
      <c r="Y16" s="122">
        <v>41</v>
      </c>
      <c r="Z16" s="101">
        <v>99</v>
      </c>
      <c r="AA16" s="56">
        <f t="shared" si="6"/>
        <v>32</v>
      </c>
      <c r="AB16" s="102">
        <f t="shared" si="7"/>
        <v>32</v>
      </c>
    </row>
    <row r="17" spans="1:28" x14ac:dyDescent="0.3">
      <c r="A17" s="155" t="s">
        <v>109</v>
      </c>
      <c r="B17" s="98">
        <v>10</v>
      </c>
      <c r="C17" s="123">
        <v>21</v>
      </c>
      <c r="D17" s="104">
        <v>21</v>
      </c>
      <c r="E17" s="105">
        <v>0</v>
      </c>
      <c r="F17" s="106" t="s">
        <v>61</v>
      </c>
      <c r="G17" s="107">
        <v>0</v>
      </c>
      <c r="H17" s="108">
        <v>25</v>
      </c>
      <c r="I17" s="109"/>
      <c r="J17" s="110"/>
      <c r="K17" s="125">
        <v>22</v>
      </c>
      <c r="L17" s="126"/>
      <c r="M17" s="113">
        <v>41</v>
      </c>
      <c r="N17" s="114"/>
      <c r="O17" s="115"/>
      <c r="P17" s="116"/>
      <c r="Q17" s="124"/>
      <c r="R17" s="117"/>
      <c r="S17" s="118"/>
      <c r="T17" s="119"/>
      <c r="U17" s="99">
        <v>31</v>
      </c>
      <c r="V17" s="100">
        <f t="shared" si="5"/>
        <v>119</v>
      </c>
      <c r="W17" s="120"/>
      <c r="X17" s="121">
        <v>10</v>
      </c>
      <c r="Y17" s="122">
        <v>31</v>
      </c>
      <c r="Z17" s="101">
        <v>70</v>
      </c>
      <c r="AA17" s="56">
        <f t="shared" si="6"/>
        <v>-18</v>
      </c>
      <c r="AB17" s="102">
        <f t="shared" si="7"/>
        <v>-8</v>
      </c>
    </row>
    <row r="18" spans="1:28" x14ac:dyDescent="0.3">
      <c r="A18" s="155" t="s">
        <v>155</v>
      </c>
      <c r="B18" s="98">
        <v>15</v>
      </c>
      <c r="C18" s="123">
        <v>6</v>
      </c>
      <c r="D18" s="104">
        <v>19</v>
      </c>
      <c r="E18" s="105">
        <v>0</v>
      </c>
      <c r="F18" s="106" t="s">
        <v>61</v>
      </c>
      <c r="G18" s="107">
        <v>0</v>
      </c>
      <c r="H18" s="108"/>
      <c r="I18" s="109"/>
      <c r="J18" s="110"/>
      <c r="K18" s="111">
        <v>21</v>
      </c>
      <c r="L18" s="126">
        <v>55</v>
      </c>
      <c r="M18" s="113"/>
      <c r="N18" s="114"/>
      <c r="O18" s="115"/>
      <c r="P18" s="116"/>
      <c r="Q18" s="124"/>
      <c r="R18" s="117"/>
      <c r="S18" s="118"/>
      <c r="T18" s="119"/>
      <c r="U18" s="127">
        <v>52</v>
      </c>
      <c r="V18" s="100">
        <f t="shared" ref="V18" si="10">SUM(H18:U18)</f>
        <v>128</v>
      </c>
      <c r="W18" s="120"/>
      <c r="X18" s="121"/>
      <c r="Y18" s="122">
        <v>52</v>
      </c>
      <c r="Z18" s="101">
        <v>50</v>
      </c>
      <c r="AA18" s="56">
        <f t="shared" ref="AA18" si="11">SUM(Y18:Z18)-(V18+W18)</f>
        <v>-26</v>
      </c>
      <c r="AB18" s="102">
        <f t="shared" ref="AB18" si="12">SMALL(Z18:AA18,1)+X18</f>
        <v>-26</v>
      </c>
    </row>
    <row r="19" spans="1:28" x14ac:dyDescent="0.3">
      <c r="A19" s="207" t="s">
        <v>180</v>
      </c>
      <c r="B19" s="98">
        <v>12</v>
      </c>
      <c r="C19" s="123">
        <v>21</v>
      </c>
      <c r="D19" s="104">
        <v>23</v>
      </c>
      <c r="E19" s="105">
        <v>0</v>
      </c>
      <c r="F19" s="106" t="s">
        <v>61</v>
      </c>
      <c r="G19" s="107">
        <v>0</v>
      </c>
      <c r="H19" s="108">
        <v>2</v>
      </c>
      <c r="I19" s="109"/>
      <c r="J19" s="110"/>
      <c r="K19" s="111"/>
      <c r="L19" s="126"/>
      <c r="M19" s="113"/>
      <c r="N19" s="114"/>
      <c r="O19" s="115"/>
      <c r="P19" s="116"/>
      <c r="Q19" s="124"/>
      <c r="R19" s="117"/>
      <c r="S19" s="118"/>
      <c r="T19" s="119"/>
      <c r="U19" s="127"/>
      <c r="V19" s="100">
        <f t="shared" ref="V19" si="13">SUM(H19:U19)</f>
        <v>2</v>
      </c>
      <c r="W19" s="120"/>
      <c r="X19" s="121"/>
      <c r="Y19" s="122"/>
      <c r="Z19" s="101">
        <v>80</v>
      </c>
      <c r="AA19" s="56">
        <f t="shared" ref="AA19" si="14">SUM(Y19:Z19)-(V19+W19)</f>
        <v>78</v>
      </c>
      <c r="AB19" s="102">
        <f t="shared" ref="AB19" si="15">SMALL(Z19:AA19,1)+X19</f>
        <v>78</v>
      </c>
    </row>
    <row r="20" spans="1:28" x14ac:dyDescent="0.3">
      <c r="A20" s="207" t="s">
        <v>176</v>
      </c>
      <c r="B20" s="98">
        <v>10</v>
      </c>
      <c r="C20" s="123">
        <v>18</v>
      </c>
      <c r="D20" s="104">
        <v>18</v>
      </c>
      <c r="E20" s="105">
        <v>0</v>
      </c>
      <c r="F20" s="106" t="s">
        <v>61</v>
      </c>
      <c r="G20" s="107">
        <v>0</v>
      </c>
      <c r="H20" s="108"/>
      <c r="I20" s="109"/>
      <c r="J20" s="110"/>
      <c r="K20" s="111"/>
      <c r="L20" s="126"/>
      <c r="M20" s="113"/>
      <c r="N20" s="114"/>
      <c r="O20" s="115"/>
      <c r="P20" s="116"/>
      <c r="Q20" s="124"/>
      <c r="R20" s="117"/>
      <c r="S20" s="118"/>
      <c r="T20" s="119"/>
      <c r="U20" s="127"/>
      <c r="V20" s="100">
        <f t="shared" ref="V20:V22" si="16">SUM(H20:U20)</f>
        <v>0</v>
      </c>
      <c r="W20" s="120"/>
      <c r="X20" s="121"/>
      <c r="Y20" s="122"/>
      <c r="Z20" s="101">
        <v>100</v>
      </c>
      <c r="AA20" s="56">
        <f t="shared" ref="AA20:AA22" si="17">SUM(Y20:Z20)-(V20+W20)</f>
        <v>100</v>
      </c>
      <c r="AB20" s="102">
        <f t="shared" ref="AB20:AB22" si="18">SMALL(Z20:AA20,1)+X20</f>
        <v>100</v>
      </c>
    </row>
    <row r="21" spans="1:28" x14ac:dyDescent="0.3">
      <c r="A21" s="155" t="s">
        <v>177</v>
      </c>
      <c r="B21" s="98">
        <v>11</v>
      </c>
      <c r="C21" s="123">
        <v>16</v>
      </c>
      <c r="D21" s="104">
        <v>17</v>
      </c>
      <c r="E21" s="105">
        <v>0</v>
      </c>
      <c r="F21" s="106" t="s">
        <v>61</v>
      </c>
      <c r="G21" s="107">
        <v>0</v>
      </c>
      <c r="H21" s="108"/>
      <c r="I21" s="109"/>
      <c r="J21" s="110"/>
      <c r="K21" s="111"/>
      <c r="L21" s="126"/>
      <c r="M21" s="113"/>
      <c r="N21" s="114"/>
      <c r="O21" s="115"/>
      <c r="P21" s="116"/>
      <c r="Q21" s="124"/>
      <c r="R21" s="117"/>
      <c r="S21" s="118"/>
      <c r="T21" s="119"/>
      <c r="U21" s="127"/>
      <c r="V21" s="100">
        <f t="shared" si="16"/>
        <v>0</v>
      </c>
      <c r="W21" s="120"/>
      <c r="X21" s="121"/>
      <c r="Y21" s="122"/>
      <c r="Z21" s="101">
        <v>45</v>
      </c>
      <c r="AA21" s="56">
        <f t="shared" si="17"/>
        <v>45</v>
      </c>
      <c r="AB21" s="102">
        <f t="shared" si="18"/>
        <v>45</v>
      </c>
    </row>
    <row r="22" spans="1:28" x14ac:dyDescent="0.3">
      <c r="A22" s="207" t="s">
        <v>178</v>
      </c>
      <c r="B22" s="98">
        <v>10</v>
      </c>
      <c r="C22" s="123">
        <v>17</v>
      </c>
      <c r="D22" s="104">
        <v>17</v>
      </c>
      <c r="E22" s="105">
        <v>0</v>
      </c>
      <c r="F22" s="106" t="s">
        <v>61</v>
      </c>
      <c r="G22" s="107">
        <v>0</v>
      </c>
      <c r="H22" s="108">
        <v>4</v>
      </c>
      <c r="I22" s="109"/>
      <c r="J22" s="110"/>
      <c r="K22" s="111"/>
      <c r="L22" s="126"/>
      <c r="M22" s="113"/>
      <c r="N22" s="114"/>
      <c r="O22" s="115"/>
      <c r="P22" s="116"/>
      <c r="Q22" s="124"/>
      <c r="R22" s="117"/>
      <c r="S22" s="118"/>
      <c r="T22" s="119"/>
      <c r="U22" s="127"/>
      <c r="V22" s="100">
        <f t="shared" si="16"/>
        <v>4</v>
      </c>
      <c r="W22" s="120"/>
      <c r="X22" s="121"/>
      <c r="Y22" s="122"/>
      <c r="Z22" s="101">
        <v>25</v>
      </c>
      <c r="AA22" s="56">
        <f t="shared" si="17"/>
        <v>21</v>
      </c>
      <c r="AB22" s="102">
        <f t="shared" si="18"/>
        <v>21</v>
      </c>
    </row>
    <row r="24" spans="1:28" x14ac:dyDescent="0.3">
      <c r="A24" s="1" t="s">
        <v>180</v>
      </c>
      <c r="B24" s="5">
        <v>12</v>
      </c>
      <c r="C24" s="53" t="s">
        <v>179</v>
      </c>
      <c r="I24" s="47" t="s">
        <v>184</v>
      </c>
    </row>
    <row r="25" spans="1:28" x14ac:dyDescent="0.3">
      <c r="A25" s="1" t="s">
        <v>176</v>
      </c>
      <c r="B25" s="5">
        <v>11</v>
      </c>
      <c r="C25" s="53" t="s">
        <v>173</v>
      </c>
      <c r="I25" s="47" t="s">
        <v>184</v>
      </c>
    </row>
    <row r="26" spans="1:28" x14ac:dyDescent="0.3">
      <c r="A26" s="1" t="s">
        <v>177</v>
      </c>
      <c r="B26" s="5">
        <v>10</v>
      </c>
      <c r="C26" s="53" t="s">
        <v>174</v>
      </c>
    </row>
    <row r="27" spans="1:28" x14ac:dyDescent="0.3">
      <c r="A27" s="1" t="s">
        <v>178</v>
      </c>
      <c r="B27" s="5">
        <v>5</v>
      </c>
      <c r="C27" s="53" t="s">
        <v>175</v>
      </c>
      <c r="I27" s="47" t="s">
        <v>184</v>
      </c>
    </row>
  </sheetData>
  <sortState ref="A2:AB10">
    <sortCondition ref="A2:A10"/>
  </sortState>
  <conditionalFormatting sqref="AB2:AB8 AB15:AB18">
    <cfRule type="cellIs" dxfId="9" priority="73" stopIfTrue="1" operator="lessThan">
      <formula>0.5</formula>
    </cfRule>
    <cfRule type="cellIs" dxfId="8" priority="74" operator="lessThan">
      <formula>0.5*Z2</formula>
    </cfRule>
  </conditionalFormatting>
  <conditionalFormatting sqref="AB10:AB14">
    <cfRule type="cellIs" dxfId="7" priority="11" stopIfTrue="1" operator="lessThan">
      <formula>0.5</formula>
    </cfRule>
    <cfRule type="cellIs" dxfId="6" priority="12" operator="lessThan">
      <formula>0.5*Z10</formula>
    </cfRule>
  </conditionalFormatting>
  <conditionalFormatting sqref="AB9">
    <cfRule type="cellIs" dxfId="5" priority="5" stopIfTrue="1" operator="lessThan">
      <formula>0.5</formula>
    </cfRule>
    <cfRule type="cellIs" dxfId="4" priority="6" operator="lessThan">
      <formula>0.5*Z9</formula>
    </cfRule>
  </conditionalFormatting>
  <conditionalFormatting sqref="AB19">
    <cfRule type="cellIs" dxfId="3" priority="3" stopIfTrue="1" operator="lessThan">
      <formula>0.5</formula>
    </cfRule>
    <cfRule type="cellIs" dxfId="2" priority="4" operator="lessThan">
      <formula>0.5*Z19</formula>
    </cfRule>
  </conditionalFormatting>
  <conditionalFormatting sqref="AB20:AB22">
    <cfRule type="cellIs" dxfId="1" priority="1" stopIfTrue="1" operator="lessThan">
      <formula>0.5</formula>
    </cfRule>
    <cfRule type="cellIs" dxfId="0" priority="2" operator="lessThan">
      <formula>0.5*Z20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5</v>
      </c>
      <c r="E2" s="7">
        <f ca="1">RANDBETWEEN(1,3)+RANDBETWEEN(1,3)+RANDBETWEEN(1,3)</f>
        <v>5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15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3</v>
      </c>
      <c r="E3" s="10">
        <f ca="1">RANDBETWEEN(1,4)+RANDBETWEEN(1,4)+RANDBETWEEN(1,4)</f>
        <v>11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16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9</v>
      </c>
      <c r="E4" s="10">
        <f ca="1">RANDBETWEEN(1,6)+RANDBETWEEN(1,6)+RANDBETWEEN(1,6)</f>
        <v>7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9</v>
      </c>
      <c r="E5" s="10">
        <f ca="1">RANDBETWEEN(1,8)+RANDBETWEEN(1,8)+RANDBETWEEN(1,8)</f>
        <v>12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40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4</v>
      </c>
      <c r="D6" s="10">
        <f ca="1">RANDBETWEEN(1,10)+RANDBETWEEN(1,10)</f>
        <v>5</v>
      </c>
      <c r="E6" s="10">
        <f ca="1">RANDBETWEEN(1,10)+RANDBETWEEN(1,10)+RANDBETWEEN(1,10)</f>
        <v>22</v>
      </c>
      <c r="F6" s="10">
        <f ca="1">RANDBETWEEN(1,10)+RANDBETWEEN(1,10)+RANDBETWEEN(1,10)+RANDBETWEEN(1,10)</f>
        <v>18</v>
      </c>
      <c r="G6" s="10">
        <f ca="1">RANDBETWEEN(1,10)+RANDBETWEEN(1,10)+RANDBETWEEN(1,10)+RANDBETWEEN(1,10)+RANDBETWEEN(1,10)</f>
        <v>31</v>
      </c>
      <c r="H6" s="11">
        <f ca="1">RANDBETWEEN(1,10)+RANDBETWEEN(1,10)+RANDBETWEEN(1,10)+RANDBETWEEN(1,10)+RANDBETWEEN(1,10)+RANDBETWEEN(1,10)</f>
        <v>28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11</v>
      </c>
      <c r="D7" s="10">
        <f ca="1">RANDBETWEEN(1,12)+RANDBETWEEN(1,12)</f>
        <v>14</v>
      </c>
      <c r="E7" s="10">
        <f ca="1">RANDBETWEEN(1,12)+RANDBETWEEN(1,12)+RANDBETWEEN(1,12)</f>
        <v>17</v>
      </c>
      <c r="F7" s="10">
        <f ca="1">RANDBETWEEN(1,12)+RANDBETWEEN(1,12)+RANDBETWEEN(1,12)+RANDBETWEEN(1,12)</f>
        <v>12</v>
      </c>
      <c r="G7" s="10">
        <f ca="1">RANDBETWEEN(1,12)+RANDBETWEEN(1,12)+RANDBETWEEN(1,12)+RANDBETWEEN(1,12)+RANDBETWEEN(1,12)</f>
        <v>37</v>
      </c>
      <c r="H7" s="11">
        <f ca="1">RANDBETWEEN(1,12)+RANDBETWEEN(1,12)+RANDBETWEEN(1,12)+RANDBETWEEN(1,12)+RANDBETWEEN(1,12)+RANDBETWEEN(1,12)</f>
        <v>42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</v>
      </c>
      <c r="D8" s="10">
        <f ca="1">RANDBETWEEN(1,20)+RANDBETWEEN(1,20)</f>
        <v>26</v>
      </c>
      <c r="E8" s="10">
        <f ca="1">RANDBETWEEN(1,20)+RANDBETWEEN(1,20)+RANDBETWEEN(1,20)</f>
        <v>34</v>
      </c>
      <c r="F8" s="10">
        <f ca="1">RANDBETWEEN(1,20)+RANDBETWEEN(1,20)+RANDBETWEEN(1,20)+RANDBETWEEN(1,20)</f>
        <v>33</v>
      </c>
      <c r="G8" s="10">
        <f ca="1">RANDBETWEEN(1,20)+RANDBETWEEN(1,20)+RANDBETWEEN(1,20)+RANDBETWEEN(1,20)+RANDBETWEEN(1,20)</f>
        <v>52</v>
      </c>
      <c r="H8" s="11">
        <f ca="1">RANDBETWEEN(1,20)+RANDBETWEEN(1,20)+RANDBETWEEN(1,20)+RANDBETWEEN(1,20)+RANDBETWEEN(1,20)+RANDBETWEEN(1,20)</f>
        <v>54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45</v>
      </c>
      <c r="D9" s="13">
        <f ca="1">RANDBETWEEN(1,100)+RANDBETWEEN(1,100)</f>
        <v>120</v>
      </c>
      <c r="E9" s="13">
        <f ca="1">RANDBETWEEN(1,100)+RANDBETWEEN(1,100)+RANDBETWEEN(1,100)</f>
        <v>36</v>
      </c>
      <c r="F9" s="13">
        <f ca="1">RANDBETWEEN(1,100)+RANDBETWEEN(1,100)+RANDBETWEEN(1,100)+RANDBETWEEN(1,100)</f>
        <v>239</v>
      </c>
      <c r="G9" s="13">
        <f ca="1">RANDBETWEEN(1,100)+RANDBETWEEN(1,100)+RANDBETWEEN(1,100)+RANDBETWEEN(1,100)+RANDBETWEEN(1,100)</f>
        <v>157</v>
      </c>
      <c r="H9" s="14">
        <f ca="1">RANDBETWEEN(1,100)+RANDBETWEEN(1,100)+RANDBETWEEN(1,100)+RANDBETWEEN(1,100)+RANDBETWEEN(1,100)+RANDBETWEEN(1,100)</f>
        <v>305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3"/>
      <c r="U27" s="53"/>
      <c r="V27" s="53"/>
    </row>
    <row r="28" spans="1:22" x14ac:dyDescent="0.3">
      <c r="A28" s="1"/>
      <c r="C28" s="1"/>
      <c r="D28" s="1"/>
      <c r="E28" s="1"/>
      <c r="F28" s="1"/>
      <c r="T28" s="53"/>
      <c r="U28" s="53"/>
      <c r="V28" s="53"/>
    </row>
    <row r="29" spans="1:22" x14ac:dyDescent="0.3">
      <c r="A29" s="1"/>
      <c r="C29" s="1"/>
      <c r="D29" s="1"/>
      <c r="E29" s="1"/>
      <c r="F29" s="1"/>
      <c r="Q29" s="53"/>
      <c r="R29" s="53"/>
      <c r="S29" s="53"/>
      <c r="T29" s="53"/>
      <c r="U29" s="53"/>
      <c r="V29" s="53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2018-09-03T10:39:53Z</cp:lastPrinted>
  <dcterms:created xsi:type="dcterms:W3CDTF">2014-01-30T16:13:23Z</dcterms:created>
  <dcterms:modified xsi:type="dcterms:W3CDTF">2019-06-30T13:11:12Z</dcterms:modified>
</cp:coreProperties>
</file>