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1604" yWindow="-12" windowWidth="11448" windowHeight="10224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45621"/>
</workbook>
</file>

<file path=xl/calcChain.xml><?xml version="1.0" encoding="utf-8"?>
<calcChain xmlns="http://schemas.openxmlformats.org/spreadsheetml/2006/main">
  <c r="J14" i="9" l="1"/>
  <c r="K14" i="9"/>
  <c r="N14" i="9" s="1"/>
  <c r="L14" i="9" l="1"/>
  <c r="J2" i="9"/>
  <c r="K2" i="9"/>
  <c r="N2" i="9" s="1"/>
  <c r="J3" i="9"/>
  <c r="K3" i="9"/>
  <c r="N3" i="9" s="1"/>
  <c r="J4" i="9"/>
  <c r="K4" i="9"/>
  <c r="N4" i="9" s="1"/>
  <c r="J5" i="9"/>
  <c r="K5" i="9"/>
  <c r="N5" i="9" s="1"/>
  <c r="J6" i="9"/>
  <c r="K6" i="9"/>
  <c r="N6" i="9" s="1"/>
  <c r="J7" i="9"/>
  <c r="K7" i="9"/>
  <c r="N7" i="9" s="1"/>
  <c r="L7" i="9" l="1"/>
  <c r="L3" i="9"/>
  <c r="L2" i="9"/>
  <c r="L5" i="9"/>
  <c r="L6" i="9"/>
  <c r="L4" i="9"/>
  <c r="K33" i="9"/>
  <c r="N33" i="9" s="1"/>
  <c r="J33" i="9"/>
  <c r="D16" i="7"/>
  <c r="E16" i="7" s="1"/>
  <c r="D15" i="7"/>
  <c r="E15" i="7" s="1"/>
  <c r="D14" i="7"/>
  <c r="E14" i="7" s="1"/>
  <c r="V8" i="5"/>
  <c r="L33" i="9" l="1"/>
  <c r="AA8" i="5"/>
  <c r="AB8" i="5" s="1"/>
  <c r="D13" i="7"/>
  <c r="D12" i="7"/>
  <c r="E12" i="7" s="1"/>
  <c r="D11" i="7"/>
  <c r="E11" i="7" s="1"/>
  <c r="V3" i="5"/>
  <c r="AA3" i="5" s="1"/>
  <c r="AB3" i="5" s="1"/>
  <c r="E13" i="7" l="1"/>
  <c r="J8" i="9"/>
  <c r="K8" i="9"/>
  <c r="N8" i="9" s="1"/>
  <c r="E9" i="9"/>
  <c r="F9" i="9"/>
  <c r="J9" i="9"/>
  <c r="K9" i="9"/>
  <c r="N9" i="9" s="1"/>
  <c r="E10" i="9"/>
  <c r="F10" i="9"/>
  <c r="J10" i="9" s="1"/>
  <c r="K10" i="9"/>
  <c r="N10" i="9" s="1"/>
  <c r="L9" i="9" l="1"/>
  <c r="L10" i="9"/>
  <c r="L8" i="9"/>
  <c r="D11" i="1"/>
  <c r="E11" i="1" s="1"/>
  <c r="D10" i="1"/>
  <c r="E10" i="1" s="1"/>
  <c r="D13" i="1"/>
  <c r="K24" i="9"/>
  <c r="N24" i="9" s="1"/>
  <c r="J24" i="9"/>
  <c r="E24" i="9"/>
  <c r="K23" i="9"/>
  <c r="N23" i="9" s="1"/>
  <c r="J23" i="9"/>
  <c r="E23" i="9"/>
  <c r="K22" i="9"/>
  <c r="N22" i="9" s="1"/>
  <c r="E22" i="9"/>
  <c r="J22" i="9" s="1"/>
  <c r="K21" i="9"/>
  <c r="N21" i="9" s="1"/>
  <c r="E21" i="9"/>
  <c r="J21" i="9" s="1"/>
  <c r="K20" i="9"/>
  <c r="N20" i="9" s="1"/>
  <c r="J20" i="9"/>
  <c r="E20" i="9"/>
  <c r="K19" i="9"/>
  <c r="N19" i="9" s="1"/>
  <c r="J19" i="9"/>
  <c r="K18" i="9"/>
  <c r="N18" i="9" s="1"/>
  <c r="J18" i="9"/>
  <c r="K17" i="9"/>
  <c r="N17" i="9" s="1"/>
  <c r="J17" i="9"/>
  <c r="K16" i="9"/>
  <c r="N16" i="9" s="1"/>
  <c r="J16" i="9"/>
  <c r="K15" i="9"/>
  <c r="N15" i="9" s="1"/>
  <c r="J15" i="9"/>
  <c r="J32" i="9"/>
  <c r="K32" i="9"/>
  <c r="N32" i="9" s="1"/>
  <c r="D36" i="7"/>
  <c r="E36" i="7" s="1"/>
  <c r="D35" i="7"/>
  <c r="E35" i="7" s="1"/>
  <c r="D34" i="7"/>
  <c r="E34" i="7" s="1"/>
  <c r="D33" i="7"/>
  <c r="E33" i="7" s="1"/>
  <c r="D32" i="7"/>
  <c r="E32" i="7" s="1"/>
  <c r="D31" i="7"/>
  <c r="C31" i="7"/>
  <c r="D30" i="7"/>
  <c r="C30" i="7"/>
  <c r="D29" i="7"/>
  <c r="C29" i="7"/>
  <c r="D42" i="7"/>
  <c r="C42" i="7"/>
  <c r="D41" i="7"/>
  <c r="E41" i="7" s="1"/>
  <c r="D40" i="7"/>
  <c r="E40" i="7" s="1"/>
  <c r="D39" i="7"/>
  <c r="E39" i="7" s="1"/>
  <c r="D38" i="7"/>
  <c r="E38" i="7" s="1"/>
  <c r="D37" i="7"/>
  <c r="E37" i="7" s="1"/>
  <c r="V16" i="5"/>
  <c r="AA16" i="5" s="1"/>
  <c r="AB16" i="5" s="1"/>
  <c r="V15" i="5"/>
  <c r="AA15" i="5" s="1"/>
  <c r="AB15" i="5" s="1"/>
  <c r="V14" i="5"/>
  <c r="AA14" i="5" s="1"/>
  <c r="AB14" i="5" s="1"/>
  <c r="V13" i="5"/>
  <c r="AA13" i="5" s="1"/>
  <c r="AB13" i="5" s="1"/>
  <c r="Z12" i="5"/>
  <c r="V12" i="5"/>
  <c r="AA12" i="5" s="1"/>
  <c r="AB12" i="5" s="1"/>
  <c r="L22" i="9" l="1"/>
  <c r="E29" i="7"/>
  <c r="E31" i="7"/>
  <c r="L23" i="9"/>
  <c r="L21" i="9"/>
  <c r="L20" i="9"/>
  <c r="L15" i="9"/>
  <c r="L17" i="9"/>
  <c r="L19" i="9"/>
  <c r="L16" i="9"/>
  <c r="L18" i="9"/>
  <c r="L24" i="9"/>
  <c r="E30" i="7"/>
  <c r="L32" i="9"/>
  <c r="E42" i="7"/>
  <c r="F13" i="9" l="1"/>
  <c r="F12" i="9"/>
  <c r="F11" i="9"/>
  <c r="K31" i="9" l="1"/>
  <c r="N31" i="9" s="1"/>
  <c r="J31" i="9"/>
  <c r="L31" i="9" l="1"/>
  <c r="D28" i="7"/>
  <c r="E28" i="7" s="1"/>
  <c r="K29" i="9" l="1"/>
  <c r="N29" i="9" s="1"/>
  <c r="J29" i="9"/>
  <c r="L29" i="9" l="1"/>
  <c r="D9" i="5" l="1"/>
  <c r="C9" i="5"/>
  <c r="B9" i="5"/>
  <c r="E11" i="9" l="1"/>
  <c r="E12" i="9"/>
  <c r="E13" i="9"/>
  <c r="B6" i="5" l="1"/>
  <c r="C6" i="5"/>
  <c r="D6" i="5" s="1"/>
  <c r="D9" i="1" l="1"/>
  <c r="D8" i="1"/>
  <c r="D7" i="1"/>
  <c r="D6" i="1"/>
  <c r="D5" i="1"/>
  <c r="D4" i="1"/>
  <c r="D3" i="1"/>
  <c r="D2" i="1"/>
  <c r="Z7" i="5" l="1"/>
  <c r="Z11" i="5"/>
  <c r="C8" i="7"/>
  <c r="C10" i="7"/>
  <c r="C9" i="7"/>
  <c r="C7" i="7"/>
  <c r="C5" i="7"/>
  <c r="C6" i="7"/>
  <c r="D24" i="10" l="1"/>
  <c r="D23" i="10"/>
  <c r="D10" i="5"/>
  <c r="B10" i="5"/>
  <c r="E3" i="1" l="1"/>
  <c r="D27" i="7"/>
  <c r="E27" i="7" s="1"/>
  <c r="D8" i="7"/>
  <c r="E8" i="7" s="1"/>
  <c r="D9" i="7"/>
  <c r="E9" i="7" s="1"/>
  <c r="D10" i="7"/>
  <c r="E10" i="7" s="1"/>
  <c r="D19" i="7"/>
  <c r="E19" i="7" s="1"/>
  <c r="D20" i="7"/>
  <c r="E20" i="7" s="1"/>
  <c r="D21" i="7"/>
  <c r="E21" i="7" s="1"/>
  <c r="D22" i="7"/>
  <c r="E22" i="7" s="1"/>
  <c r="D23" i="7"/>
  <c r="E23" i="7" s="1"/>
  <c r="D24" i="7"/>
  <c r="E24" i="7" s="1"/>
  <c r="D25" i="7"/>
  <c r="E25" i="7" s="1"/>
  <c r="D26" i="7"/>
  <c r="E26" i="7" s="1"/>
  <c r="D5" i="7"/>
  <c r="E5" i="7" s="1"/>
  <c r="D6" i="7"/>
  <c r="E6" i="7" s="1"/>
  <c r="D7" i="7"/>
  <c r="E7" i="7" s="1"/>
  <c r="J28" i="10"/>
  <c r="K28" i="10" s="1"/>
  <c r="M28" i="10" s="1"/>
  <c r="J27" i="10"/>
  <c r="K27" i="10" s="1"/>
  <c r="M27" i="10" s="1"/>
  <c r="J3" i="10" l="1"/>
  <c r="K3" i="10" s="1"/>
  <c r="M3" i="10" s="1"/>
  <c r="J18" i="10" l="1"/>
  <c r="K18" i="10" s="1"/>
  <c r="M18" i="10" s="1"/>
  <c r="D4" i="4" l="1"/>
  <c r="J14" i="10" l="1"/>
  <c r="K14" i="10" s="1"/>
  <c r="M14" i="10" s="1"/>
  <c r="J13" i="10" l="1"/>
  <c r="K13" i="10" s="1"/>
  <c r="M13" i="10" s="1"/>
  <c r="J17" i="10" l="1"/>
  <c r="K17" i="10" s="1"/>
  <c r="M17" i="10" s="1"/>
  <c r="D2" i="7"/>
  <c r="E2" i="7" s="1"/>
  <c r="D3" i="7"/>
  <c r="E3" i="7" s="1"/>
  <c r="D4" i="7"/>
  <c r="E4" i="7" l="1"/>
  <c r="J11" i="9" l="1"/>
  <c r="J12" i="9"/>
  <c r="J13" i="9"/>
  <c r="J25" i="9"/>
  <c r="J26" i="9"/>
  <c r="J27" i="9"/>
  <c r="J28" i="9"/>
  <c r="J30" i="9"/>
  <c r="J2" i="10" l="1"/>
  <c r="K2" i="10" s="1"/>
  <c r="M2" i="10" s="1"/>
  <c r="J12" i="10" l="1"/>
  <c r="K12" i="10" s="1"/>
  <c r="M12" i="10" s="1"/>
  <c r="J11" i="10" l="1"/>
  <c r="K11" i="10" s="1"/>
  <c r="M11" i="10" s="1"/>
  <c r="E4" i="1" l="1"/>
  <c r="K28" i="9" l="1"/>
  <c r="N28" i="9" s="1"/>
  <c r="K27" i="9"/>
  <c r="N27" i="9" s="1"/>
  <c r="K26" i="9"/>
  <c r="N26" i="9" s="1"/>
  <c r="K30" i="9"/>
  <c r="N30" i="9" s="1"/>
  <c r="K25" i="9"/>
  <c r="N25" i="9" s="1"/>
  <c r="K12" i="9"/>
  <c r="N12" i="9" s="1"/>
  <c r="K11" i="9"/>
  <c r="N11" i="9" s="1"/>
  <c r="L27" i="9" l="1"/>
  <c r="L26" i="9"/>
  <c r="L28" i="9"/>
  <c r="L30" i="9"/>
  <c r="L25" i="9"/>
  <c r="L11" i="9"/>
  <c r="L12" i="9"/>
  <c r="J9" i="10"/>
  <c r="K9" i="10" s="1"/>
  <c r="M9" i="10" s="1"/>
  <c r="J10" i="10" l="1"/>
  <c r="K10" i="10" s="1"/>
  <c r="M10" i="10" s="1"/>
  <c r="J8" i="10"/>
  <c r="K8" i="10" s="1"/>
  <c r="M8" i="10" s="1"/>
  <c r="J16" i="10"/>
  <c r="K16" i="10" s="1"/>
  <c r="M16" i="10" s="1"/>
  <c r="J15" i="10"/>
  <c r="K15" i="10" s="1"/>
  <c r="M15" i="10" s="1"/>
  <c r="J7" i="10"/>
  <c r="K7" i="10" s="1"/>
  <c r="M7" i="10" s="1"/>
  <c r="J6" i="10"/>
  <c r="K6" i="10" s="1"/>
  <c r="M6" i="10" s="1"/>
  <c r="J4" i="10"/>
  <c r="K4" i="10" s="1"/>
  <c r="M4" i="10" s="1"/>
  <c r="J5" i="10"/>
  <c r="K5" i="10" s="1"/>
  <c r="M5" i="10" s="1"/>
  <c r="J21" i="10"/>
  <c r="K21" i="10" s="1"/>
  <c r="M21" i="10" s="1"/>
  <c r="J22" i="10"/>
  <c r="K22" i="10" s="1"/>
  <c r="M22" i="10" s="1"/>
  <c r="J23" i="10"/>
  <c r="K23" i="10" s="1"/>
  <c r="M23" i="10" s="1"/>
  <c r="J24" i="10"/>
  <c r="K24" i="10" s="1"/>
  <c r="M24" i="10" s="1"/>
  <c r="J25" i="10"/>
  <c r="K25" i="10" s="1"/>
  <c r="M25" i="10" s="1"/>
  <c r="J26" i="10"/>
  <c r="K26" i="10" s="1"/>
  <c r="M26" i="10" s="1"/>
  <c r="V7" i="5" l="1"/>
  <c r="AA7" i="5" s="1"/>
  <c r="AB7" i="5" s="1"/>
  <c r="V11" i="5"/>
  <c r="AA11" i="5" s="1"/>
  <c r="AB11" i="5" s="1"/>
  <c r="V10" i="5"/>
  <c r="AA10" i="5" s="1"/>
  <c r="AB10" i="5" s="1"/>
  <c r="D45" i="7"/>
  <c r="E45" i="7" s="1"/>
  <c r="D46" i="7"/>
  <c r="E46" i="7" s="1"/>
  <c r="D47" i="7"/>
  <c r="E47" i="7" s="1"/>
  <c r="D49" i="7"/>
  <c r="E49" i="7" s="1"/>
  <c r="D50" i="7"/>
  <c r="E50" i="7" s="1"/>
  <c r="D51" i="7"/>
  <c r="E51" i="7" s="1"/>
  <c r="K13" i="9"/>
  <c r="N13" i="9" s="1"/>
  <c r="L13" i="9" l="1"/>
  <c r="E7" i="1" l="1"/>
  <c r="I8" i="1" l="1"/>
  <c r="E9" i="1"/>
  <c r="V9" i="5"/>
  <c r="AA9" i="5" s="1"/>
  <c r="AB9" i="5" s="1"/>
  <c r="I9" i="1" l="1"/>
  <c r="E5" i="1" l="1"/>
  <c r="D2" i="5" l="1"/>
  <c r="B2" i="5"/>
  <c r="V5" i="5" l="1"/>
  <c r="AA5" i="5" s="1"/>
  <c r="AB5" i="5" s="1"/>
  <c r="H6" i="4" l="1"/>
  <c r="B4" i="5" l="1"/>
  <c r="D4" i="5"/>
  <c r="C4" i="5"/>
  <c r="E8" i="1" l="1"/>
  <c r="E6" i="1"/>
  <c r="E2" i="1"/>
  <c r="V4" i="5"/>
  <c r="AA4" i="5" s="1"/>
  <c r="AB4" i="5" s="1"/>
  <c r="V6" i="5"/>
  <c r="AA6" i="5" s="1"/>
  <c r="AB6" i="5" s="1"/>
  <c r="V2" i="5"/>
  <c r="AA2" i="5" s="1"/>
  <c r="AB2" i="5" s="1"/>
  <c r="C2" i="5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C4" i="4"/>
  <c r="H3" i="4"/>
  <c r="G3" i="4"/>
  <c r="F3" i="4"/>
  <c r="E3" i="4"/>
  <c r="D3" i="4"/>
  <c r="C3" i="4"/>
  <c r="H2" i="4"/>
  <c r="G2" i="4"/>
  <c r="F2" i="4"/>
  <c r="E2" i="4"/>
  <c r="D2" i="4"/>
  <c r="C2" i="4"/>
  <c r="I10" i="1"/>
  <c r="M12" i="1" l="1"/>
  <c r="I11" i="1"/>
  <c r="M13" i="1" s="1"/>
  <c r="M14" i="1"/>
  <c r="M9" i="1" l="1"/>
  <c r="M10" i="1"/>
  <c r="M8" i="1"/>
  <c r="M16" i="1" s="1"/>
</calcChain>
</file>

<file path=xl/comments1.xml><?xml version="1.0" encoding="utf-8"?>
<comments xmlns="http://schemas.openxmlformats.org/spreadsheetml/2006/main">
  <authors>
    <author>Alexis Álvarez</author>
  </authors>
  <commentList>
    <comment ref="E9" authorId="0">
      <text>
        <r>
          <rPr>
            <i/>
            <sz val="12"/>
            <color theme="1"/>
            <rFont val="Times New Roman"/>
            <family val="1"/>
          </rPr>
          <t>divine favor +1</t>
        </r>
      </text>
    </comment>
    <comment ref="F9" authorId="0">
      <text>
        <r>
          <rPr>
            <i/>
            <sz val="12"/>
            <color theme="1"/>
            <rFont val="Times New Roman"/>
            <family val="1"/>
          </rPr>
          <t>bull’s strength +2</t>
        </r>
      </text>
    </comment>
    <comment ref="E10" authorId="0">
      <text>
        <r>
          <rPr>
            <i/>
            <sz val="12"/>
            <color theme="1"/>
            <rFont val="Times New Roman"/>
            <family val="1"/>
          </rPr>
          <t>divine favor +1</t>
        </r>
      </text>
    </comment>
    <comment ref="F10" authorId="0">
      <text>
        <r>
          <rPr>
            <i/>
            <sz val="12"/>
            <color theme="1"/>
            <rFont val="Times New Roman"/>
            <family val="1"/>
          </rPr>
          <t>bull’s strength +2</t>
        </r>
      </text>
    </comment>
    <comment ref="E11" authorId="0">
      <text>
        <r>
          <rPr>
            <i/>
            <sz val="12"/>
            <color theme="1"/>
            <rFont val="Times New Roman"/>
            <family val="1"/>
          </rPr>
          <t>divine favor +1</t>
        </r>
      </text>
    </comment>
    <comment ref="F11" authorId="0">
      <text>
        <r>
          <rPr>
            <i/>
            <sz val="12"/>
            <color theme="1"/>
            <rFont val="Times New Roman"/>
            <family val="1"/>
          </rPr>
          <t>bull’s strength +2</t>
        </r>
      </text>
    </comment>
    <comment ref="E12" authorId="0">
      <text>
        <r>
          <rPr>
            <i/>
            <sz val="12"/>
            <color theme="1"/>
            <rFont val="Times New Roman"/>
            <family val="1"/>
          </rPr>
          <t>divine favor +1</t>
        </r>
      </text>
    </comment>
    <comment ref="F12" authorId="0">
      <text>
        <r>
          <rPr>
            <i/>
            <sz val="12"/>
            <color theme="1"/>
            <rFont val="Times New Roman"/>
            <family val="1"/>
          </rPr>
          <t>bull’s strength +2</t>
        </r>
      </text>
    </comment>
    <comment ref="E13" authorId="0">
      <text>
        <r>
          <rPr>
            <i/>
            <sz val="12"/>
            <color theme="1"/>
            <rFont val="Times New Roman"/>
            <family val="1"/>
          </rPr>
          <t>divine favor +1</t>
        </r>
      </text>
    </comment>
    <comment ref="F13" authorId="0">
      <text>
        <r>
          <rPr>
            <i/>
            <sz val="12"/>
            <color theme="1"/>
            <rFont val="Times New Roman"/>
            <family val="1"/>
          </rPr>
          <t>bull’s strength +2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I6" authorId="0">
      <text>
        <r>
          <rPr>
            <sz val="12"/>
            <color theme="1"/>
            <rFont val="Times New Roman"/>
            <family val="1"/>
          </rPr>
          <t xml:space="preserve">You can channel the energy of a touch spell into a weapon, causing the spell to discharge when you strike an opponent.
</t>
        </r>
        <r>
          <rPr>
            <b/>
            <sz val="12"/>
            <color theme="1"/>
            <rFont val="Times New Roman"/>
            <family val="1"/>
          </rPr>
          <t xml:space="preserve">Prerequisites:  </t>
        </r>
        <r>
          <rPr>
            <sz val="12"/>
            <color theme="1"/>
            <rFont val="Times New Roman"/>
            <family val="1"/>
          </rPr>
          <t xml:space="preserve">Base attack bonus +1, caster level 1st.
</t>
        </r>
        <r>
          <rPr>
            <b/>
            <sz val="12"/>
            <color theme="1"/>
            <rFont val="Times New Roman"/>
            <family val="1"/>
          </rPr>
          <t xml:space="preserve">Benefit:  </t>
        </r>
        <r>
          <rPr>
            <sz val="12"/>
            <color theme="1"/>
            <rFont val="Times New Roman"/>
            <family val="1"/>
          </rPr>
          <t>You can alter a spell with a range of touch to transfer its energy from your hand to a weapon that you hold.  The next time you strike an opponent with that weapon, the spell discharges.  The target takes the normal damage and effects of a successful attack in addition to the spell’s effect.  Once you place a spell into a weapon, you must discharge it within 1 minute, or its energy dissipates harmlessly.
You can place a smiting spell on a piece of ammunition or a projectile, such as a sling bullet, an arrow, or a crossbow bolt. In such a case, the spell dissipates if the attack misses.  The spell cannot be placed on a bow, crossbow, sling, or similar weapon that uses ammunition.
A smiting spell uses up a spell slot one level higher than the spell’s actual level.
PHB II 92</t>
        </r>
      </text>
    </comment>
    <comment ref="C8" authorId="0">
      <text>
        <r>
          <rPr>
            <i/>
            <sz val="12"/>
            <color theme="1"/>
            <rFont val="Times New Roman"/>
            <family val="1"/>
          </rPr>
          <t>Toughness +4</t>
        </r>
      </text>
    </comment>
  </commentList>
</comments>
</file>

<file path=xl/comments3.xml><?xml version="1.0" encoding="utf-8"?>
<comments xmlns="http://schemas.openxmlformats.org/spreadsheetml/2006/main">
  <authors>
    <author>Alexis Álvarez</author>
  </authors>
  <commentList>
    <comment ref="B2" authorId="0">
      <text>
        <r>
          <rPr>
            <i/>
            <sz val="12"/>
            <color theme="1"/>
            <rFont val="Times New Roman"/>
            <family val="1"/>
          </rPr>
          <t>cat’s grace +2</t>
        </r>
      </text>
    </comment>
    <comment ref="C2" authorId="0">
      <text>
        <r>
          <rPr>
            <i/>
            <sz val="12"/>
            <color theme="1"/>
            <rFont val="Times New Roman"/>
            <family val="1"/>
          </rPr>
          <t>barkskin +4</t>
        </r>
      </text>
    </comment>
    <comment ref="D2" authorId="0">
      <text>
        <r>
          <rPr>
            <i/>
            <sz val="12"/>
            <color theme="1"/>
            <rFont val="Times New Roman"/>
            <family val="1"/>
          </rPr>
          <t>barkskin +4
cat’s grace +2</t>
        </r>
      </text>
    </comment>
    <comment ref="C4" authorId="0">
      <text>
        <r>
          <rPr>
            <i/>
            <sz val="12"/>
            <color indexed="81"/>
            <rFont val="Times New Roman"/>
            <family val="1"/>
          </rPr>
          <t>Uncanny Dodge</t>
        </r>
      </text>
    </comment>
    <comment ref="B5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C5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D5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F5" authorId="0">
      <text>
        <r>
          <rPr>
            <sz val="12"/>
            <color indexed="81"/>
            <rFont val="Times New Roman"/>
            <family val="1"/>
          </rPr>
          <t>Hammerblock</t>
        </r>
      </text>
    </comment>
    <comment ref="B6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C6" authorId="0">
      <text>
        <r>
          <rPr>
            <i/>
            <sz val="12"/>
            <color theme="1"/>
            <rFont val="Times New Roman"/>
            <family val="1"/>
          </rPr>
          <t>barkskin +4
shield of faith +3</t>
        </r>
      </text>
    </comment>
    <comment ref="D6" authorId="0">
      <text>
        <r>
          <rPr>
            <i/>
            <sz val="12"/>
            <color theme="1"/>
            <rFont val="Times New Roman"/>
            <family val="1"/>
          </rPr>
          <t>barkskin +4
shield of faith +3</t>
        </r>
      </text>
    </comment>
    <comment ref="J6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B9" authorId="0">
      <text>
        <r>
          <rPr>
            <i/>
            <sz val="12"/>
            <color theme="1"/>
            <rFont val="Times New Roman"/>
            <family val="1"/>
          </rPr>
          <t>shield +4</t>
        </r>
      </text>
    </comment>
    <comment ref="C9" authorId="0">
      <text>
        <r>
          <rPr>
            <i/>
            <sz val="12"/>
            <color theme="1"/>
            <rFont val="Times New Roman"/>
            <family val="1"/>
          </rPr>
          <t>shield +4</t>
        </r>
      </text>
    </comment>
    <comment ref="D9" authorId="0">
      <text>
        <r>
          <rPr>
            <i/>
            <sz val="12"/>
            <color theme="1"/>
            <rFont val="Times New Roman"/>
            <family val="1"/>
          </rPr>
          <t>shield +4</t>
        </r>
      </text>
    </comment>
    <comment ref="B10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D10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</commentList>
</comments>
</file>

<file path=xl/sharedStrings.xml><?xml version="1.0" encoding="utf-8"?>
<sst xmlns="http://schemas.openxmlformats.org/spreadsheetml/2006/main" count="657" uniqueCount="264">
  <si>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</si>
  <si>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</si>
  <si>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</si>
  <si>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</si>
  <si>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</si>
  <si>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</si>
  <si>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</si>
  <si>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</si>
  <si>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</si>
  <si>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</si>
  <si>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</si>
  <si>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</si>
  <si>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</si>
  <si>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</si>
  <si>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</si>
  <si>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</si>
  <si>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</si>
  <si>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</si>
  <si>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</si>
  <si>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</si>
  <si>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</si>
  <si>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</si>
  <si>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</si>
  <si>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</si>
  <si>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</si>
  <si>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</si>
  <si>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</si>
  <si>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</si>
  <si>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</si>
  <si>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</si>
  <si>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</si>
  <si>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</si>
  <si>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</si>
  <si>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</si>
  <si>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</si>
  <si>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</si>
  <si>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</si>
  <si>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</si>
  <si>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</si>
  <si>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</si>
  <si>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</si>
  <si>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</si>
  <si>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</si>
  <si>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</si>
  <si>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</si>
  <si>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</si>
  <si>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</si>
  <si>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</si>
  <si>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</si>
  <si>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</si>
  <si>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</si>
  <si>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</si>
  <si>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</si>
  <si>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</si>
  <si>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</si>
  <si>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</si>
  <si>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</si>
  <si>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</si>
  <si>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</si>
  <si>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</si>
  <si>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</si>
  <si>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</si>
  <si>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</si>
  <si>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</si>
  <si>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</si>
  <si>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</si>
  <si>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</si>
  <si>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</si>
  <si>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</si>
  <si>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Strength</t>
  </si>
  <si>
    <t>Move Silently</t>
  </si>
  <si>
    <t>Allisa</t>
  </si>
  <si>
    <t>Lauren</t>
  </si>
  <si>
    <t>Fingers</t>
  </si>
  <si>
    <t>Druid-Master of Many Forms</t>
  </si>
  <si>
    <t>Rogue-Trapsmith</t>
  </si>
  <si>
    <t>Duskblade</t>
  </si>
  <si>
    <t>Good/
Pos</t>
  </si>
  <si>
    <t>Vamp</t>
  </si>
  <si>
    <t>Temp</t>
  </si>
  <si>
    <t>Evil/
Neg</t>
  </si>
  <si>
    <t>Imm</t>
  </si>
  <si>
    <t>Magic/
Force</t>
  </si>
  <si>
    <t>Check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</si>
  <si>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</si>
  <si>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</si>
  <si>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</si>
  <si>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</si>
  <si>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</si>
  <si>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</si>
  <si>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</si>
  <si>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</si>
  <si>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</si>
  <si>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</si>
  <si>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</si>
  <si>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Kedrik</t>
  </si>
  <si>
    <t>prc/slash</t>
  </si>
  <si>
    <t>CR</t>
  </si>
  <si>
    <t>Barkskin</t>
  </si>
  <si>
    <t>Greater Invisibility</t>
  </si>
  <si>
    <t>X</t>
  </si>
  <si>
    <t>Threat</t>
  </si>
  <si>
    <t>Crit</t>
  </si>
  <si>
    <t>Call Lightning</t>
  </si>
  <si>
    <t>þ</t>
  </si>
  <si>
    <t>Hide</t>
  </si>
  <si>
    <t>Invisibility</t>
  </si>
  <si>
    <t>retains</t>
  </si>
  <si>
    <t>saving</t>
  </si>
  <si>
    <t>throws</t>
  </si>
  <si>
    <t>Allisa (Wild Shape)</t>
  </si>
  <si>
    <t>Notes</t>
  </si>
  <si>
    <t>Total Score</t>
  </si>
  <si>
    <t>Dex Mod+</t>
  </si>
  <si>
    <t>Str Mod+</t>
  </si>
  <si>
    <t>Ranged?</t>
  </si>
  <si>
    <t>Slam</t>
  </si>
  <si>
    <t>1 hr/lvl</t>
  </si>
  <si>
    <t>10 min/lvl</t>
  </si>
  <si>
    <t>1 min/lvl</t>
  </si>
  <si>
    <t>1 rnd/lvl</t>
  </si>
  <si>
    <t>Specific Time</t>
  </si>
  <si>
    <t>Freedom of Movement</t>
  </si>
  <si>
    <t>Nightshield</t>
  </si>
  <si>
    <t>Detect Evil</t>
  </si>
  <si>
    <t>Grapple</t>
  </si>
  <si>
    <t>Intimidate</t>
  </si>
  <si>
    <t>Bite</t>
  </si>
  <si>
    <t>Claw 1</t>
  </si>
  <si>
    <t>Claw 2</t>
  </si>
  <si>
    <t>Tail</t>
  </si>
  <si>
    <t>Listen</t>
  </si>
  <si>
    <t>Search</t>
  </si>
  <si>
    <t>Spot</t>
  </si>
  <si>
    <t>Vul</t>
  </si>
  <si>
    <t>Chasing Perfection</t>
  </si>
  <si>
    <t>Protection from Energy (Cold)</t>
  </si>
  <si>
    <t>Fire Shield</t>
  </si>
  <si>
    <t>Haste</t>
  </si>
  <si>
    <t>Prot. fr Energy</t>
  </si>
  <si>
    <t>Bestlaranathion</t>
  </si>
  <si>
    <t>60’/200’f</t>
  </si>
  <si>
    <t>Draconomicon 273</t>
  </si>
  <si>
    <t>Sylar II</t>
  </si>
  <si>
    <t>G-Code</t>
  </si>
  <si>
    <t>Jarl of Bestlaranathion</t>
  </si>
  <si>
    <t>Paladin of Slaughter</t>
  </si>
  <si>
    <t>Jarl of Best</t>
  </si>
  <si>
    <t>2d8+8</t>
  </si>
  <si>
    <t>2d6+4</t>
  </si>
  <si>
    <t>1d8+4</t>
  </si>
  <si>
    <t>Wing 1</t>
  </si>
  <si>
    <t>Wing 2</t>
  </si>
  <si>
    <t>2d6+12</t>
  </si>
  <si>
    <t>/magic</t>
  </si>
  <si>
    <t>Concentration</t>
  </si>
  <si>
    <t>Spellcraft</t>
  </si>
  <si>
    <t>Wingover</t>
  </si>
  <si>
    <t>Spreading Breath</t>
  </si>
  <si>
    <t>Snatch</t>
  </si>
  <si>
    <t>Shape Breath</t>
  </si>
  <si>
    <t>Power Attack</t>
  </si>
  <si>
    <t>Improved Snatch</t>
  </si>
  <si>
    <t>Flyby Attack</t>
  </si>
  <si>
    <t>Hover</t>
  </si>
  <si>
    <t>40’</t>
  </si>
  <si>
    <t>Spells</t>
  </si>
  <si>
    <t>Jarl</t>
  </si>
  <si>
    <t>1st</t>
  </si>
  <si>
    <t>2nd</t>
  </si>
  <si>
    <t>3rd</t>
  </si>
  <si>
    <t>4th</t>
  </si>
  <si>
    <t>5th</t>
  </si>
  <si>
    <t>Smite Good 3/day</t>
  </si>
  <si>
    <t>Special Mount</t>
  </si>
  <si>
    <t>Rebuke Undead</t>
  </si>
  <si>
    <t>Aura of Evil</t>
  </si>
  <si>
    <t>Detect Good</t>
  </si>
  <si>
    <t>Deadly Touch</t>
  </si>
  <si>
    <t>Debilitating Aura</t>
  </si>
  <si>
    <t>Cause Disease 2/week</t>
  </si>
  <si>
    <t>Code of Conduct</t>
  </si>
  <si>
    <t>Associates</t>
  </si>
  <si>
    <t>1d4+3</t>
  </si>
  <si>
    <t>Mini-Scepter +3</t>
  </si>
  <si>
    <t>6/5/5/4/3/2</t>
  </si>
  <si>
    <t>Best’s Spells</t>
  </si>
  <si>
    <t>Best’s Abilities</t>
  </si>
  <si>
    <t>G-Code’s Abilities</t>
  </si>
  <si>
    <t>Jarl’s Abilities</t>
  </si>
  <si>
    <t>Cleric of Best</t>
  </si>
  <si>
    <t>Avg. ECL/CR</t>
  </si>
  <si>
    <t>Endurance</t>
  </si>
  <si>
    <t>Extend Spell</t>
  </si>
  <si>
    <t>Cold Warhammer</t>
  </si>
  <si>
    <t>Warhammer, 2nd</t>
  </si>
  <si>
    <r>
      <t xml:space="preserve">Warhammer, </t>
    </r>
    <r>
      <rPr>
        <i/>
        <sz val="12"/>
        <color theme="1"/>
        <rFont val="Times New Roman"/>
        <family val="1"/>
      </rPr>
      <t>haste</t>
    </r>
  </si>
  <si>
    <t>Longbow +1</t>
  </si>
  <si>
    <t>1d8+1</t>
  </si>
  <si>
    <t>Scepter, 2nd</t>
  </si>
  <si>
    <r>
      <t xml:space="preserve">Scepter, </t>
    </r>
    <r>
      <rPr>
        <i/>
        <sz val="12"/>
        <color theme="1"/>
        <rFont val="Times New Roman"/>
        <family val="1"/>
      </rPr>
      <t>haste</t>
    </r>
  </si>
  <si>
    <t>1d4</t>
  </si>
  <si>
    <t>Sling</t>
  </si>
  <si>
    <t>Smiting Spell</t>
  </si>
  <si>
    <t>Sorcerer</t>
  </si>
  <si>
    <t>Cure Moderate Wounds</t>
  </si>
  <si>
    <t>Empower Spell</t>
  </si>
  <si>
    <t>K: Nature</t>
  </si>
  <si>
    <t>Mass Resist Energy</t>
  </si>
  <si>
    <t>R20</t>
  </si>
  <si>
    <t>Fly</t>
  </si>
  <si>
    <t>Bull’s Strength</t>
  </si>
  <si>
    <t>Divine Favor</t>
  </si>
  <si>
    <t>Divine Favor, Endure Elements</t>
  </si>
  <si>
    <t>Bull’s Strength, Cure Light Wounds</t>
  </si>
  <si>
    <t>Shield</t>
  </si>
  <si>
    <t>Owl’s Wisdom</t>
  </si>
  <si>
    <t>varies</t>
  </si>
  <si>
    <t>Bypass SR</t>
  </si>
  <si>
    <t>Jump</t>
  </si>
  <si>
    <t>/all</t>
  </si>
  <si>
    <t>1d8+1 D. Favor +1d6 Cold</t>
  </si>
  <si>
    <r>
      <t>Create Food and Water (</t>
    </r>
    <r>
      <rPr>
        <sz val="12"/>
        <color rgb="FFFF0000"/>
        <rFont val="Times New Roman"/>
        <family val="1"/>
      </rPr>
      <t>2</t>
    </r>
    <r>
      <rPr>
        <sz val="12"/>
        <color theme="1"/>
        <rFont val="Times New Roman"/>
        <family val="2"/>
      </rPr>
      <t xml:space="preserve">/2), </t>
    </r>
    <r>
      <rPr>
        <sz val="12"/>
        <color rgb="FFFF0000"/>
        <rFont val="Times New Roman"/>
        <family val="1"/>
      </rPr>
      <t>Dispel Magic</t>
    </r>
    <r>
      <rPr>
        <sz val="12"/>
        <color theme="1"/>
        <rFont val="Times New Roman"/>
        <family val="2"/>
      </rPr>
      <t>, Protection from Energy</t>
    </r>
  </si>
  <si>
    <t>Dispel Magic</t>
  </si>
  <si>
    <t>Ghaunadan Snowflake Ooze</t>
  </si>
  <si>
    <t>Snowflake Ooze, M1</t>
  </si>
  <si>
    <t>Snowflake Ooze, M2</t>
  </si>
  <si>
    <t>Snowflake Ooze, M3</t>
  </si>
  <si>
    <t>Snowflake Ooze, M4</t>
  </si>
  <si>
    <t>Snowflake Ooze</t>
  </si>
  <si>
    <t>Climb</t>
  </si>
  <si>
    <t>Bluff</t>
  </si>
  <si>
    <t>Diplomacy</t>
  </si>
  <si>
    <t>Disguise</t>
  </si>
  <si>
    <t>1d8+7+2d4 cold</t>
  </si>
  <si>
    <t>Snowflake Ooze, M</t>
  </si>
  <si>
    <t>Improved Grab</t>
  </si>
  <si>
    <t>MM III 161</t>
  </si>
  <si>
    <t>Grapple/Constrict</t>
  </si>
  <si>
    <t>Snowflake Ooze, L/H</t>
  </si>
  <si>
    <t>1d12+11+2d8 cold</t>
  </si>
  <si>
    <t>Pseudopod 1</t>
  </si>
  <si>
    <t>1d6+1+ Paralysis</t>
  </si>
  <si>
    <t>Pseudopod 2</t>
  </si>
  <si>
    <t>Longsword +1</t>
  </si>
  <si>
    <t>1d8+1+1</t>
  </si>
  <si>
    <t>Breath Weapon</t>
  </si>
  <si>
    <t>2d6, 15’ cone/30’ line</t>
  </si>
  <si>
    <t>Snowflake Oozes</t>
  </si>
  <si>
    <t>15’/5’ climb</t>
  </si>
  <si>
    <t>Snowflake Oozes (many)</t>
  </si>
  <si>
    <t>MM III</t>
  </si>
  <si>
    <t>Dragon Shaman (5)</t>
  </si>
  <si>
    <t>Burning Blood</t>
  </si>
  <si>
    <t>M Fire Elemental</t>
  </si>
  <si>
    <t>1d4+1d6 fire</t>
  </si>
  <si>
    <t>Sanctuary</t>
  </si>
  <si>
    <r>
      <t>Brambles, Conjure Ice Object, Dance of Ruin, Hold Person (</t>
    </r>
    <r>
      <rPr>
        <sz val="12"/>
        <color rgb="FFFF0000"/>
        <rFont val="Times New Roman"/>
        <family val="1"/>
      </rPr>
      <t>2</t>
    </r>
    <r>
      <rPr>
        <sz val="12"/>
        <color theme="1"/>
        <rFont val="Times New Roman"/>
        <family val="2"/>
      </rPr>
      <t xml:space="preserve">/2), </t>
    </r>
    <r>
      <rPr>
        <sz val="12"/>
        <color rgb="FFFF0000"/>
        <rFont val="Times New Roman"/>
        <family val="1"/>
      </rPr>
      <t>Owl’s Wisdom</t>
    </r>
  </si>
  <si>
    <r>
      <rPr>
        <sz val="12"/>
        <color rgb="FFFF0000"/>
        <rFont val="Times New Roman"/>
        <family val="1"/>
      </rPr>
      <t>Conjure Ice Beast V</t>
    </r>
    <r>
      <rPr>
        <sz val="12"/>
        <color theme="1"/>
        <rFont val="Times New Roman"/>
        <family val="2"/>
      </rPr>
      <t xml:space="preserve">, </t>
    </r>
    <r>
      <rPr>
        <sz val="12"/>
        <color rgb="FFFF0000"/>
        <rFont val="Times New Roman"/>
        <family val="1"/>
      </rPr>
      <t>Scrying</t>
    </r>
    <r>
      <rPr>
        <sz val="12"/>
        <color theme="1"/>
        <rFont val="Times New Roman"/>
        <family val="2"/>
      </rPr>
      <t>, Wall of Ooze</t>
    </r>
  </si>
  <si>
    <t>Ice Rhinoceros</t>
  </si>
  <si>
    <t>Gore</t>
  </si>
  <si>
    <r>
      <rPr>
        <sz val="12"/>
        <color rgb="FFFF0000"/>
        <rFont val="Times New Roman"/>
        <family val="1"/>
      </rPr>
      <t>Cure Serious Wounds</t>
    </r>
    <r>
      <rPr>
        <sz val="12"/>
        <color theme="1"/>
        <rFont val="Times New Roman"/>
        <family val="2"/>
      </rPr>
      <t xml:space="preserve">, Divine Power, </t>
    </r>
    <r>
      <rPr>
        <sz val="12"/>
        <color rgb="FFFF0000"/>
        <rFont val="Times New Roman"/>
        <family val="1"/>
      </rPr>
      <t>Dragon Blight</t>
    </r>
    <r>
      <rPr>
        <sz val="12"/>
        <color theme="1"/>
        <rFont val="Times New Roman"/>
        <family val="2"/>
      </rPr>
      <t>, Weapon of the Deity</t>
    </r>
  </si>
  <si>
    <r>
      <t xml:space="preserve">Conjure Ice Beast I, </t>
    </r>
    <r>
      <rPr>
        <sz val="12"/>
        <color rgb="FFFF0000"/>
        <rFont val="Times New Roman"/>
        <family val="1"/>
      </rPr>
      <t>Cure Minor Wounds</t>
    </r>
    <r>
      <rPr>
        <sz val="12"/>
        <color theme="1"/>
        <rFont val="Times New Roman"/>
        <family val="2"/>
      </rPr>
      <t xml:space="preserve">, Deathwatch, Divine Favor, </t>
    </r>
    <r>
      <rPr>
        <sz val="12"/>
        <color rgb="FFFF0000"/>
        <rFont val="Times New Roman"/>
        <family val="1"/>
      </rPr>
      <t>Doom</t>
    </r>
    <r>
      <rPr>
        <sz val="12"/>
        <color theme="1"/>
        <rFont val="Times New Roman"/>
        <family val="2"/>
      </rPr>
      <t xml:space="preserve">, </t>
    </r>
    <r>
      <rPr>
        <sz val="12"/>
        <color rgb="FFFF0000"/>
        <rFont val="Times New Roman"/>
        <family val="1"/>
      </rPr>
      <t>Sanctuary</t>
    </r>
  </si>
  <si>
    <t>Archivist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</si>
</sst>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i/>
      <sz val="12"/>
      <color indexed="81"/>
      <name val="Times New Roman"/>
      <family val="1"/>
    </font>
    <font>
      <b/>
      <sz val="12"/>
      <color theme="1" tint="0.34998626667073579"/>
      <name val="Times New Roman"/>
      <family val="1"/>
    </font>
    <font>
      <sz val="12"/>
      <name val="Times New Roman"/>
      <family val="2"/>
    </font>
    <font>
      <i/>
      <sz val="12"/>
      <color theme="0" tint="-0.499984740745262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sz val="12"/>
      <color indexed="81"/>
      <name val="Times New Roman"/>
      <family val="1"/>
    </font>
    <font>
      <i/>
      <sz val="12"/>
      <color rgb="FFFF0000"/>
      <name val="Times New Roman"/>
      <family val="1"/>
    </font>
    <font>
      <sz val="12"/>
      <color rgb="FFFF0000"/>
      <name val="Times New Roman"/>
      <family val="2"/>
    </font>
    <font>
      <i/>
      <sz val="12"/>
      <color theme="0" tint="-0.249977111117893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</fills>
  <borders count="67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9" fillId="0" borderId="0"/>
    <xf numFmtId="9" fontId="3" fillId="0" borderId="0" applyFont="0" applyFill="0" applyBorder="0" applyAlignment="0" applyProtection="0"/>
    <xf numFmtId="0" fontId="20" fillId="0" borderId="0"/>
    <xf numFmtId="0" fontId="21" fillId="0" borderId="0"/>
    <xf numFmtId="9" fontId="1" fillId="0" borderId="0" applyFont="0" applyFill="0" applyBorder="0" applyAlignment="0" applyProtection="0"/>
    <xf numFmtId="0" fontId="3" fillId="0" borderId="0"/>
  </cellStyleXfs>
  <cellXfs count="242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6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6" fillId="9" borderId="16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 wrapText="1"/>
    </xf>
    <xf numFmtId="0" fontId="2" fillId="11" borderId="16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12" borderId="16" xfId="0" applyFont="1" applyFill="1" applyBorder="1" applyAlignment="1">
      <alignment horizontal="center" vertical="center" wrapText="1"/>
    </xf>
    <xf numFmtId="0" fontId="2" fillId="13" borderId="16" xfId="0" applyFont="1" applyFill="1" applyBorder="1" applyAlignment="1">
      <alignment horizontal="center" vertical="center" wrapText="1"/>
    </xf>
    <xf numFmtId="0" fontId="2" fillId="14" borderId="16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15" borderId="17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7" borderId="26" xfId="0" applyFont="1" applyFill="1" applyBorder="1" applyAlignment="1">
      <alignment horizontal="center" vertical="center" wrapText="1"/>
    </xf>
    <xf numFmtId="0" fontId="8" fillId="16" borderId="30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10" fillId="9" borderId="4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8" xfId="0" applyFont="1" applyFill="1" applyBorder="1" applyAlignment="1">
      <alignment horizontal="centerContinuous" vertical="center" wrapText="1"/>
    </xf>
    <xf numFmtId="0" fontId="2" fillId="13" borderId="22" xfId="0" applyFont="1" applyFill="1" applyBorder="1" applyAlignment="1">
      <alignment horizontal="centerContinuous" vertical="center" wrapText="1"/>
    </xf>
    <xf numFmtId="0" fontId="13" fillId="9" borderId="2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4" xfId="0" applyBorder="1" applyAlignment="1">
      <alignment horizontal="center" vertical="center"/>
    </xf>
    <xf numFmtId="0" fontId="12" fillId="9" borderId="34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2" fillId="9" borderId="3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8" xfId="0" applyFont="1" applyFill="1" applyBorder="1" applyAlignment="1">
      <alignment horizontal="center" vertical="center" wrapText="1"/>
    </xf>
    <xf numFmtId="0" fontId="2" fillId="19" borderId="16" xfId="0" applyFont="1" applyFill="1" applyBorder="1" applyAlignment="1">
      <alignment horizontal="center" vertical="center" wrapText="1"/>
    </xf>
    <xf numFmtId="0" fontId="6" fillId="21" borderId="22" xfId="0" applyFont="1" applyFill="1" applyBorder="1" applyAlignment="1">
      <alignment horizontal="center" vertical="center" wrapText="1"/>
    </xf>
    <xf numFmtId="0" fontId="2" fillId="22" borderId="16" xfId="0" applyFont="1" applyFill="1" applyBorder="1" applyAlignment="1">
      <alignment horizontal="center" vertical="center" wrapText="1"/>
    </xf>
    <xf numFmtId="0" fontId="2" fillId="20" borderId="26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5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23" fillId="24" borderId="28" xfId="11" applyNumberFormat="1" applyFont="1" applyFill="1" applyBorder="1" applyAlignment="1">
      <alignment horizontal="center" vertical="center" shrinkToFit="1"/>
    </xf>
    <xf numFmtId="0" fontId="23" fillId="20" borderId="28" xfId="11" applyNumberFormat="1" applyFont="1" applyFill="1" applyBorder="1" applyAlignment="1">
      <alignment horizontal="center" vertical="center" shrinkToFit="1"/>
    </xf>
    <xf numFmtId="0" fontId="24" fillId="0" borderId="0" xfId="0" applyFont="1" applyAlignment="1">
      <alignment horizontal="center" vertical="center"/>
    </xf>
    <xf numFmtId="0" fontId="2" fillId="0" borderId="56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14" fillId="23" borderId="58" xfId="0" applyFont="1" applyFill="1" applyBorder="1" applyAlignment="1">
      <alignment horizontal="center" vertical="center"/>
    </xf>
    <xf numFmtId="0" fontId="17" fillId="19" borderId="58" xfId="0" applyFont="1" applyFill="1" applyBorder="1" applyAlignment="1">
      <alignment horizontal="center" vertical="center"/>
    </xf>
    <xf numFmtId="0" fontId="17" fillId="25" borderId="58" xfId="0" applyFont="1" applyFill="1" applyBorder="1" applyAlignment="1">
      <alignment horizontal="center" vertical="center"/>
    </xf>
    <xf numFmtId="0" fontId="14" fillId="9" borderId="58" xfId="0" applyFont="1" applyFill="1" applyBorder="1" applyAlignment="1">
      <alignment horizontal="center" vertical="center"/>
    </xf>
    <xf numFmtId="0" fontId="14" fillId="26" borderId="58" xfId="0" applyFont="1" applyFill="1" applyBorder="1" applyAlignment="1">
      <alignment horizontal="center" vertical="center"/>
    </xf>
    <xf numFmtId="0" fontId="14" fillId="27" borderId="58" xfId="0" applyFont="1" applyFill="1" applyBorder="1" applyAlignment="1">
      <alignment horizontal="center" vertical="center"/>
    </xf>
    <xf numFmtId="0" fontId="0" fillId="7" borderId="34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17" fillId="7" borderId="58" xfId="0" applyFon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2" fillId="0" borderId="61" xfId="0" applyFont="1" applyBorder="1" applyAlignment="1">
      <alignment horizontal="center" vertical="center" wrapText="1"/>
    </xf>
    <xf numFmtId="0" fontId="22" fillId="0" borderId="60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8" borderId="34" xfId="0" applyFill="1" applyBorder="1" applyAlignment="1">
      <alignment horizontal="center" vertical="center"/>
    </xf>
    <xf numFmtId="0" fontId="0" fillId="8" borderId="36" xfId="0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4" xfId="0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7" borderId="55" xfId="0" applyFill="1" applyBorder="1" applyAlignment="1">
      <alignment horizontal="center" vertical="center"/>
    </xf>
    <xf numFmtId="0" fontId="0" fillId="7" borderId="40" xfId="0" applyFill="1" applyBorder="1" applyAlignment="1">
      <alignment horizontal="center" vertical="center"/>
    </xf>
    <xf numFmtId="0" fontId="0" fillId="7" borderId="57" xfId="0" applyFill="1" applyBorder="1" applyAlignment="1">
      <alignment horizontal="center" vertical="center"/>
    </xf>
    <xf numFmtId="0" fontId="2" fillId="3" borderId="41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3" borderId="42" xfId="0" quotePrefix="1" applyFill="1" applyBorder="1" applyAlignment="1">
      <alignment vertical="center"/>
    </xf>
    <xf numFmtId="164" fontId="0" fillId="3" borderId="0" xfId="0" applyNumberForma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right" vertical="center"/>
    </xf>
    <xf numFmtId="164" fontId="0" fillId="3" borderId="44" xfId="0" applyNumberFormat="1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6" xfId="0" applyFont="1" applyBorder="1" applyAlignment="1">
      <alignment horizontal="center" vertical="center"/>
    </xf>
    <xf numFmtId="0" fontId="10" fillId="9" borderId="36" xfId="0" applyFont="1" applyFill="1" applyBorder="1" applyAlignment="1">
      <alignment horizontal="center" vertical="center"/>
    </xf>
    <xf numFmtId="0" fontId="0" fillId="8" borderId="35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2" fillId="9" borderId="35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4" fillId="20" borderId="20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13" fillId="9" borderId="27" xfId="0" applyFont="1" applyFill="1" applyBorder="1" applyAlignment="1">
      <alignment horizontal="center" vertical="center"/>
    </xf>
    <xf numFmtId="0" fontId="0" fillId="13" borderId="19" xfId="0" applyFill="1" applyBorder="1" applyAlignment="1">
      <alignment horizontal="center" vertical="center"/>
    </xf>
    <xf numFmtId="0" fontId="0" fillId="13" borderId="2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22" borderId="5" xfId="0" applyFill="1" applyBorder="1" applyAlignment="1">
      <alignment horizontal="center" vertical="center"/>
    </xf>
    <xf numFmtId="0" fontId="0" fillId="12" borderId="5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15" borderId="14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9" fillId="16" borderId="31" xfId="0" applyFont="1" applyFill="1" applyBorder="1" applyAlignment="1">
      <alignment horizontal="center" vertical="center"/>
    </xf>
    <xf numFmtId="0" fontId="0" fillId="20" borderId="27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17" borderId="28" xfId="0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16" fillId="16" borderId="8" xfId="0" applyFont="1" applyFill="1" applyBorder="1" applyAlignment="1">
      <alignment horizontal="center" vertical="center"/>
    </xf>
    <xf numFmtId="0" fontId="6" fillId="21" borderId="24" xfId="0" applyFont="1" applyFill="1" applyBorder="1" applyAlignment="1">
      <alignment horizontal="center" vertical="center"/>
    </xf>
    <xf numFmtId="0" fontId="13" fillId="9" borderId="28" xfId="0" applyFont="1" applyFill="1" applyBorder="1" applyAlignment="1">
      <alignment horizontal="center" vertical="center"/>
    </xf>
    <xf numFmtId="0" fontId="0" fillId="13" borderId="20" xfId="0" applyFill="1" applyBorder="1" applyAlignment="1">
      <alignment horizontal="center" vertical="center"/>
    </xf>
    <xf numFmtId="0" fontId="0" fillId="13" borderId="24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22" borderId="8" xfId="0" applyFill="1" applyBorder="1" applyAlignment="1">
      <alignment horizontal="center" vertical="center"/>
    </xf>
    <xf numFmtId="0" fontId="18" fillId="12" borderId="8" xfId="0" applyFont="1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32" xfId="0" applyFont="1" applyFill="1" applyBorder="1" applyAlignment="1">
      <alignment horizontal="center" vertical="center"/>
    </xf>
    <xf numFmtId="0" fontId="0" fillId="20" borderId="28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2" fillId="7" borderId="28" xfId="0" applyFont="1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18" fillId="22" borderId="8" xfId="0" applyFont="1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18" fillId="13" borderId="8" xfId="0" applyFont="1" applyFill="1" applyBorder="1" applyAlignment="1">
      <alignment horizontal="center" vertical="center"/>
    </xf>
    <xf numFmtId="0" fontId="0" fillId="19" borderId="8" xfId="0" applyFill="1" applyBorder="1" applyAlignment="1">
      <alignment horizontal="center" vertical="center"/>
    </xf>
    <xf numFmtId="0" fontId="0" fillId="8" borderId="52" xfId="0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0" fillId="28" borderId="36" xfId="0" applyFill="1" applyBorder="1" applyAlignment="1">
      <alignment horizontal="center" vertical="center"/>
    </xf>
    <xf numFmtId="0" fontId="0" fillId="29" borderId="36" xfId="0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24" fillId="29" borderId="36" xfId="0" applyFont="1" applyFill="1" applyBorder="1" applyAlignment="1">
      <alignment horizontal="center" vertical="center"/>
    </xf>
    <xf numFmtId="0" fontId="0" fillId="28" borderId="34" xfId="0" applyFill="1" applyBorder="1" applyAlignment="1">
      <alignment horizontal="center" vertical="center"/>
    </xf>
    <xf numFmtId="0" fontId="0" fillId="29" borderId="34" xfId="0" applyFill="1" applyBorder="1" applyAlignment="1">
      <alignment horizontal="center" vertical="center"/>
    </xf>
    <xf numFmtId="0" fontId="7" fillId="5" borderId="34" xfId="0" applyFont="1" applyFill="1" applyBorder="1" applyAlignment="1">
      <alignment horizontal="center" vertical="center"/>
    </xf>
    <xf numFmtId="0" fontId="24" fillId="29" borderId="34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0" fontId="2" fillId="7" borderId="38" xfId="0" applyFont="1" applyFill="1" applyBorder="1" applyAlignment="1">
      <alignment horizontal="center" vertical="center" wrapText="1"/>
    </xf>
    <xf numFmtId="0" fontId="10" fillId="9" borderId="38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28" borderId="38" xfId="0" applyFont="1" applyFill="1" applyBorder="1" applyAlignment="1">
      <alignment horizontal="center" vertical="center" wrapText="1"/>
    </xf>
    <xf numFmtId="0" fontId="2" fillId="29" borderId="38" xfId="0" applyFont="1" applyFill="1" applyBorder="1" applyAlignment="1">
      <alignment horizontal="center" vertical="center" wrapText="1"/>
    </xf>
    <xf numFmtId="0" fontId="6" fillId="5" borderId="38" xfId="0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/>
    </xf>
    <xf numFmtId="0" fontId="14" fillId="5" borderId="34" xfId="0" applyFont="1" applyFill="1" applyBorder="1" applyAlignment="1">
      <alignment horizontal="center" vertical="center"/>
    </xf>
    <xf numFmtId="0" fontId="14" fillId="5" borderId="36" xfId="0" applyFont="1" applyFill="1" applyBorder="1" applyAlignment="1">
      <alignment horizontal="center" vertical="center"/>
    </xf>
    <xf numFmtId="0" fontId="14" fillId="5" borderId="35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6" fillId="5" borderId="46" xfId="0" applyFont="1" applyFill="1" applyBorder="1" applyAlignment="1">
      <alignment horizontal="center" vertical="center"/>
    </xf>
    <xf numFmtId="0" fontId="6" fillId="5" borderId="49" xfId="0" applyFont="1" applyFill="1" applyBorder="1" applyAlignment="1">
      <alignment horizontal="center" vertical="center"/>
    </xf>
    <xf numFmtId="0" fontId="6" fillId="5" borderId="47" xfId="0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center" vertical="center"/>
    </xf>
    <xf numFmtId="0" fontId="7" fillId="5" borderId="42" xfId="0" applyFont="1" applyFill="1" applyBorder="1" applyAlignment="1">
      <alignment horizontal="center" vertical="center"/>
    </xf>
    <xf numFmtId="0" fontId="7" fillId="5" borderId="55" xfId="0" applyFont="1" applyFill="1" applyBorder="1" applyAlignment="1">
      <alignment horizontal="center" vertical="center"/>
    </xf>
    <xf numFmtId="0" fontId="7" fillId="5" borderId="40" xfId="0" applyFont="1" applyFill="1" applyBorder="1" applyAlignment="1">
      <alignment horizontal="center" vertical="center"/>
    </xf>
    <xf numFmtId="0" fontId="7" fillId="5" borderId="57" xfId="0" applyFont="1" applyFill="1" applyBorder="1" applyAlignment="1">
      <alignment horizontal="center" vertical="center"/>
    </xf>
    <xf numFmtId="0" fontId="6" fillId="5" borderId="41" xfId="0" applyFont="1" applyFill="1" applyBorder="1" applyAlignment="1">
      <alignment horizontal="right"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right" vertical="center"/>
    </xf>
    <xf numFmtId="164" fontId="7" fillId="5" borderId="44" xfId="0" applyNumberFormat="1" applyFont="1" applyFill="1" applyBorder="1" applyAlignment="1">
      <alignment horizontal="center" vertical="center"/>
    </xf>
    <xf numFmtId="0" fontId="7" fillId="5" borderId="45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26" fillId="6" borderId="8" xfId="0" applyFont="1" applyFill="1" applyBorder="1" applyAlignment="1">
      <alignment horizontal="center" vertical="center"/>
    </xf>
    <xf numFmtId="0" fontId="3" fillId="7" borderId="36" xfId="0" applyFont="1" applyFill="1" applyBorder="1" applyAlignment="1">
      <alignment horizontal="center" vertical="center"/>
    </xf>
    <xf numFmtId="0" fontId="4" fillId="7" borderId="54" xfId="0" applyFont="1" applyFill="1" applyBorder="1" applyAlignment="1">
      <alignment horizontal="center" vertical="center" wrapText="1"/>
    </xf>
    <xf numFmtId="0" fontId="3" fillId="7" borderId="53" xfId="0" applyFont="1" applyFill="1" applyBorder="1" applyAlignment="1">
      <alignment horizontal="center" vertical="center"/>
    </xf>
    <xf numFmtId="0" fontId="17" fillId="4" borderId="58" xfId="0" applyFont="1" applyFill="1" applyBorder="1" applyAlignment="1">
      <alignment horizontal="center" vertical="center"/>
    </xf>
    <xf numFmtId="0" fontId="0" fillId="13" borderId="20" xfId="0" quotePrefix="1" applyFill="1" applyBorder="1" applyAlignment="1">
      <alignment horizontal="center" vertical="center"/>
    </xf>
    <xf numFmtId="0" fontId="3" fillId="13" borderId="53" xfId="0" applyFont="1" applyFill="1" applyBorder="1" applyAlignment="1">
      <alignment horizontal="center" vertical="center"/>
    </xf>
    <xf numFmtId="0" fontId="2" fillId="0" borderId="63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Fill="1" applyBorder="1" applyAlignment="1"/>
    <xf numFmtId="1" fontId="5" fillId="18" borderId="50" xfId="0" applyNumberFormat="1" applyFont="1" applyFill="1" applyBorder="1" applyAlignment="1">
      <alignment horizontal="center" vertical="center"/>
    </xf>
    <xf numFmtId="0" fontId="0" fillId="13" borderId="0" xfId="0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13" borderId="62" xfId="0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3" fillId="7" borderId="41" xfId="0" applyFont="1" applyFill="1" applyBorder="1" applyAlignment="1">
      <alignment horizontal="center" vertical="center"/>
    </xf>
    <xf numFmtId="0" fontId="3" fillId="7" borderId="34" xfId="0" applyFont="1" applyFill="1" applyBorder="1" applyAlignment="1">
      <alignment horizontal="center" vertical="center"/>
    </xf>
    <xf numFmtId="0" fontId="3" fillId="7" borderId="42" xfId="0" applyFont="1" applyFill="1" applyBorder="1" applyAlignment="1">
      <alignment horizontal="center" vertical="center"/>
    </xf>
    <xf numFmtId="0" fontId="17" fillId="7" borderId="35" xfId="0" applyFont="1" applyFill="1" applyBorder="1" applyAlignment="1">
      <alignment horizontal="center" vertical="center"/>
    </xf>
    <xf numFmtId="0" fontId="17" fillId="7" borderId="34" xfId="0" applyFont="1" applyFill="1" applyBorder="1" applyAlignment="1">
      <alignment horizontal="center" vertical="center"/>
    </xf>
    <xf numFmtId="0" fontId="17" fillId="7" borderId="36" xfId="0" applyFont="1" applyFill="1" applyBorder="1" applyAlignment="1">
      <alignment horizontal="center" vertical="center"/>
    </xf>
    <xf numFmtId="0" fontId="4" fillId="7" borderId="28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0" fontId="28" fillId="5" borderId="8" xfId="0" applyFont="1" applyFill="1" applyBorder="1" applyAlignment="1">
      <alignment horizontal="center" vertical="center"/>
    </xf>
    <xf numFmtId="0" fontId="0" fillId="6" borderId="36" xfId="0" applyFill="1" applyBorder="1" applyAlignment="1">
      <alignment horizontal="center" vertical="center"/>
    </xf>
    <xf numFmtId="0" fontId="26" fillId="7" borderId="8" xfId="0" applyFont="1" applyFill="1" applyBorder="1" applyAlignment="1">
      <alignment horizontal="center" vertical="center"/>
    </xf>
    <xf numFmtId="0" fontId="26" fillId="8" borderId="52" xfId="0" applyFont="1" applyFill="1" applyBorder="1" applyAlignment="1">
      <alignment horizontal="center" vertical="center"/>
    </xf>
    <xf numFmtId="0" fontId="26" fillId="9" borderId="8" xfId="0" applyFont="1" applyFill="1" applyBorder="1" applyAlignment="1">
      <alignment horizontal="center" vertical="center"/>
    </xf>
    <xf numFmtId="0" fontId="5" fillId="0" borderId="65" xfId="0" applyFont="1" applyBorder="1" applyAlignment="1">
      <alignment horizontal="center" vertical="center" wrapText="1"/>
    </xf>
    <xf numFmtId="0" fontId="4" fillId="20" borderId="15" xfId="0" applyFont="1" applyFill="1" applyBorder="1" applyAlignment="1">
      <alignment horizontal="center" vertical="center"/>
    </xf>
    <xf numFmtId="0" fontId="6" fillId="21" borderId="66" xfId="0" applyFont="1" applyFill="1" applyBorder="1" applyAlignment="1">
      <alignment horizontal="center" vertical="center"/>
    </xf>
    <xf numFmtId="0" fontId="5" fillId="0" borderId="64" xfId="0" applyFont="1" applyBorder="1" applyAlignment="1">
      <alignment horizontal="center" vertical="center" wrapText="1"/>
    </xf>
    <xf numFmtId="0" fontId="0" fillId="6" borderId="28" xfId="0" applyFill="1" applyBorder="1" applyAlignment="1">
      <alignment horizontal="center" vertical="center"/>
    </xf>
  </cellXfs>
  <cellStyles count="13">
    <cellStyle name="Excel Built-in Normal" xfId="9"/>
    <cellStyle name="Normal" xfId="0" builtinId="0"/>
    <cellStyle name="Normal 2" xfId="1"/>
    <cellStyle name="Normal 2 2" xfId="2"/>
    <cellStyle name="Normal 2 2 2" xfId="5"/>
    <cellStyle name="Normal 2 3" xfId="10"/>
    <cellStyle name="Normal 3" xfId="3"/>
    <cellStyle name="Normal 4" xfId="4"/>
    <cellStyle name="Normal 5" xfId="7"/>
    <cellStyle name="Normal 6" xfId="12"/>
    <cellStyle name="Percent" xfId="11" builtinId="5"/>
    <cellStyle name="Percent 2" xfId="6"/>
    <cellStyle name="Percent 2 2" xfId="8"/>
  </cellStyles>
  <dxfs count="272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00"/>
      <color rgb="FF00FFFF"/>
      <color rgb="FF00CCFF"/>
      <color rgb="FF0033CC"/>
      <color rgb="FF00FF00"/>
      <color rgb="FFFF9900"/>
      <color rgb="FF663300"/>
      <color rgb="FFFF3300"/>
      <color rgb="FFCC0000"/>
      <color rgb="FF0066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5</c:v>
                </c:pt>
                <c:pt idx="4">
                  <c:v>14</c:v>
                </c:pt>
                <c:pt idx="5">
                  <c:v>11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8</c:v>
                </c:pt>
                <c:pt idx="3">
                  <c:v>10</c:v>
                </c:pt>
                <c:pt idx="4">
                  <c:v>13</c:v>
                </c:pt>
                <c:pt idx="5">
                  <c:v>17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10</c:v>
                </c:pt>
                <c:pt idx="3">
                  <c:v>14</c:v>
                </c:pt>
                <c:pt idx="4">
                  <c:v>13</c:v>
                </c:pt>
                <c:pt idx="5">
                  <c:v>16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2</c:v>
                </c:pt>
                <c:pt idx="1">
                  <c:v>11</c:v>
                </c:pt>
                <c:pt idx="2">
                  <c:v>8</c:v>
                </c:pt>
                <c:pt idx="3">
                  <c:v>24</c:v>
                </c:pt>
                <c:pt idx="4">
                  <c:v>28</c:v>
                </c:pt>
                <c:pt idx="5">
                  <c:v>32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3</c:v>
                </c:pt>
                <c:pt idx="1">
                  <c:v>7</c:v>
                </c:pt>
                <c:pt idx="2">
                  <c:v>18</c:v>
                </c:pt>
                <c:pt idx="3">
                  <c:v>17</c:v>
                </c:pt>
                <c:pt idx="4">
                  <c:v>35</c:v>
                </c:pt>
                <c:pt idx="5">
                  <c:v>22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2</c:v>
                </c:pt>
                <c:pt idx="1">
                  <c:v>11</c:v>
                </c:pt>
                <c:pt idx="2">
                  <c:v>18</c:v>
                </c:pt>
                <c:pt idx="3">
                  <c:v>35</c:v>
                </c:pt>
                <c:pt idx="4">
                  <c:v>36</c:v>
                </c:pt>
                <c:pt idx="5">
                  <c:v>46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18</c:v>
                </c:pt>
                <c:pt idx="1">
                  <c:v>31</c:v>
                </c:pt>
                <c:pt idx="2">
                  <c:v>25</c:v>
                </c:pt>
                <c:pt idx="3">
                  <c:v>51</c:v>
                </c:pt>
                <c:pt idx="4">
                  <c:v>70</c:v>
                </c:pt>
                <c:pt idx="5">
                  <c:v>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878912"/>
        <c:axId val="199880704"/>
        <c:axId val="196115520"/>
      </c:area3DChart>
      <c:catAx>
        <c:axId val="1998789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99880704"/>
        <c:crosses val="autoZero"/>
        <c:auto val="1"/>
        <c:lblAlgn val="ctr"/>
        <c:lblOffset val="100"/>
        <c:noMultiLvlLbl val="0"/>
      </c:catAx>
      <c:valAx>
        <c:axId val="199880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99878912"/>
        <c:crosses val="autoZero"/>
        <c:crossBetween val="midCat"/>
      </c:valAx>
      <c:serAx>
        <c:axId val="1961155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99880704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18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11</c:v>
                </c:pt>
                <c:pt idx="4">
                  <c:v>7</c:v>
                </c:pt>
                <c:pt idx="5">
                  <c:v>11</c:v>
                </c:pt>
                <c:pt idx="6">
                  <c:v>31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8</c:v>
                </c:pt>
                <c:pt idx="2">
                  <c:v>10</c:v>
                </c:pt>
                <c:pt idx="3">
                  <c:v>8</c:v>
                </c:pt>
                <c:pt idx="4">
                  <c:v>18</c:v>
                </c:pt>
                <c:pt idx="5">
                  <c:v>18</c:v>
                </c:pt>
                <c:pt idx="6">
                  <c:v>25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14</c:v>
                </c:pt>
                <c:pt idx="3">
                  <c:v>24</c:v>
                </c:pt>
                <c:pt idx="4">
                  <c:v>17</c:v>
                </c:pt>
                <c:pt idx="5">
                  <c:v>35</c:v>
                </c:pt>
                <c:pt idx="6">
                  <c:v>51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14</c:v>
                </c:pt>
                <c:pt idx="1">
                  <c:v>13</c:v>
                </c:pt>
                <c:pt idx="2">
                  <c:v>13</c:v>
                </c:pt>
                <c:pt idx="3">
                  <c:v>28</c:v>
                </c:pt>
                <c:pt idx="4">
                  <c:v>35</c:v>
                </c:pt>
                <c:pt idx="5">
                  <c:v>36</c:v>
                </c:pt>
                <c:pt idx="6">
                  <c:v>70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11</c:v>
                </c:pt>
                <c:pt idx="1">
                  <c:v>17</c:v>
                </c:pt>
                <c:pt idx="2">
                  <c:v>16</c:v>
                </c:pt>
                <c:pt idx="3">
                  <c:v>32</c:v>
                </c:pt>
                <c:pt idx="4">
                  <c:v>22</c:v>
                </c:pt>
                <c:pt idx="5">
                  <c:v>46</c:v>
                </c:pt>
                <c:pt idx="6">
                  <c:v>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332608"/>
        <c:axId val="199334144"/>
        <c:axId val="196119168"/>
      </c:area3DChart>
      <c:catAx>
        <c:axId val="1993326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99334144"/>
        <c:crosses val="autoZero"/>
        <c:auto val="1"/>
        <c:lblAlgn val="ctr"/>
        <c:lblOffset val="100"/>
        <c:noMultiLvlLbl val="0"/>
      </c:catAx>
      <c:valAx>
        <c:axId val="199334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99332608"/>
        <c:crosses val="autoZero"/>
        <c:crossBetween val="midCat"/>
      </c:valAx>
      <c:serAx>
        <c:axId val="1961191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99334144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5</c:v>
                </c:pt>
                <c:pt idx="4">
                  <c:v>14</c:v>
                </c:pt>
                <c:pt idx="5">
                  <c:v>11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8</c:v>
                </c:pt>
                <c:pt idx="3">
                  <c:v>10</c:v>
                </c:pt>
                <c:pt idx="4">
                  <c:v>13</c:v>
                </c:pt>
                <c:pt idx="5">
                  <c:v>17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10</c:v>
                </c:pt>
                <c:pt idx="3">
                  <c:v>14</c:v>
                </c:pt>
                <c:pt idx="4">
                  <c:v>13</c:v>
                </c:pt>
                <c:pt idx="5">
                  <c:v>16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2</c:v>
                </c:pt>
                <c:pt idx="1">
                  <c:v>11</c:v>
                </c:pt>
                <c:pt idx="2">
                  <c:v>8</c:v>
                </c:pt>
                <c:pt idx="3">
                  <c:v>24</c:v>
                </c:pt>
                <c:pt idx="4">
                  <c:v>28</c:v>
                </c:pt>
                <c:pt idx="5">
                  <c:v>32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3</c:v>
                </c:pt>
                <c:pt idx="1">
                  <c:v>7</c:v>
                </c:pt>
                <c:pt idx="2">
                  <c:v>18</c:v>
                </c:pt>
                <c:pt idx="3">
                  <c:v>17</c:v>
                </c:pt>
                <c:pt idx="4">
                  <c:v>35</c:v>
                </c:pt>
                <c:pt idx="5">
                  <c:v>22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2</c:v>
                </c:pt>
                <c:pt idx="1">
                  <c:v>11</c:v>
                </c:pt>
                <c:pt idx="2">
                  <c:v>18</c:v>
                </c:pt>
                <c:pt idx="3">
                  <c:v>35</c:v>
                </c:pt>
                <c:pt idx="4">
                  <c:v>36</c:v>
                </c:pt>
                <c:pt idx="5">
                  <c:v>46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18</c:v>
                </c:pt>
                <c:pt idx="1">
                  <c:v>31</c:v>
                </c:pt>
                <c:pt idx="2">
                  <c:v>25</c:v>
                </c:pt>
                <c:pt idx="3">
                  <c:v>51</c:v>
                </c:pt>
                <c:pt idx="4">
                  <c:v>70</c:v>
                </c:pt>
                <c:pt idx="5">
                  <c:v>52</c:v>
                </c:pt>
              </c:numCache>
            </c:numRef>
          </c:val>
        </c:ser>
        <c:bandFmts/>
        <c:axId val="199970816"/>
        <c:axId val="199972352"/>
        <c:axId val="196376768"/>
      </c:surface3DChart>
      <c:catAx>
        <c:axId val="1999708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99972352"/>
        <c:crosses val="autoZero"/>
        <c:auto val="1"/>
        <c:lblAlgn val="ctr"/>
        <c:lblOffset val="100"/>
        <c:noMultiLvlLbl val="0"/>
      </c:catAx>
      <c:valAx>
        <c:axId val="199972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99970816"/>
        <c:crosses val="autoZero"/>
        <c:crossBetween val="midCat"/>
      </c:valAx>
      <c:serAx>
        <c:axId val="1963767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9997235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174057</xdr:colOff>
      <xdr:row>0</xdr:row>
      <xdr:rowOff>144378</xdr:rowOff>
    </xdr:from>
    <xdr:to>
      <xdr:col>16</xdr:col>
      <xdr:colOff>283945</xdr:colOff>
      <xdr:row>0</xdr:row>
      <xdr:rowOff>255871</xdr:rowOff>
    </xdr:to>
    <xdr:sp macro="" textlink="">
      <xdr:nvSpPr>
        <xdr:cNvPr id="2" name="Donut 1"/>
        <xdr:cNvSpPr/>
      </xdr:nvSpPr>
      <xdr:spPr>
        <a:xfrm>
          <a:off x="10903017" y="144378"/>
          <a:ext cx="109888" cy="50533"/>
        </a:xfrm>
        <a:prstGeom prst="donut">
          <a:avLst/>
        </a:prstGeom>
        <a:solidFill>
          <a:srgbClr val="7030A0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13</xdr:col>
      <xdr:colOff>76200</xdr:colOff>
      <xdr:row>12</xdr:row>
      <xdr:rowOff>45720</xdr:rowOff>
    </xdr:from>
    <xdr:to>
      <xdr:col>17</xdr:col>
      <xdr:colOff>1897754</xdr:colOff>
      <xdr:row>18</xdr:row>
      <xdr:rowOff>61072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79280" y="2796540"/>
          <a:ext cx="4320914" cy="12955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22860</xdr:colOff>
      <xdr:row>1</xdr:row>
      <xdr:rowOff>22860</xdr:rowOff>
    </xdr:from>
    <xdr:to>
      <xdr:col>21</xdr:col>
      <xdr:colOff>335656</xdr:colOff>
      <xdr:row>10</xdr:row>
      <xdr:rowOff>122083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7200" y="426720"/>
          <a:ext cx="4336156" cy="18823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showGridLines="0" tabSelected="1" workbookViewId="0"/>
  </sheetViews>
  <sheetFormatPr defaultRowHeight="15.6" x14ac:dyDescent="0.3"/>
  <cols>
    <col min="1" max="1" width="23.3984375" style="44" bestFit="1" customWidth="1"/>
    <col min="2" max="2" width="6.296875" style="49" bestFit="1" customWidth="1"/>
    <col min="3" max="3" width="8.5" style="49" bestFit="1" customWidth="1"/>
    <col min="4" max="4" width="4.296875" style="49" bestFit="1" customWidth="1"/>
    <col min="5" max="5" width="8.3984375" style="49" bestFit="1" customWidth="1"/>
    <col min="6" max="6" width="10.8984375" style="49" bestFit="1" customWidth="1"/>
    <col min="7" max="7" width="4.19921875" style="44" customWidth="1"/>
    <col min="8" max="8" width="19" style="44" bestFit="1" customWidth="1"/>
    <col min="9" max="9" width="4.8984375" style="44" bestFit="1" customWidth="1"/>
    <col min="10" max="10" width="24.5" style="44" bestFit="1" customWidth="1"/>
    <col min="11" max="11" width="4.19921875" style="44" customWidth="1"/>
    <col min="12" max="12" width="23.3984375" style="44" bestFit="1" customWidth="1"/>
    <col min="13" max="13" width="4.3984375" style="44" bestFit="1" customWidth="1"/>
    <col min="14" max="14" width="17.09765625" style="44" bestFit="1" customWidth="1"/>
    <col min="15" max="15" width="13" style="44" bestFit="1" customWidth="1"/>
    <col min="16" max="16384" width="8.796875" style="44"/>
  </cols>
  <sheetData>
    <row r="1" spans="1:14" s="39" customFormat="1" ht="31.8" thickBot="1" x14ac:dyDescent="0.35">
      <c r="A1" s="37" t="s">
        <v>0</v>
      </c>
      <c r="B1" s="37" t="s">
        <v>1</v>
      </c>
      <c r="C1" s="37" t="s">
        <v>2</v>
      </c>
      <c r="D1" s="38" t="s">
        <v>3</v>
      </c>
      <c r="E1" s="37" t="s">
        <v>4</v>
      </c>
      <c r="F1" s="37" t="s">
        <v>5</v>
      </c>
      <c r="H1" s="40" t="s">
        <v>21</v>
      </c>
      <c r="I1" s="40"/>
      <c r="J1" s="40"/>
      <c r="K1" s="40"/>
      <c r="L1" s="40" t="s">
        <v>94</v>
      </c>
      <c r="M1" s="40"/>
      <c r="N1" s="40"/>
    </row>
    <row r="2" spans="1:14" ht="16.8" thickTop="1" thickBot="1" x14ac:dyDescent="0.35">
      <c r="A2" s="85" t="s">
        <v>71</v>
      </c>
      <c r="B2" s="85">
        <v>1</v>
      </c>
      <c r="C2" s="45">
        <v>3</v>
      </c>
      <c r="D2" s="46">
        <f t="shared" ref="D2:D11" ca="1" si="0">RANDBETWEEN(1,20)</f>
        <v>16</v>
      </c>
      <c r="E2" s="45">
        <f t="shared" ref="E2:E9" ca="1" si="1">SUM(C2:D2)</f>
        <v>19</v>
      </c>
      <c r="F2" s="45" t="s">
        <v>6</v>
      </c>
      <c r="H2" s="86" t="s">
        <v>0</v>
      </c>
      <c r="I2" s="87" t="s">
        <v>22</v>
      </c>
      <c r="J2" s="88" t="s">
        <v>23</v>
      </c>
      <c r="L2" s="191" t="s">
        <v>0</v>
      </c>
      <c r="M2" s="192" t="s">
        <v>97</v>
      </c>
      <c r="N2" s="193" t="s">
        <v>67</v>
      </c>
    </row>
    <row r="3" spans="1:14" x14ac:dyDescent="0.3">
      <c r="A3" s="71" t="s">
        <v>95</v>
      </c>
      <c r="B3" s="71">
        <v>1</v>
      </c>
      <c r="C3" s="45">
        <v>2</v>
      </c>
      <c r="D3" s="46">
        <f t="shared" ca="1" si="0"/>
        <v>17</v>
      </c>
      <c r="E3" s="45">
        <f t="shared" ca="1" si="1"/>
        <v>19</v>
      </c>
      <c r="F3" s="45" t="s">
        <v>6</v>
      </c>
      <c r="H3" s="89" t="s">
        <v>71</v>
      </c>
      <c r="I3" s="90">
        <v>13</v>
      </c>
      <c r="J3" s="91" t="s">
        <v>74</v>
      </c>
      <c r="L3" s="194" t="s">
        <v>140</v>
      </c>
      <c r="M3" s="176">
        <v>12</v>
      </c>
      <c r="N3" s="195" t="s">
        <v>142</v>
      </c>
    </row>
    <row r="4" spans="1:14" x14ac:dyDescent="0.3">
      <c r="A4" s="176" t="s">
        <v>144</v>
      </c>
      <c r="B4" s="176">
        <v>2</v>
      </c>
      <c r="C4" s="45">
        <v>2</v>
      </c>
      <c r="D4" s="46">
        <f t="shared" ca="1" si="0"/>
        <v>11</v>
      </c>
      <c r="E4" s="45">
        <f t="shared" ca="1" si="1"/>
        <v>13</v>
      </c>
      <c r="F4" s="45" t="s">
        <v>6</v>
      </c>
      <c r="H4" s="89" t="s">
        <v>73</v>
      </c>
      <c r="I4" s="85">
        <v>13</v>
      </c>
      <c r="J4" s="91" t="s">
        <v>75</v>
      </c>
      <c r="L4" s="194" t="s">
        <v>250</v>
      </c>
      <c r="M4" s="176">
        <v>5</v>
      </c>
      <c r="N4" s="195" t="s">
        <v>251</v>
      </c>
    </row>
    <row r="5" spans="1:14" x14ac:dyDescent="0.3">
      <c r="A5" s="176" t="s">
        <v>143</v>
      </c>
      <c r="B5" s="176">
        <v>2</v>
      </c>
      <c r="C5" s="45">
        <v>3</v>
      </c>
      <c r="D5" s="46">
        <f t="shared" ca="1" si="0"/>
        <v>4</v>
      </c>
      <c r="E5" s="45">
        <f t="shared" ca="1" si="1"/>
        <v>7</v>
      </c>
      <c r="F5" s="45" t="s">
        <v>6</v>
      </c>
      <c r="H5" s="223" t="s">
        <v>145</v>
      </c>
      <c r="I5" s="224">
        <v>9</v>
      </c>
      <c r="J5" s="225" t="s">
        <v>190</v>
      </c>
      <c r="L5" s="194" t="s">
        <v>224</v>
      </c>
      <c r="M5" s="176">
        <v>10</v>
      </c>
      <c r="N5" s="195" t="s">
        <v>252</v>
      </c>
    </row>
    <row r="6" spans="1:14" x14ac:dyDescent="0.3">
      <c r="A6" s="85" t="s">
        <v>72</v>
      </c>
      <c r="B6" s="85">
        <v>1</v>
      </c>
      <c r="C6" s="45">
        <v>4</v>
      </c>
      <c r="D6" s="46">
        <f t="shared" ca="1" si="0"/>
        <v>14</v>
      </c>
      <c r="E6" s="45">
        <f t="shared" ca="1" si="1"/>
        <v>18</v>
      </c>
      <c r="F6" s="45" t="s">
        <v>6</v>
      </c>
      <c r="H6" s="89" t="s">
        <v>72</v>
      </c>
      <c r="I6" s="85">
        <v>13</v>
      </c>
      <c r="J6" s="91" t="s">
        <v>76</v>
      </c>
      <c r="L6" s="194" t="s">
        <v>144</v>
      </c>
      <c r="M6" s="176">
        <v>11</v>
      </c>
      <c r="N6" s="195" t="s">
        <v>146</v>
      </c>
    </row>
    <row r="7" spans="1:14" ht="16.2" thickBot="1" x14ac:dyDescent="0.35">
      <c r="A7" s="176" t="s">
        <v>140</v>
      </c>
      <c r="B7" s="176">
        <v>2</v>
      </c>
      <c r="C7" s="45">
        <v>0</v>
      </c>
      <c r="D7" s="46">
        <f t="shared" ca="1" si="0"/>
        <v>18</v>
      </c>
      <c r="E7" s="45">
        <f t="shared" ca="1" si="1"/>
        <v>18</v>
      </c>
      <c r="F7" s="45" t="s">
        <v>141</v>
      </c>
      <c r="H7" s="92" t="s">
        <v>95</v>
      </c>
      <c r="I7" s="93">
        <v>13</v>
      </c>
      <c r="J7" s="94" t="s">
        <v>263</v>
      </c>
      <c r="L7" s="196" t="s">
        <v>143</v>
      </c>
      <c r="M7" s="197">
        <v>10</v>
      </c>
      <c r="N7" s="198" t="s">
        <v>204</v>
      </c>
    </row>
    <row r="8" spans="1:14" x14ac:dyDescent="0.3">
      <c r="A8" s="85" t="s">
        <v>73</v>
      </c>
      <c r="B8" s="85">
        <v>1</v>
      </c>
      <c r="C8" s="45">
        <v>4</v>
      </c>
      <c r="D8" s="46">
        <f t="shared" ca="1" si="0"/>
        <v>19</v>
      </c>
      <c r="E8" s="45">
        <f t="shared" ca="1" si="1"/>
        <v>23</v>
      </c>
      <c r="F8" s="45" t="s">
        <v>6</v>
      </c>
      <c r="H8" s="95" t="s">
        <v>24</v>
      </c>
      <c r="I8" s="96">
        <f>SUM(I3:I7)</f>
        <v>61</v>
      </c>
      <c r="J8" s="91"/>
      <c r="L8" s="199" t="s">
        <v>24</v>
      </c>
      <c r="M8" s="200">
        <f>SUM(M3:M7)</f>
        <v>48</v>
      </c>
      <c r="N8" s="195"/>
    </row>
    <row r="9" spans="1:14" x14ac:dyDescent="0.3">
      <c r="A9" s="71" t="s">
        <v>145</v>
      </c>
      <c r="B9" s="71">
        <v>1</v>
      </c>
      <c r="C9" s="45">
        <v>1</v>
      </c>
      <c r="D9" s="46">
        <f t="shared" ca="1" si="0"/>
        <v>7</v>
      </c>
      <c r="E9" s="45">
        <f t="shared" ca="1" si="1"/>
        <v>8</v>
      </c>
      <c r="F9" s="45" t="s">
        <v>165</v>
      </c>
      <c r="H9" s="95" t="s">
        <v>25</v>
      </c>
      <c r="I9" s="96">
        <f>COUNT(I3:I7)</f>
        <v>5</v>
      </c>
      <c r="J9" s="97"/>
      <c r="L9" s="199" t="s">
        <v>191</v>
      </c>
      <c r="M9" s="200">
        <f>AVERAGE(M3:M7)</f>
        <v>9.6</v>
      </c>
      <c r="N9" s="195"/>
    </row>
    <row r="10" spans="1:14" ht="16.2" thickBot="1" x14ac:dyDescent="0.35">
      <c r="A10" s="176" t="s">
        <v>224</v>
      </c>
      <c r="B10" s="176">
        <v>2</v>
      </c>
      <c r="C10" s="45">
        <v>7</v>
      </c>
      <c r="D10" s="46">
        <f t="shared" ca="1" si="0"/>
        <v>19</v>
      </c>
      <c r="E10" s="45">
        <f t="shared" ref="E10:E11" ca="1" si="2">SUM(C10:D10)</f>
        <v>26</v>
      </c>
      <c r="F10" s="45" t="s">
        <v>6</v>
      </c>
      <c r="H10" s="95" t="s">
        <v>27</v>
      </c>
      <c r="I10" s="98">
        <f>I8/4</f>
        <v>15.25</v>
      </c>
      <c r="J10" s="91" t="s">
        <v>28</v>
      </c>
      <c r="L10" s="201" t="s">
        <v>25</v>
      </c>
      <c r="M10" s="202">
        <f>COUNT(M3:M7)</f>
        <v>5</v>
      </c>
      <c r="N10" s="203"/>
    </row>
    <row r="11" spans="1:14" ht="16.8" thickTop="1" thickBot="1" x14ac:dyDescent="0.35">
      <c r="A11" s="176" t="s">
        <v>248</v>
      </c>
      <c r="B11" s="176">
        <v>2</v>
      </c>
      <c r="C11" s="45">
        <v>-5</v>
      </c>
      <c r="D11" s="46">
        <f t="shared" ca="1" si="0"/>
        <v>12</v>
      </c>
      <c r="E11" s="45">
        <f t="shared" ca="1" si="2"/>
        <v>7</v>
      </c>
      <c r="F11" s="45" t="s">
        <v>249</v>
      </c>
      <c r="H11" s="99" t="s">
        <v>29</v>
      </c>
      <c r="I11" s="100">
        <f>I10*2</f>
        <v>30.5</v>
      </c>
      <c r="J11" s="101" t="s">
        <v>30</v>
      </c>
    </row>
    <row r="12" spans="1:14" ht="16.2" thickTop="1" x14ac:dyDescent="0.3">
      <c r="H12" s="102"/>
      <c r="I12" s="102"/>
      <c r="J12" s="102"/>
      <c r="L12" s="103" t="s">
        <v>31</v>
      </c>
      <c r="M12" s="104">
        <f>I10</f>
        <v>15.25</v>
      </c>
      <c r="N12" s="102"/>
    </row>
    <row r="13" spans="1:14" x14ac:dyDescent="0.3">
      <c r="A13" s="105"/>
      <c r="B13" s="44"/>
      <c r="C13" s="44"/>
      <c r="D13" s="46">
        <f t="shared" ref="D13" ca="1" si="3">RANDBETWEEN(1,20)</f>
        <v>18</v>
      </c>
      <c r="E13" s="44"/>
      <c r="F13" s="44"/>
      <c r="L13" s="103" t="s">
        <v>32</v>
      </c>
      <c r="M13" s="104">
        <f>I11</f>
        <v>30.5</v>
      </c>
      <c r="N13" s="102"/>
    </row>
    <row r="14" spans="1:14" x14ac:dyDescent="0.3">
      <c r="L14" s="103" t="s">
        <v>33</v>
      </c>
      <c r="M14" s="104">
        <f>I8</f>
        <v>61</v>
      </c>
      <c r="N14" s="102"/>
    </row>
    <row r="15" spans="1:14" x14ac:dyDescent="0.3">
      <c r="N15" s="102"/>
    </row>
    <row r="16" spans="1:14" x14ac:dyDescent="0.3">
      <c r="L16" s="105" t="s">
        <v>34</v>
      </c>
      <c r="M16" s="104">
        <f>M8</f>
        <v>48</v>
      </c>
    </row>
  </sheetData>
  <sortState ref="A2:F9">
    <sortCondition descending="1" ref="E2:E9"/>
    <sortCondition descending="1" ref="C2:C9"/>
  </sortState>
  <conditionalFormatting sqref="M16">
    <cfRule type="cellIs" dxfId="271" priority="1434" operator="greaterThan">
      <formula>$M$14</formula>
    </cfRule>
    <cfRule type="cellIs" dxfId="270" priority="1435" operator="between">
      <formula>$M$13</formula>
      <formula>$M$14</formula>
    </cfRule>
    <cfRule type="cellIs" dxfId="269" priority="1436" operator="between">
      <formula>$M$12</formula>
      <formula>$M$13</formula>
    </cfRule>
    <cfRule type="cellIs" dxfId="268" priority="1437" operator="lessThan">
      <formula>$M$12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5.8984375" style="49" bestFit="1" customWidth="1"/>
    <col min="2" max="2" width="25.3984375" style="49" bestFit="1" customWidth="1"/>
    <col min="3" max="3" width="7.296875" style="49" bestFit="1" customWidth="1"/>
    <col min="4" max="4" width="3.59765625" style="49" bestFit="1" customWidth="1"/>
    <col min="5" max="5" width="7.796875" style="49" bestFit="1" customWidth="1"/>
    <col min="6" max="6" width="8" style="49" bestFit="1" customWidth="1"/>
    <col min="7" max="7" width="9" style="49" bestFit="1" customWidth="1"/>
    <col min="8" max="8" width="6.796875" style="49" bestFit="1" customWidth="1"/>
    <col min="9" max="9" width="7.5" style="49" bestFit="1" customWidth="1"/>
    <col min="10" max="10" width="8.5" style="49" bestFit="1" customWidth="1"/>
    <col min="11" max="11" width="8.796875" style="49" bestFit="1" customWidth="1"/>
    <col min="12" max="12" width="7.296875" style="61" bestFit="1" customWidth="1"/>
    <col min="13" max="13" width="7.5" style="61" bestFit="1" customWidth="1"/>
    <col min="14" max="14" width="2.296875" style="49" customWidth="1"/>
    <col min="15" max="15" width="7.8984375" style="49" customWidth="1"/>
    <col min="16" max="16" width="6.3984375" style="49" bestFit="1" customWidth="1"/>
    <col min="17" max="17" width="16.19921875" style="49" bestFit="1" customWidth="1"/>
    <col min="18" max="18" width="38" style="49" bestFit="1" customWidth="1"/>
    <col min="19" max="19" width="8.796875" style="49"/>
    <col min="20" max="20" width="11.09765625" style="49" customWidth="1"/>
    <col min="21" max="16384" width="8.796875" style="49"/>
  </cols>
  <sheetData>
    <row r="1" spans="1:17" s="57" customFormat="1" ht="31.8" thickBot="1" x14ac:dyDescent="0.35">
      <c r="A1" s="56" t="s">
        <v>84</v>
      </c>
      <c r="B1" s="62" t="s">
        <v>85</v>
      </c>
      <c r="C1" s="62" t="s">
        <v>86</v>
      </c>
      <c r="D1" s="56" t="s">
        <v>87</v>
      </c>
      <c r="E1" s="56" t="s">
        <v>120</v>
      </c>
      <c r="F1" s="56" t="s">
        <v>119</v>
      </c>
      <c r="G1" s="56" t="s">
        <v>118</v>
      </c>
      <c r="H1" s="56" t="s">
        <v>117</v>
      </c>
      <c r="I1" s="56" t="s">
        <v>121</v>
      </c>
      <c r="J1" s="56" t="s">
        <v>88</v>
      </c>
      <c r="K1" s="56" t="s">
        <v>89</v>
      </c>
      <c r="L1" s="56" t="s">
        <v>90</v>
      </c>
      <c r="M1" s="56" t="s">
        <v>91</v>
      </c>
      <c r="O1" s="78" t="s">
        <v>92</v>
      </c>
      <c r="P1" s="79">
        <v>578</v>
      </c>
    </row>
    <row r="2" spans="1:17" ht="16.8" x14ac:dyDescent="0.3">
      <c r="A2" s="65" t="s">
        <v>71</v>
      </c>
      <c r="B2" s="63" t="s">
        <v>98</v>
      </c>
      <c r="C2" s="64">
        <v>2</v>
      </c>
      <c r="D2" s="58">
        <v>10</v>
      </c>
      <c r="E2" s="59" t="s">
        <v>93</v>
      </c>
      <c r="F2" s="59" t="s">
        <v>93</v>
      </c>
      <c r="G2" s="59" t="s">
        <v>104</v>
      </c>
      <c r="H2" s="59" t="s">
        <v>93</v>
      </c>
      <c r="I2" s="58"/>
      <c r="J2" s="58">
        <f t="shared" ref="J2:J18" si="0">IF($E2="þ",$D2,IF($F2="þ",($D2*10),IF($G2="þ",($D2*100),IF($H2="þ",($D2*600),$I2))))</f>
        <v>1000</v>
      </c>
      <c r="K2" s="58">
        <f t="shared" ref="K2:K16" si="1">J2+C2</f>
        <v>1002</v>
      </c>
      <c r="L2" s="59" t="s">
        <v>104</v>
      </c>
      <c r="M2" s="60" t="str">
        <f t="shared" ref="M2:M16" si="2">IF(K2&lt;=$P$1,"þ","q")</f>
        <v>q</v>
      </c>
    </row>
    <row r="3" spans="1:17" ht="16.8" x14ac:dyDescent="0.3">
      <c r="A3" s="65" t="s">
        <v>71</v>
      </c>
      <c r="B3" s="63" t="s">
        <v>208</v>
      </c>
      <c r="C3" s="64">
        <v>1</v>
      </c>
      <c r="D3" s="58">
        <v>10</v>
      </c>
      <c r="E3" s="59" t="s">
        <v>93</v>
      </c>
      <c r="F3" s="59" t="s">
        <v>93</v>
      </c>
      <c r="G3" s="59" t="s">
        <v>104</v>
      </c>
      <c r="H3" s="59" t="s">
        <v>93</v>
      </c>
      <c r="I3" s="58"/>
      <c r="J3" s="58">
        <f t="shared" si="0"/>
        <v>1000</v>
      </c>
      <c r="K3" s="58">
        <f t="shared" ref="K3" si="3">J3+C3</f>
        <v>1001</v>
      </c>
      <c r="L3" s="59" t="s">
        <v>104</v>
      </c>
      <c r="M3" s="60" t="str">
        <f t="shared" ref="M3" si="4">IF(K3&lt;=$P$1,"þ","q")</f>
        <v>q</v>
      </c>
    </row>
    <row r="4" spans="1:17" ht="16.8" x14ac:dyDescent="0.3">
      <c r="A4" s="65" t="s">
        <v>71</v>
      </c>
      <c r="B4" s="63"/>
      <c r="C4" s="64"/>
      <c r="D4" s="58">
        <v>10</v>
      </c>
      <c r="E4" s="59" t="s">
        <v>93</v>
      </c>
      <c r="F4" s="59" t="s">
        <v>104</v>
      </c>
      <c r="G4" s="59" t="s">
        <v>93</v>
      </c>
      <c r="H4" s="59" t="s">
        <v>93</v>
      </c>
      <c r="I4" s="58"/>
      <c r="J4" s="58">
        <f t="shared" si="0"/>
        <v>100</v>
      </c>
      <c r="K4" s="58">
        <f t="shared" si="1"/>
        <v>100</v>
      </c>
      <c r="L4" s="59" t="s">
        <v>93</v>
      </c>
      <c r="M4" s="60" t="str">
        <f t="shared" si="2"/>
        <v>þ</v>
      </c>
    </row>
    <row r="5" spans="1:17" ht="16.8" x14ac:dyDescent="0.3">
      <c r="A5" s="66" t="s">
        <v>73</v>
      </c>
      <c r="B5" s="63" t="s">
        <v>99</v>
      </c>
      <c r="C5" s="64">
        <v>568</v>
      </c>
      <c r="D5" s="58">
        <v>6</v>
      </c>
      <c r="E5" s="59" t="s">
        <v>104</v>
      </c>
      <c r="F5" s="59" t="s">
        <v>93</v>
      </c>
      <c r="G5" s="59" t="s">
        <v>93</v>
      </c>
      <c r="H5" s="59" t="s">
        <v>93</v>
      </c>
      <c r="I5" s="58"/>
      <c r="J5" s="58">
        <f t="shared" si="0"/>
        <v>6</v>
      </c>
      <c r="K5" s="58">
        <f t="shared" si="1"/>
        <v>574</v>
      </c>
      <c r="L5" s="59" t="s">
        <v>104</v>
      </c>
      <c r="M5" s="60" t="str">
        <f t="shared" si="2"/>
        <v>þ</v>
      </c>
      <c r="O5" s="84"/>
      <c r="Q5" s="84"/>
    </row>
    <row r="6" spans="1:17" ht="16.8" x14ac:dyDescent="0.3">
      <c r="A6" s="66" t="s">
        <v>73</v>
      </c>
      <c r="B6" s="63" t="s">
        <v>106</v>
      </c>
      <c r="C6" s="64"/>
      <c r="D6" s="58" t="s">
        <v>100</v>
      </c>
      <c r="E6" s="59" t="s">
        <v>93</v>
      </c>
      <c r="F6" s="59" t="s">
        <v>93</v>
      </c>
      <c r="G6" s="59" t="s">
        <v>93</v>
      </c>
      <c r="H6" s="59" t="s">
        <v>93</v>
      </c>
      <c r="I6" s="58">
        <v>4</v>
      </c>
      <c r="J6" s="58">
        <f t="shared" si="0"/>
        <v>4</v>
      </c>
      <c r="K6" s="58">
        <f t="shared" si="1"/>
        <v>4</v>
      </c>
      <c r="L6" s="59" t="s">
        <v>93</v>
      </c>
      <c r="M6" s="60" t="str">
        <f t="shared" si="2"/>
        <v>þ</v>
      </c>
      <c r="O6" s="84"/>
      <c r="Q6" s="84"/>
    </row>
    <row r="7" spans="1:17" ht="16.8" x14ac:dyDescent="0.3">
      <c r="A7" s="66" t="s">
        <v>73</v>
      </c>
      <c r="B7" s="63" t="s">
        <v>253</v>
      </c>
      <c r="C7" s="64">
        <v>570</v>
      </c>
      <c r="D7" s="58">
        <v>10</v>
      </c>
      <c r="E7" s="59" t="s">
        <v>104</v>
      </c>
      <c r="F7" s="59" t="s">
        <v>93</v>
      </c>
      <c r="G7" s="59" t="s">
        <v>93</v>
      </c>
      <c r="H7" s="59" t="s">
        <v>93</v>
      </c>
      <c r="I7" s="58">
        <v>600</v>
      </c>
      <c r="J7" s="58">
        <f t="shared" si="0"/>
        <v>10</v>
      </c>
      <c r="K7" s="58">
        <f t="shared" si="1"/>
        <v>580</v>
      </c>
      <c r="L7" s="59" t="s">
        <v>104</v>
      </c>
      <c r="M7" s="60" t="str">
        <f t="shared" si="2"/>
        <v>q</v>
      </c>
      <c r="O7" s="84"/>
      <c r="Q7" s="84"/>
    </row>
    <row r="8" spans="1:17" ht="16.8" x14ac:dyDescent="0.3">
      <c r="A8" s="75" t="s">
        <v>95</v>
      </c>
      <c r="B8" s="63" t="s">
        <v>122</v>
      </c>
      <c r="C8" s="64"/>
      <c r="D8" s="58">
        <v>13</v>
      </c>
      <c r="E8" s="59" t="s">
        <v>93</v>
      </c>
      <c r="F8" s="59" t="s">
        <v>93</v>
      </c>
      <c r="G8" s="59" t="s">
        <v>104</v>
      </c>
      <c r="H8" s="59" t="s">
        <v>93</v>
      </c>
      <c r="I8" s="58"/>
      <c r="J8" s="58">
        <f t="shared" si="0"/>
        <v>1300</v>
      </c>
      <c r="K8" s="58">
        <f t="shared" si="1"/>
        <v>1300</v>
      </c>
      <c r="L8" s="59" t="s">
        <v>93</v>
      </c>
      <c r="M8" s="60" t="str">
        <f t="shared" si="2"/>
        <v>q</v>
      </c>
      <c r="O8" s="84"/>
      <c r="Q8" s="84"/>
    </row>
    <row r="9" spans="1:17" ht="16.8" x14ac:dyDescent="0.3">
      <c r="A9" s="75" t="s">
        <v>95</v>
      </c>
      <c r="B9" s="63" t="s">
        <v>124</v>
      </c>
      <c r="C9" s="64">
        <v>1</v>
      </c>
      <c r="D9" s="58">
        <v>13</v>
      </c>
      <c r="E9" s="59" t="s">
        <v>93</v>
      </c>
      <c r="F9" s="59" t="s">
        <v>93</v>
      </c>
      <c r="G9" s="59" t="s">
        <v>104</v>
      </c>
      <c r="H9" s="59" t="s">
        <v>93</v>
      </c>
      <c r="I9" s="58"/>
      <c r="J9" s="58">
        <f t="shared" si="0"/>
        <v>1300</v>
      </c>
      <c r="K9" s="58">
        <f t="shared" si="1"/>
        <v>1301</v>
      </c>
      <c r="L9" s="59" t="s">
        <v>104</v>
      </c>
      <c r="M9" s="60" t="str">
        <f t="shared" si="2"/>
        <v>q</v>
      </c>
      <c r="O9" s="84"/>
      <c r="Q9" s="84"/>
    </row>
    <row r="10" spans="1:17" ht="16.8" x14ac:dyDescent="0.3">
      <c r="A10" s="75" t="s">
        <v>95</v>
      </c>
      <c r="B10" s="63" t="s">
        <v>123</v>
      </c>
      <c r="C10" s="64"/>
      <c r="D10" s="58">
        <v>13</v>
      </c>
      <c r="E10" s="59" t="s">
        <v>93</v>
      </c>
      <c r="F10" s="59" t="s">
        <v>104</v>
      </c>
      <c r="G10" s="59" t="s">
        <v>93</v>
      </c>
      <c r="H10" s="59" t="s">
        <v>93</v>
      </c>
      <c r="I10" s="58"/>
      <c r="J10" s="58">
        <f t="shared" si="0"/>
        <v>130</v>
      </c>
      <c r="K10" s="58">
        <f t="shared" si="1"/>
        <v>130</v>
      </c>
      <c r="L10" s="59" t="s">
        <v>93</v>
      </c>
      <c r="M10" s="60" t="str">
        <f t="shared" si="2"/>
        <v>þ</v>
      </c>
      <c r="O10" s="84"/>
      <c r="Q10" s="84"/>
    </row>
    <row r="11" spans="1:17" ht="16.8" x14ac:dyDescent="0.3">
      <c r="A11" s="75" t="s">
        <v>95</v>
      </c>
      <c r="B11" s="63" t="s">
        <v>256</v>
      </c>
      <c r="C11" s="64">
        <v>572</v>
      </c>
      <c r="D11" s="58">
        <v>13</v>
      </c>
      <c r="E11" s="59" t="s">
        <v>104</v>
      </c>
      <c r="F11" s="59" t="s">
        <v>93</v>
      </c>
      <c r="G11" s="59" t="s">
        <v>93</v>
      </c>
      <c r="H11" s="59" t="s">
        <v>93</v>
      </c>
      <c r="I11" s="58"/>
      <c r="J11" s="58">
        <f t="shared" si="0"/>
        <v>13</v>
      </c>
      <c r="K11" s="58">
        <f t="shared" si="1"/>
        <v>585</v>
      </c>
      <c r="L11" s="59" t="s">
        <v>104</v>
      </c>
      <c r="M11" s="60" t="str">
        <f t="shared" si="2"/>
        <v>q</v>
      </c>
      <c r="O11" s="84"/>
      <c r="Q11" s="84"/>
    </row>
    <row r="12" spans="1:17" ht="16.8" x14ac:dyDescent="0.3">
      <c r="A12" s="75" t="s">
        <v>95</v>
      </c>
      <c r="B12" s="63" t="s">
        <v>135</v>
      </c>
      <c r="C12" s="64">
        <v>569</v>
      </c>
      <c r="D12" s="58">
        <v>13</v>
      </c>
      <c r="E12" s="59" t="s">
        <v>93</v>
      </c>
      <c r="F12" s="59" t="s">
        <v>104</v>
      </c>
      <c r="G12" s="59" t="s">
        <v>93</v>
      </c>
      <c r="H12" s="59" t="s">
        <v>93</v>
      </c>
      <c r="I12" s="58"/>
      <c r="J12" s="58">
        <f t="shared" si="0"/>
        <v>130</v>
      </c>
      <c r="K12" s="58">
        <f t="shared" si="1"/>
        <v>699</v>
      </c>
      <c r="L12" s="59" t="s">
        <v>104</v>
      </c>
      <c r="M12" s="60" t="str">
        <f t="shared" si="2"/>
        <v>q</v>
      </c>
      <c r="O12" s="84" t="s">
        <v>186</v>
      </c>
      <c r="Q12" s="84"/>
    </row>
    <row r="13" spans="1:17" ht="16.8" x14ac:dyDescent="0.3">
      <c r="A13" s="75" t="s">
        <v>95</v>
      </c>
      <c r="B13" s="63" t="s">
        <v>135</v>
      </c>
      <c r="C13" s="64">
        <v>568</v>
      </c>
      <c r="D13" s="58">
        <v>13</v>
      </c>
      <c r="E13" s="59" t="s">
        <v>93</v>
      </c>
      <c r="F13" s="59" t="s">
        <v>104</v>
      </c>
      <c r="G13" s="59" t="s">
        <v>93</v>
      </c>
      <c r="H13" s="59" t="s">
        <v>93</v>
      </c>
      <c r="I13" s="58"/>
      <c r="J13" s="58">
        <f t="shared" si="0"/>
        <v>130</v>
      </c>
      <c r="K13" s="58">
        <f t="shared" ref="K13" si="5">J13+C13</f>
        <v>698</v>
      </c>
      <c r="L13" s="59" t="s">
        <v>104</v>
      </c>
      <c r="M13" s="60" t="str">
        <f t="shared" ref="M13" si="6">IF(K13&lt;=$P$1,"þ","q")</f>
        <v>q</v>
      </c>
      <c r="O13" s="84"/>
      <c r="Q13" s="84"/>
    </row>
    <row r="14" spans="1:17" ht="16.8" x14ac:dyDescent="0.3">
      <c r="A14" s="75" t="s">
        <v>95</v>
      </c>
      <c r="B14" s="63" t="s">
        <v>103</v>
      </c>
      <c r="C14" s="64"/>
      <c r="D14" s="58">
        <v>13</v>
      </c>
      <c r="E14" s="59" t="s">
        <v>93</v>
      </c>
      <c r="F14" s="59" t="s">
        <v>104</v>
      </c>
      <c r="G14" s="59" t="s">
        <v>93</v>
      </c>
      <c r="H14" s="59" t="s">
        <v>93</v>
      </c>
      <c r="I14" s="58"/>
      <c r="J14" s="58">
        <f t="shared" si="0"/>
        <v>130</v>
      </c>
      <c r="K14" s="58">
        <f t="shared" ref="K14" si="7">J14+C14</f>
        <v>130</v>
      </c>
      <c r="L14" s="59" t="s">
        <v>93</v>
      </c>
      <c r="M14" s="60" t="str">
        <f t="shared" ref="M14" si="8">IF(K14&lt;=$P$1,"þ","q")</f>
        <v>þ</v>
      </c>
      <c r="O14" s="84"/>
      <c r="Q14" s="84"/>
    </row>
    <row r="15" spans="1:17" ht="16.8" x14ac:dyDescent="0.3">
      <c r="A15" s="67" t="s">
        <v>72</v>
      </c>
      <c r="B15" s="63" t="s">
        <v>136</v>
      </c>
      <c r="C15" s="64"/>
      <c r="D15" s="58">
        <v>13</v>
      </c>
      <c r="E15" s="59" t="s">
        <v>93</v>
      </c>
      <c r="F15" s="59" t="s">
        <v>93</v>
      </c>
      <c r="G15" s="59" t="s">
        <v>104</v>
      </c>
      <c r="H15" s="59" t="s">
        <v>93</v>
      </c>
      <c r="I15" s="58"/>
      <c r="J15" s="58">
        <f t="shared" si="0"/>
        <v>1300</v>
      </c>
      <c r="K15" s="58">
        <f t="shared" si="1"/>
        <v>1300</v>
      </c>
      <c r="L15" s="59" t="s">
        <v>93</v>
      </c>
      <c r="M15" s="60" t="str">
        <f t="shared" si="2"/>
        <v>q</v>
      </c>
      <c r="O15" s="84"/>
      <c r="Q15" s="84"/>
    </row>
    <row r="16" spans="1:17" ht="16.8" x14ac:dyDescent="0.3">
      <c r="A16" s="67" t="s">
        <v>72</v>
      </c>
      <c r="B16" s="63" t="s">
        <v>98</v>
      </c>
      <c r="C16" s="64">
        <v>1</v>
      </c>
      <c r="D16" s="58">
        <v>13</v>
      </c>
      <c r="E16" s="59" t="s">
        <v>93</v>
      </c>
      <c r="F16" s="59" t="s">
        <v>93</v>
      </c>
      <c r="G16" s="59" t="s">
        <v>104</v>
      </c>
      <c r="H16" s="59" t="s">
        <v>93</v>
      </c>
      <c r="I16" s="58"/>
      <c r="J16" s="58">
        <f t="shared" si="0"/>
        <v>1300</v>
      </c>
      <c r="K16" s="58">
        <f t="shared" si="1"/>
        <v>1301</v>
      </c>
      <c r="L16" s="59" t="s">
        <v>104</v>
      </c>
      <c r="M16" s="60" t="str">
        <f t="shared" si="2"/>
        <v>q</v>
      </c>
      <c r="O16" s="84"/>
      <c r="Q16" s="84"/>
    </row>
    <row r="17" spans="1:18" ht="16.8" x14ac:dyDescent="0.3">
      <c r="A17" s="67" t="s">
        <v>72</v>
      </c>
      <c r="B17" s="63" t="s">
        <v>137</v>
      </c>
      <c r="C17" s="64"/>
      <c r="D17" s="58">
        <v>13</v>
      </c>
      <c r="E17" s="59" t="s">
        <v>104</v>
      </c>
      <c r="F17" s="59" t="s">
        <v>93</v>
      </c>
      <c r="G17" s="59" t="s">
        <v>93</v>
      </c>
      <c r="H17" s="59" t="s">
        <v>93</v>
      </c>
      <c r="I17" s="58"/>
      <c r="J17" s="58">
        <f t="shared" si="0"/>
        <v>13</v>
      </c>
      <c r="K17" s="58">
        <f t="shared" ref="K17" si="9">J17+C17</f>
        <v>13</v>
      </c>
      <c r="L17" s="59" t="s">
        <v>93</v>
      </c>
      <c r="M17" s="60" t="str">
        <f t="shared" ref="M17" si="10">IF(K17&lt;=$P$1,"þ","q")</f>
        <v>þ</v>
      </c>
      <c r="O17" s="84"/>
      <c r="Q17" s="84"/>
    </row>
    <row r="18" spans="1:18" ht="16.8" x14ac:dyDescent="0.3">
      <c r="A18" s="67" t="s">
        <v>72</v>
      </c>
      <c r="B18" s="63" t="s">
        <v>138</v>
      </c>
      <c r="C18" s="64">
        <v>569</v>
      </c>
      <c r="D18" s="58">
        <v>13</v>
      </c>
      <c r="E18" s="59" t="s">
        <v>104</v>
      </c>
      <c r="F18" s="59" t="s">
        <v>93</v>
      </c>
      <c r="G18" s="59" t="s">
        <v>93</v>
      </c>
      <c r="H18" s="59" t="s">
        <v>93</v>
      </c>
      <c r="I18" s="58"/>
      <c r="J18" s="58">
        <f t="shared" si="0"/>
        <v>13</v>
      </c>
      <c r="K18" s="58">
        <f t="shared" ref="K18" si="11">J18+C18</f>
        <v>582</v>
      </c>
      <c r="L18" s="59" t="s">
        <v>104</v>
      </c>
      <c r="M18" s="60" t="str">
        <f t="shared" ref="M18" si="12">IF(K18&lt;=$P$1,"þ","q")</f>
        <v>q</v>
      </c>
      <c r="O18" s="84"/>
      <c r="Q18" s="84"/>
    </row>
    <row r="19" spans="1:18" ht="16.2" thickBot="1" x14ac:dyDescent="0.35">
      <c r="O19" s="44"/>
    </row>
    <row r="20" spans="1:18" ht="31.8" thickBot="1" x14ac:dyDescent="0.35">
      <c r="A20" s="56" t="s">
        <v>84</v>
      </c>
      <c r="B20" s="62" t="s">
        <v>85</v>
      </c>
      <c r="C20" s="62" t="s">
        <v>86</v>
      </c>
      <c r="D20" s="56" t="s">
        <v>87</v>
      </c>
      <c r="E20" s="56" t="s">
        <v>120</v>
      </c>
      <c r="F20" s="56" t="s">
        <v>119</v>
      </c>
      <c r="G20" s="56" t="s">
        <v>118</v>
      </c>
      <c r="H20" s="56" t="s">
        <v>117</v>
      </c>
      <c r="I20" s="56" t="s">
        <v>121</v>
      </c>
      <c r="J20" s="56" t="s">
        <v>88</v>
      </c>
      <c r="K20" s="56" t="s">
        <v>89</v>
      </c>
      <c r="L20" s="56" t="s">
        <v>90</v>
      </c>
      <c r="M20" s="56" t="s">
        <v>91</v>
      </c>
      <c r="P20" s="215" t="s">
        <v>166</v>
      </c>
      <c r="Q20" s="212" t="s">
        <v>144</v>
      </c>
      <c r="R20" s="215" t="s">
        <v>167</v>
      </c>
    </row>
    <row r="21" spans="1:18" ht="16.8" x14ac:dyDescent="0.3">
      <c r="A21" s="68" t="s">
        <v>143</v>
      </c>
      <c r="B21" s="63" t="s">
        <v>210</v>
      </c>
      <c r="C21" s="64">
        <v>567</v>
      </c>
      <c r="D21" s="58">
        <v>10</v>
      </c>
      <c r="E21" s="59" t="s">
        <v>93</v>
      </c>
      <c r="F21" s="59" t="s">
        <v>104</v>
      </c>
      <c r="G21" s="59" t="s">
        <v>93</v>
      </c>
      <c r="H21" s="59" t="s">
        <v>93</v>
      </c>
      <c r="I21" s="58"/>
      <c r="J21" s="58">
        <f t="shared" ref="J21:J28" si="13">IF($E21="þ",$D21,IF($F21="þ",($D21*10),IF($G21="þ",($D21*100),IF($H21="þ",($D21*600),$I21))))</f>
        <v>100</v>
      </c>
      <c r="K21" s="58">
        <f t="shared" ref="K21:K26" si="14">J21+C21</f>
        <v>667</v>
      </c>
      <c r="L21" s="59" t="s">
        <v>104</v>
      </c>
      <c r="M21" s="60" t="str">
        <f t="shared" ref="M21:M26" si="15">IF(K21&lt;=$P$1,"þ","q")</f>
        <v>q</v>
      </c>
      <c r="O21" s="44"/>
      <c r="P21" s="213">
        <v>0</v>
      </c>
      <c r="Q21" s="219"/>
      <c r="R21" s="220">
        <v>7</v>
      </c>
    </row>
    <row r="22" spans="1:18" ht="31.2" x14ac:dyDescent="0.3">
      <c r="A22" s="68" t="s">
        <v>143</v>
      </c>
      <c r="B22" s="63"/>
      <c r="C22" s="64"/>
      <c r="D22" s="58">
        <v>10</v>
      </c>
      <c r="E22" s="59" t="s">
        <v>93</v>
      </c>
      <c r="F22" s="59" t="s">
        <v>93</v>
      </c>
      <c r="G22" s="59" t="s">
        <v>93</v>
      </c>
      <c r="H22" s="59" t="s">
        <v>93</v>
      </c>
      <c r="I22" s="58"/>
      <c r="J22" s="58">
        <f t="shared" si="13"/>
        <v>0</v>
      </c>
      <c r="K22" s="58">
        <f t="shared" si="14"/>
        <v>0</v>
      </c>
      <c r="L22" s="59" t="s">
        <v>93</v>
      </c>
      <c r="M22" s="60" t="str">
        <f t="shared" si="15"/>
        <v>þ</v>
      </c>
      <c r="O22" s="84"/>
      <c r="P22" s="213" t="s">
        <v>168</v>
      </c>
      <c r="Q22" s="222" t="s">
        <v>213</v>
      </c>
      <c r="R22" s="220" t="s">
        <v>262</v>
      </c>
    </row>
    <row r="23" spans="1:18" ht="31.2" x14ac:dyDescent="0.3">
      <c r="A23" s="69" t="s">
        <v>144</v>
      </c>
      <c r="B23" s="63" t="s">
        <v>211</v>
      </c>
      <c r="C23" s="64">
        <v>567</v>
      </c>
      <c r="D23" s="58">
        <f>ROUNDDOWN(11/2,0)</f>
        <v>5</v>
      </c>
      <c r="E23" s="59" t="s">
        <v>93</v>
      </c>
      <c r="F23" s="59" t="s">
        <v>104</v>
      </c>
      <c r="G23" s="59" t="s">
        <v>93</v>
      </c>
      <c r="H23" s="59" t="s">
        <v>93</v>
      </c>
      <c r="I23" s="58"/>
      <c r="J23" s="58">
        <f t="shared" si="13"/>
        <v>50</v>
      </c>
      <c r="K23" s="58">
        <f t="shared" si="14"/>
        <v>617</v>
      </c>
      <c r="L23" s="59" t="s">
        <v>104</v>
      </c>
      <c r="M23" s="60" t="str">
        <f t="shared" si="15"/>
        <v>q</v>
      </c>
      <c r="P23" s="213" t="s">
        <v>169</v>
      </c>
      <c r="Q23" s="222" t="s">
        <v>214</v>
      </c>
      <c r="R23" s="220" t="s">
        <v>257</v>
      </c>
    </row>
    <row r="24" spans="1:18" ht="31.2" x14ac:dyDescent="0.3">
      <c r="A24" s="69" t="s">
        <v>144</v>
      </c>
      <c r="B24" s="63" t="s">
        <v>212</v>
      </c>
      <c r="C24" s="64">
        <v>568</v>
      </c>
      <c r="D24" s="58">
        <f>ROUNDDOWN(11/2,0)</f>
        <v>5</v>
      </c>
      <c r="E24" s="59" t="s">
        <v>93</v>
      </c>
      <c r="F24" s="59" t="s">
        <v>93</v>
      </c>
      <c r="G24" s="59" t="s">
        <v>93</v>
      </c>
      <c r="H24" s="59" t="s">
        <v>93</v>
      </c>
      <c r="I24" s="58">
        <v>10</v>
      </c>
      <c r="J24" s="58">
        <f t="shared" si="13"/>
        <v>10</v>
      </c>
      <c r="K24" s="58">
        <f t="shared" si="14"/>
        <v>578</v>
      </c>
      <c r="L24" s="59" t="s">
        <v>104</v>
      </c>
      <c r="M24" s="60" t="str">
        <f t="shared" si="15"/>
        <v>þ</v>
      </c>
      <c r="P24" s="213" t="s">
        <v>170</v>
      </c>
      <c r="Q24" s="222" t="s">
        <v>205</v>
      </c>
      <c r="R24" s="220" t="s">
        <v>222</v>
      </c>
    </row>
    <row r="25" spans="1:18" ht="31.2" x14ac:dyDescent="0.3">
      <c r="A25" s="70" t="s">
        <v>140</v>
      </c>
      <c r="B25" s="63" t="s">
        <v>215</v>
      </c>
      <c r="C25" s="64">
        <v>568</v>
      </c>
      <c r="D25" s="58">
        <v>3</v>
      </c>
      <c r="E25" s="59" t="s">
        <v>93</v>
      </c>
      <c r="F25" s="59" t="s">
        <v>104</v>
      </c>
      <c r="G25" s="59" t="s">
        <v>93</v>
      </c>
      <c r="H25" s="59" t="s">
        <v>93</v>
      </c>
      <c r="I25" s="58"/>
      <c r="J25" s="58">
        <f t="shared" si="13"/>
        <v>30</v>
      </c>
      <c r="K25" s="58">
        <f t="shared" si="14"/>
        <v>598</v>
      </c>
      <c r="L25" s="59" t="s">
        <v>104</v>
      </c>
      <c r="M25" s="60" t="str">
        <f t="shared" si="15"/>
        <v>q</v>
      </c>
      <c r="P25" s="213" t="s">
        <v>171</v>
      </c>
      <c r="Q25" s="219"/>
      <c r="R25" s="240" t="s">
        <v>261</v>
      </c>
    </row>
    <row r="26" spans="1:18" ht="17.399999999999999" thickBot="1" x14ac:dyDescent="0.35">
      <c r="A26" s="70" t="s">
        <v>140</v>
      </c>
      <c r="B26" s="63"/>
      <c r="C26" s="64"/>
      <c r="D26" s="58">
        <v>3</v>
      </c>
      <c r="E26" s="59" t="s">
        <v>93</v>
      </c>
      <c r="F26" s="59" t="s">
        <v>93</v>
      </c>
      <c r="G26" s="59" t="s">
        <v>93</v>
      </c>
      <c r="H26" s="59" t="s">
        <v>93</v>
      </c>
      <c r="I26" s="58"/>
      <c r="J26" s="58">
        <f t="shared" si="13"/>
        <v>0</v>
      </c>
      <c r="K26" s="58">
        <f t="shared" si="14"/>
        <v>0</v>
      </c>
      <c r="L26" s="59" t="s">
        <v>93</v>
      </c>
      <c r="M26" s="60" t="str">
        <f t="shared" si="15"/>
        <v>þ</v>
      </c>
      <c r="P26" s="214" t="s">
        <v>172</v>
      </c>
      <c r="Q26" s="221"/>
      <c r="R26" s="237" t="s">
        <v>258</v>
      </c>
    </row>
    <row r="27" spans="1:18" ht="16.8" x14ac:dyDescent="0.3">
      <c r="A27" s="209" t="s">
        <v>147</v>
      </c>
      <c r="B27" s="63" t="s">
        <v>216</v>
      </c>
      <c r="C27" s="64">
        <v>567</v>
      </c>
      <c r="D27" s="58">
        <v>9</v>
      </c>
      <c r="E27" s="59" t="s">
        <v>93</v>
      </c>
      <c r="F27" s="59" t="s">
        <v>104</v>
      </c>
      <c r="G27" s="59" t="s">
        <v>93</v>
      </c>
      <c r="H27" s="59" t="s">
        <v>93</v>
      </c>
      <c r="I27" s="58"/>
      <c r="J27" s="58">
        <f t="shared" si="13"/>
        <v>90</v>
      </c>
      <c r="K27" s="58">
        <f t="shared" ref="K27:K28" si="16">J27+C27</f>
        <v>657</v>
      </c>
      <c r="L27" s="59" t="s">
        <v>104</v>
      </c>
      <c r="M27" s="60" t="str">
        <f t="shared" ref="M27:M28" si="17">IF(K27&lt;=$P$1,"þ","q")</f>
        <v>q</v>
      </c>
    </row>
    <row r="28" spans="1:18" ht="16.8" x14ac:dyDescent="0.3">
      <c r="A28" s="209" t="s">
        <v>147</v>
      </c>
      <c r="B28" s="63"/>
      <c r="C28" s="64"/>
      <c r="D28" s="58"/>
      <c r="E28" s="59" t="s">
        <v>93</v>
      </c>
      <c r="F28" s="59" t="s">
        <v>93</v>
      </c>
      <c r="G28" s="59" t="s">
        <v>93</v>
      </c>
      <c r="H28" s="59" t="s">
        <v>93</v>
      </c>
      <c r="I28" s="58"/>
      <c r="J28" s="58">
        <f t="shared" si="13"/>
        <v>0</v>
      </c>
      <c r="K28" s="58">
        <f t="shared" si="16"/>
        <v>0</v>
      </c>
      <c r="L28" s="59" t="s">
        <v>93</v>
      </c>
      <c r="M28" s="60" t="str">
        <f t="shared" si="17"/>
        <v>þ</v>
      </c>
    </row>
  </sheetData>
  <sortState ref="A2:M17">
    <sortCondition ref="A2:A17"/>
    <sortCondition ref="C2:C17"/>
  </sortState>
  <conditionalFormatting sqref="M2 M4 G5:H5 G6 H6:H8 L23:M25 L5:M8">
    <cfRule type="cellIs" dxfId="267" priority="233" stopIfTrue="1" operator="equal">
      <formula>"þ"</formula>
    </cfRule>
  </conditionalFormatting>
  <conditionalFormatting sqref="K23:K25 K2 K4:K8">
    <cfRule type="cellIs" dxfId="266" priority="232" operator="lessThan">
      <formula>$P$1</formula>
    </cfRule>
  </conditionalFormatting>
  <conditionalFormatting sqref="L19:M19">
    <cfRule type="cellIs" dxfId="265" priority="231" stopIfTrue="1" operator="equal">
      <formula>"þ"</formula>
    </cfRule>
  </conditionalFormatting>
  <conditionalFormatting sqref="M21">
    <cfRule type="cellIs" dxfId="264" priority="230" stopIfTrue="1" operator="equal">
      <formula>"þ"</formula>
    </cfRule>
  </conditionalFormatting>
  <conditionalFormatting sqref="K21">
    <cfRule type="cellIs" dxfId="263" priority="229" operator="lessThan">
      <formula>$P$1</formula>
    </cfRule>
  </conditionalFormatting>
  <conditionalFormatting sqref="M21">
    <cfRule type="cellIs" dxfId="262" priority="228" stopIfTrue="1" operator="equal">
      <formula>"þ"</formula>
    </cfRule>
  </conditionalFormatting>
  <conditionalFormatting sqref="K21">
    <cfRule type="cellIs" dxfId="261" priority="227" operator="lessThan">
      <formula>$P$1</formula>
    </cfRule>
  </conditionalFormatting>
  <conditionalFormatting sqref="L25:M25">
    <cfRule type="cellIs" dxfId="260" priority="226" stopIfTrue="1" operator="equal">
      <formula>"þ"</formula>
    </cfRule>
  </conditionalFormatting>
  <conditionalFormatting sqref="K25">
    <cfRule type="cellIs" dxfId="259" priority="225" operator="lessThan">
      <formula>$P$1</formula>
    </cfRule>
  </conditionalFormatting>
  <conditionalFormatting sqref="L26:M26">
    <cfRule type="cellIs" dxfId="258" priority="224" stopIfTrue="1" operator="equal">
      <formula>"þ"</formula>
    </cfRule>
  </conditionalFormatting>
  <conditionalFormatting sqref="K26">
    <cfRule type="cellIs" dxfId="257" priority="223" operator="lessThan">
      <formula>$P$1</formula>
    </cfRule>
  </conditionalFormatting>
  <conditionalFormatting sqref="L26:M26">
    <cfRule type="cellIs" dxfId="256" priority="222" stopIfTrue="1" operator="equal">
      <formula>"þ"</formula>
    </cfRule>
  </conditionalFormatting>
  <conditionalFormatting sqref="K26">
    <cfRule type="cellIs" dxfId="255" priority="221" operator="lessThan">
      <formula>$P$1</formula>
    </cfRule>
  </conditionalFormatting>
  <conditionalFormatting sqref="L26:M26">
    <cfRule type="cellIs" dxfId="254" priority="220" stopIfTrue="1" operator="equal">
      <formula>"þ"</formula>
    </cfRule>
  </conditionalFormatting>
  <conditionalFormatting sqref="K26">
    <cfRule type="cellIs" dxfId="253" priority="219" operator="lessThan">
      <formula>$P$1</formula>
    </cfRule>
  </conditionalFormatting>
  <conditionalFormatting sqref="P1">
    <cfRule type="cellIs" dxfId="252" priority="215" operator="equal">
      <formula>0</formula>
    </cfRule>
  </conditionalFormatting>
  <conditionalFormatting sqref="M22">
    <cfRule type="cellIs" dxfId="251" priority="202" stopIfTrue="1" operator="equal">
      <formula>"þ"</formula>
    </cfRule>
  </conditionalFormatting>
  <conditionalFormatting sqref="K22">
    <cfRule type="cellIs" dxfId="250" priority="214" operator="lessThan">
      <formula>$P$1</formula>
    </cfRule>
  </conditionalFormatting>
  <conditionalFormatting sqref="M22">
    <cfRule type="cellIs" dxfId="249" priority="213" stopIfTrue="1" operator="equal">
      <formula>"þ"</formula>
    </cfRule>
  </conditionalFormatting>
  <conditionalFormatting sqref="M22">
    <cfRule type="cellIs" dxfId="248" priority="212" stopIfTrue="1" operator="equal">
      <formula>"þ"</formula>
    </cfRule>
  </conditionalFormatting>
  <conditionalFormatting sqref="K22">
    <cfRule type="cellIs" dxfId="247" priority="211" operator="lessThan">
      <formula>$P$1</formula>
    </cfRule>
  </conditionalFormatting>
  <conditionalFormatting sqref="M22">
    <cfRule type="cellIs" dxfId="246" priority="210" stopIfTrue="1" operator="equal">
      <formula>"þ"</formula>
    </cfRule>
  </conditionalFormatting>
  <conditionalFormatting sqref="M22">
    <cfRule type="cellIs" dxfId="245" priority="209" stopIfTrue="1" operator="equal">
      <formula>"þ"</formula>
    </cfRule>
  </conditionalFormatting>
  <conditionalFormatting sqref="K22">
    <cfRule type="cellIs" dxfId="244" priority="208" operator="lessThan">
      <formula>$P$1</formula>
    </cfRule>
  </conditionalFormatting>
  <conditionalFormatting sqref="M22">
    <cfRule type="cellIs" dxfId="243" priority="207" stopIfTrue="1" operator="equal">
      <formula>"þ"</formula>
    </cfRule>
  </conditionalFormatting>
  <conditionalFormatting sqref="M22">
    <cfRule type="cellIs" dxfId="242" priority="206" stopIfTrue="1" operator="equal">
      <formula>"þ"</formula>
    </cfRule>
  </conditionalFormatting>
  <conditionalFormatting sqref="K22">
    <cfRule type="cellIs" dxfId="241" priority="205" operator="lessThan">
      <formula>$P$1</formula>
    </cfRule>
  </conditionalFormatting>
  <conditionalFormatting sqref="K22">
    <cfRule type="cellIs" dxfId="240" priority="204" operator="lessThan">
      <formula>$P$1</formula>
    </cfRule>
  </conditionalFormatting>
  <conditionalFormatting sqref="M22">
    <cfRule type="cellIs" dxfId="239" priority="203" stopIfTrue="1" operator="equal">
      <formula>"þ"</formula>
    </cfRule>
  </conditionalFormatting>
  <conditionalFormatting sqref="K22">
    <cfRule type="cellIs" dxfId="238" priority="201" operator="lessThan">
      <formula>$P$1</formula>
    </cfRule>
  </conditionalFormatting>
  <conditionalFormatting sqref="M22">
    <cfRule type="cellIs" dxfId="237" priority="200" stopIfTrue="1" operator="equal">
      <formula>"þ"</formula>
    </cfRule>
  </conditionalFormatting>
  <conditionalFormatting sqref="M22">
    <cfRule type="cellIs" dxfId="236" priority="199" stopIfTrue="1" operator="equal">
      <formula>"þ"</formula>
    </cfRule>
  </conditionalFormatting>
  <conditionalFormatting sqref="K22">
    <cfRule type="cellIs" dxfId="235" priority="198" operator="lessThan">
      <formula>$P$1</formula>
    </cfRule>
  </conditionalFormatting>
  <conditionalFormatting sqref="M22">
    <cfRule type="cellIs" dxfId="234" priority="197" stopIfTrue="1" operator="equal">
      <formula>"þ"</formula>
    </cfRule>
  </conditionalFormatting>
  <conditionalFormatting sqref="M22">
    <cfRule type="cellIs" dxfId="233" priority="196" stopIfTrue="1" operator="equal">
      <formula>"þ"</formula>
    </cfRule>
  </conditionalFormatting>
  <conditionalFormatting sqref="K22">
    <cfRule type="cellIs" dxfId="232" priority="195" operator="lessThan">
      <formula>$P$1</formula>
    </cfRule>
  </conditionalFormatting>
  <conditionalFormatting sqref="L21:L22">
    <cfRule type="cellIs" dxfId="231" priority="194" stopIfTrue="1" operator="equal">
      <formula>"þ"</formula>
    </cfRule>
  </conditionalFormatting>
  <conditionalFormatting sqref="L21:L22">
    <cfRule type="cellIs" dxfId="230" priority="193" stopIfTrue="1" operator="equal">
      <formula>"þ"</formula>
    </cfRule>
  </conditionalFormatting>
  <conditionalFormatting sqref="M23:M24">
    <cfRule type="cellIs" dxfId="229" priority="192" stopIfTrue="1" operator="equal">
      <formula>"þ"</formula>
    </cfRule>
  </conditionalFormatting>
  <conditionalFormatting sqref="K24">
    <cfRule type="cellIs" dxfId="228" priority="191" operator="lessThan">
      <formula>$P$1</formula>
    </cfRule>
  </conditionalFormatting>
  <conditionalFormatting sqref="M23:M24">
    <cfRule type="cellIs" dxfId="227" priority="190" stopIfTrue="1" operator="equal">
      <formula>"þ"</formula>
    </cfRule>
  </conditionalFormatting>
  <conditionalFormatting sqref="K24">
    <cfRule type="cellIs" dxfId="226" priority="189" operator="lessThan">
      <formula>$P$1</formula>
    </cfRule>
  </conditionalFormatting>
  <conditionalFormatting sqref="M23:M24">
    <cfRule type="cellIs" dxfId="225" priority="188" stopIfTrue="1" operator="equal">
      <formula>"þ"</formula>
    </cfRule>
  </conditionalFormatting>
  <conditionalFormatting sqref="K24">
    <cfRule type="cellIs" dxfId="224" priority="187" operator="lessThan">
      <formula>$P$1</formula>
    </cfRule>
  </conditionalFormatting>
  <conditionalFormatting sqref="K23">
    <cfRule type="cellIs" dxfId="223" priority="186" operator="lessThan">
      <formula>$P$1</formula>
    </cfRule>
  </conditionalFormatting>
  <conditionalFormatting sqref="K23">
    <cfRule type="cellIs" dxfId="222" priority="185" operator="lessThan">
      <formula>$P$1</formula>
    </cfRule>
  </conditionalFormatting>
  <conditionalFormatting sqref="L23:L24">
    <cfRule type="cellIs" dxfId="221" priority="184" stopIfTrue="1" operator="equal">
      <formula>"þ"</formula>
    </cfRule>
  </conditionalFormatting>
  <conditionalFormatting sqref="L23:L24">
    <cfRule type="cellIs" dxfId="220" priority="183" stopIfTrue="1" operator="equal">
      <formula>"þ"</formula>
    </cfRule>
  </conditionalFormatting>
  <conditionalFormatting sqref="L23:L24">
    <cfRule type="cellIs" dxfId="219" priority="182" stopIfTrue="1" operator="equal">
      <formula>"þ"</formula>
    </cfRule>
  </conditionalFormatting>
  <conditionalFormatting sqref="L4">
    <cfRule type="cellIs" dxfId="218" priority="181" stopIfTrue="1" operator="equal">
      <formula>"þ"</formula>
    </cfRule>
  </conditionalFormatting>
  <conditionalFormatting sqref="E2:F2 H2">
    <cfRule type="cellIs" dxfId="217" priority="179" stopIfTrue="1" operator="equal">
      <formula>"þ"</formula>
    </cfRule>
  </conditionalFormatting>
  <conditionalFormatting sqref="E21:F21 E26:F26 E23:F23 H23 H26 H21">
    <cfRule type="cellIs" dxfId="216" priority="174" stopIfTrue="1" operator="equal">
      <formula>"þ"</formula>
    </cfRule>
  </conditionalFormatting>
  <conditionalFormatting sqref="E25:F25 H25">
    <cfRule type="cellIs" dxfId="215" priority="173" stopIfTrue="1" operator="equal">
      <formula>"þ"</formula>
    </cfRule>
  </conditionalFormatting>
  <conditionalFormatting sqref="E25:F25 H25">
    <cfRule type="cellIs" dxfId="214" priority="172" stopIfTrue="1" operator="equal">
      <formula>"þ"</formula>
    </cfRule>
  </conditionalFormatting>
  <conditionalFormatting sqref="E24:F24 H24">
    <cfRule type="cellIs" dxfId="213" priority="171" stopIfTrue="1" operator="equal">
      <formula>"þ"</formula>
    </cfRule>
  </conditionalFormatting>
  <conditionalFormatting sqref="E24:F24 H24">
    <cfRule type="cellIs" dxfId="212" priority="170" stopIfTrue="1" operator="equal">
      <formula>"þ"</formula>
    </cfRule>
  </conditionalFormatting>
  <conditionalFormatting sqref="E22:F22 H22">
    <cfRule type="cellIs" dxfId="211" priority="169" stopIfTrue="1" operator="equal">
      <formula>"þ"</formula>
    </cfRule>
  </conditionalFormatting>
  <conditionalFormatting sqref="E23:F23 H23">
    <cfRule type="cellIs" dxfId="210" priority="168" stopIfTrue="1" operator="equal">
      <formula>"þ"</formula>
    </cfRule>
  </conditionalFormatting>
  <conditionalFormatting sqref="G2">
    <cfRule type="cellIs" dxfId="209" priority="148" stopIfTrue="1" operator="equal">
      <formula>"þ"</formula>
    </cfRule>
  </conditionalFormatting>
  <conditionalFormatting sqref="G21 G26 G23">
    <cfRule type="cellIs" dxfId="208" priority="143" stopIfTrue="1" operator="equal">
      <formula>"þ"</formula>
    </cfRule>
  </conditionalFormatting>
  <conditionalFormatting sqref="G25">
    <cfRule type="cellIs" dxfId="207" priority="142" stopIfTrue="1" operator="equal">
      <formula>"þ"</formula>
    </cfRule>
  </conditionalFormatting>
  <conditionalFormatting sqref="G25">
    <cfRule type="cellIs" dxfId="206" priority="141" stopIfTrue="1" operator="equal">
      <formula>"þ"</formula>
    </cfRule>
  </conditionalFormatting>
  <conditionalFormatting sqref="G24">
    <cfRule type="cellIs" dxfId="205" priority="140" stopIfTrue="1" operator="equal">
      <formula>"þ"</formula>
    </cfRule>
  </conditionalFormatting>
  <conditionalFormatting sqref="G24">
    <cfRule type="cellIs" dxfId="204" priority="139" stopIfTrue="1" operator="equal">
      <formula>"þ"</formula>
    </cfRule>
  </conditionalFormatting>
  <conditionalFormatting sqref="G22">
    <cfRule type="cellIs" dxfId="203" priority="138" stopIfTrue="1" operator="equal">
      <formula>"þ"</formula>
    </cfRule>
  </conditionalFormatting>
  <conditionalFormatting sqref="G23">
    <cfRule type="cellIs" dxfId="202" priority="137" stopIfTrue="1" operator="equal">
      <formula>"þ"</formula>
    </cfRule>
  </conditionalFormatting>
  <conditionalFormatting sqref="M16">
    <cfRule type="cellIs" dxfId="201" priority="136" stopIfTrue="1" operator="equal">
      <formula>"þ"</formula>
    </cfRule>
  </conditionalFormatting>
  <conditionalFormatting sqref="M16">
    <cfRule type="cellIs" dxfId="200" priority="135" stopIfTrue="1" operator="equal">
      <formula>"þ"</formula>
    </cfRule>
  </conditionalFormatting>
  <conditionalFormatting sqref="K16">
    <cfRule type="cellIs" dxfId="199" priority="134" operator="lessThan">
      <formula>$P$1</formula>
    </cfRule>
  </conditionalFormatting>
  <conditionalFormatting sqref="E5:F5 E16 H16 E6:E8">
    <cfRule type="cellIs" dxfId="198" priority="133" stopIfTrue="1" operator="equal">
      <formula>"þ"</formula>
    </cfRule>
  </conditionalFormatting>
  <conditionalFormatting sqref="E5:F5 E16 H16 E6:E8">
    <cfRule type="cellIs" dxfId="197" priority="132" stopIfTrue="1" operator="equal">
      <formula>"þ"</formula>
    </cfRule>
  </conditionalFormatting>
  <conditionalFormatting sqref="G8 G16">
    <cfRule type="cellIs" dxfId="196" priority="131" stopIfTrue="1" operator="equal">
      <formula>"þ"</formula>
    </cfRule>
  </conditionalFormatting>
  <conditionalFormatting sqref="G8 G16">
    <cfRule type="cellIs" dxfId="195" priority="130" stopIfTrue="1" operator="equal">
      <formula>"þ"</formula>
    </cfRule>
  </conditionalFormatting>
  <conditionalFormatting sqref="H4">
    <cfRule type="cellIs" dxfId="194" priority="129" stopIfTrue="1" operator="equal">
      <formula>"þ"</formula>
    </cfRule>
  </conditionalFormatting>
  <conditionalFormatting sqref="H4">
    <cfRule type="cellIs" dxfId="193" priority="128" stopIfTrue="1" operator="equal">
      <formula>"þ"</formula>
    </cfRule>
  </conditionalFormatting>
  <conditionalFormatting sqref="F6 F8 F16">
    <cfRule type="cellIs" dxfId="192" priority="126" stopIfTrue="1" operator="equal">
      <formula>"þ"</formula>
    </cfRule>
  </conditionalFormatting>
  <conditionalFormatting sqref="G7">
    <cfRule type="cellIs" dxfId="191" priority="125" stopIfTrue="1" operator="equal">
      <formula>"þ"</formula>
    </cfRule>
  </conditionalFormatting>
  <conditionalFormatting sqref="F7">
    <cfRule type="cellIs" dxfId="190" priority="124" stopIfTrue="1" operator="equal">
      <formula>"þ"</formula>
    </cfRule>
  </conditionalFormatting>
  <conditionalFormatting sqref="F7">
    <cfRule type="cellIs" dxfId="189" priority="123" stopIfTrue="1" operator="equal">
      <formula>"þ"</formula>
    </cfRule>
  </conditionalFormatting>
  <conditionalFormatting sqref="L9:M9">
    <cfRule type="cellIs" dxfId="188" priority="122" stopIfTrue="1" operator="equal">
      <formula>"þ"</formula>
    </cfRule>
  </conditionalFormatting>
  <conditionalFormatting sqref="L9:M9">
    <cfRule type="cellIs" dxfId="187" priority="121" stopIfTrue="1" operator="equal">
      <formula>"þ"</formula>
    </cfRule>
  </conditionalFormatting>
  <conditionalFormatting sqref="K9">
    <cfRule type="cellIs" dxfId="186" priority="120" operator="lessThan">
      <formula>$P$1</formula>
    </cfRule>
  </conditionalFormatting>
  <conditionalFormatting sqref="H9 E9">
    <cfRule type="cellIs" dxfId="185" priority="119" stopIfTrue="1" operator="equal">
      <formula>"þ"</formula>
    </cfRule>
  </conditionalFormatting>
  <conditionalFormatting sqref="H9 E9">
    <cfRule type="cellIs" dxfId="184" priority="118" stopIfTrue="1" operator="equal">
      <formula>"þ"</formula>
    </cfRule>
  </conditionalFormatting>
  <conditionalFormatting sqref="G9">
    <cfRule type="cellIs" dxfId="183" priority="117" stopIfTrue="1" operator="equal">
      <formula>"þ"</formula>
    </cfRule>
  </conditionalFormatting>
  <conditionalFormatting sqref="G9">
    <cfRule type="cellIs" dxfId="182" priority="116" stopIfTrue="1" operator="equal">
      <formula>"þ"</formula>
    </cfRule>
  </conditionalFormatting>
  <conditionalFormatting sqref="F9">
    <cfRule type="cellIs" dxfId="181" priority="115" stopIfTrue="1" operator="equal">
      <formula>"þ"</formula>
    </cfRule>
  </conditionalFormatting>
  <conditionalFormatting sqref="M15">
    <cfRule type="cellIs" dxfId="180" priority="114" stopIfTrue="1" operator="equal">
      <formula>"þ"</formula>
    </cfRule>
  </conditionalFormatting>
  <conditionalFormatting sqref="M15">
    <cfRule type="cellIs" dxfId="179" priority="113" stopIfTrue="1" operator="equal">
      <formula>"þ"</formula>
    </cfRule>
  </conditionalFormatting>
  <conditionalFormatting sqref="K15">
    <cfRule type="cellIs" dxfId="178" priority="112" operator="lessThan">
      <formula>$P$1</formula>
    </cfRule>
  </conditionalFormatting>
  <conditionalFormatting sqref="H15 E15">
    <cfRule type="cellIs" dxfId="177" priority="111" stopIfTrue="1" operator="equal">
      <formula>"þ"</formula>
    </cfRule>
  </conditionalFormatting>
  <conditionalFormatting sqref="H15 E15">
    <cfRule type="cellIs" dxfId="176" priority="110" stopIfTrue="1" operator="equal">
      <formula>"þ"</formula>
    </cfRule>
  </conditionalFormatting>
  <conditionalFormatting sqref="G15">
    <cfRule type="cellIs" dxfId="175" priority="109" stopIfTrue="1" operator="equal">
      <formula>"þ"</formula>
    </cfRule>
  </conditionalFormatting>
  <conditionalFormatting sqref="G15">
    <cfRule type="cellIs" dxfId="174" priority="108" stopIfTrue="1" operator="equal">
      <formula>"þ"</formula>
    </cfRule>
  </conditionalFormatting>
  <conditionalFormatting sqref="F15">
    <cfRule type="cellIs" dxfId="173" priority="107" stopIfTrue="1" operator="equal">
      <formula>"þ"</formula>
    </cfRule>
  </conditionalFormatting>
  <conditionalFormatting sqref="L10:M10">
    <cfRule type="cellIs" dxfId="172" priority="106" stopIfTrue="1" operator="equal">
      <formula>"þ"</formula>
    </cfRule>
  </conditionalFormatting>
  <conditionalFormatting sqref="L10:M10">
    <cfRule type="cellIs" dxfId="171" priority="105" stopIfTrue="1" operator="equal">
      <formula>"þ"</formula>
    </cfRule>
  </conditionalFormatting>
  <conditionalFormatting sqref="K10">
    <cfRule type="cellIs" dxfId="170" priority="104" operator="lessThan">
      <formula>$P$1</formula>
    </cfRule>
  </conditionalFormatting>
  <conditionalFormatting sqref="H10 E10">
    <cfRule type="cellIs" dxfId="169" priority="103" stopIfTrue="1" operator="equal">
      <formula>"þ"</formula>
    </cfRule>
  </conditionalFormatting>
  <conditionalFormatting sqref="H10 E10">
    <cfRule type="cellIs" dxfId="168" priority="102" stopIfTrue="1" operator="equal">
      <formula>"þ"</formula>
    </cfRule>
  </conditionalFormatting>
  <conditionalFormatting sqref="G10">
    <cfRule type="cellIs" dxfId="167" priority="101" stopIfTrue="1" operator="equal">
      <formula>"þ"</formula>
    </cfRule>
  </conditionalFormatting>
  <conditionalFormatting sqref="G10">
    <cfRule type="cellIs" dxfId="166" priority="100" stopIfTrue="1" operator="equal">
      <formula>"þ"</formula>
    </cfRule>
  </conditionalFormatting>
  <conditionalFormatting sqref="F10">
    <cfRule type="cellIs" dxfId="165" priority="99" stopIfTrue="1" operator="equal">
      <formula>"þ"</formula>
    </cfRule>
  </conditionalFormatting>
  <conditionalFormatting sqref="M11:M12">
    <cfRule type="cellIs" dxfId="164" priority="98" stopIfTrue="1" operator="equal">
      <formula>"þ"</formula>
    </cfRule>
  </conditionalFormatting>
  <conditionalFormatting sqref="M11:M12">
    <cfRule type="cellIs" dxfId="163" priority="97" stopIfTrue="1" operator="equal">
      <formula>"þ"</formula>
    </cfRule>
  </conditionalFormatting>
  <conditionalFormatting sqref="K11:K12">
    <cfRule type="cellIs" dxfId="162" priority="96" operator="lessThan">
      <formula>$P$1</formula>
    </cfRule>
  </conditionalFormatting>
  <conditionalFormatting sqref="H11:H12 E12">
    <cfRule type="cellIs" dxfId="161" priority="95" stopIfTrue="1" operator="equal">
      <formula>"þ"</formula>
    </cfRule>
  </conditionalFormatting>
  <conditionalFormatting sqref="H11:H12 E12">
    <cfRule type="cellIs" dxfId="160" priority="94" stopIfTrue="1" operator="equal">
      <formula>"þ"</formula>
    </cfRule>
  </conditionalFormatting>
  <conditionalFormatting sqref="G12">
    <cfRule type="cellIs" dxfId="159" priority="93" stopIfTrue="1" operator="equal">
      <formula>"þ"</formula>
    </cfRule>
  </conditionalFormatting>
  <conditionalFormatting sqref="G12">
    <cfRule type="cellIs" dxfId="158" priority="92" stopIfTrue="1" operator="equal">
      <formula>"þ"</formula>
    </cfRule>
  </conditionalFormatting>
  <conditionalFormatting sqref="F12">
    <cfRule type="cellIs" dxfId="157" priority="91" stopIfTrue="1" operator="equal">
      <formula>"þ"</formula>
    </cfRule>
  </conditionalFormatting>
  <conditionalFormatting sqref="L17:M17">
    <cfRule type="cellIs" dxfId="156" priority="90" stopIfTrue="1" operator="equal">
      <formula>"þ"</formula>
    </cfRule>
  </conditionalFormatting>
  <conditionalFormatting sqref="L17:M17">
    <cfRule type="cellIs" dxfId="155" priority="89" stopIfTrue="1" operator="equal">
      <formula>"þ"</formula>
    </cfRule>
  </conditionalFormatting>
  <conditionalFormatting sqref="K17">
    <cfRule type="cellIs" dxfId="154" priority="88" operator="lessThan">
      <formula>$P$1</formula>
    </cfRule>
  </conditionalFormatting>
  <conditionalFormatting sqref="H17">
    <cfRule type="cellIs" dxfId="153" priority="87" stopIfTrue="1" operator="equal">
      <formula>"þ"</formula>
    </cfRule>
  </conditionalFormatting>
  <conditionalFormatting sqref="H17">
    <cfRule type="cellIs" dxfId="152" priority="86" stopIfTrue="1" operator="equal">
      <formula>"þ"</formula>
    </cfRule>
  </conditionalFormatting>
  <conditionalFormatting sqref="G17">
    <cfRule type="cellIs" dxfId="151" priority="85" stopIfTrue="1" operator="equal">
      <formula>"þ"</formula>
    </cfRule>
  </conditionalFormatting>
  <conditionalFormatting sqref="G17">
    <cfRule type="cellIs" dxfId="150" priority="84" stopIfTrue="1" operator="equal">
      <formula>"þ"</formula>
    </cfRule>
  </conditionalFormatting>
  <conditionalFormatting sqref="F17">
    <cfRule type="cellIs" dxfId="149" priority="83" stopIfTrue="1" operator="equal">
      <formula>"þ"</formula>
    </cfRule>
  </conditionalFormatting>
  <conditionalFormatting sqref="E17">
    <cfRule type="cellIs" dxfId="148" priority="82" stopIfTrue="1" operator="equal">
      <formula>"þ"</formula>
    </cfRule>
  </conditionalFormatting>
  <conditionalFormatting sqref="E17">
    <cfRule type="cellIs" dxfId="147" priority="81" stopIfTrue="1" operator="equal">
      <formula>"þ"</formula>
    </cfRule>
  </conditionalFormatting>
  <conditionalFormatting sqref="L15">
    <cfRule type="cellIs" dxfId="146" priority="80" stopIfTrue="1" operator="equal">
      <formula>"þ"</formula>
    </cfRule>
  </conditionalFormatting>
  <conditionalFormatting sqref="L15">
    <cfRule type="cellIs" dxfId="145" priority="79" stopIfTrue="1" operator="equal">
      <formula>"þ"</formula>
    </cfRule>
  </conditionalFormatting>
  <conditionalFormatting sqref="E4">
    <cfRule type="cellIs" dxfId="144" priority="78" stopIfTrue="1" operator="equal">
      <formula>"þ"</formula>
    </cfRule>
  </conditionalFormatting>
  <conditionalFormatting sqref="G4">
    <cfRule type="cellIs" dxfId="143" priority="77" stopIfTrue="1" operator="equal">
      <formula>"þ"</formula>
    </cfRule>
  </conditionalFormatting>
  <conditionalFormatting sqref="L13:M13">
    <cfRule type="cellIs" dxfId="142" priority="76" stopIfTrue="1" operator="equal">
      <formula>"þ"</formula>
    </cfRule>
  </conditionalFormatting>
  <conditionalFormatting sqref="L13:M13">
    <cfRule type="cellIs" dxfId="141" priority="75" stopIfTrue="1" operator="equal">
      <formula>"þ"</formula>
    </cfRule>
  </conditionalFormatting>
  <conditionalFormatting sqref="K13">
    <cfRule type="cellIs" dxfId="140" priority="74" operator="lessThan">
      <formula>$P$1</formula>
    </cfRule>
  </conditionalFormatting>
  <conditionalFormatting sqref="E13 H13">
    <cfRule type="cellIs" dxfId="139" priority="73" stopIfTrue="1" operator="equal">
      <formula>"þ"</formula>
    </cfRule>
  </conditionalFormatting>
  <conditionalFormatting sqref="E13 H13">
    <cfRule type="cellIs" dxfId="138" priority="72" stopIfTrue="1" operator="equal">
      <formula>"þ"</formula>
    </cfRule>
  </conditionalFormatting>
  <conditionalFormatting sqref="G13">
    <cfRule type="cellIs" dxfId="137" priority="71" stopIfTrue="1" operator="equal">
      <formula>"þ"</formula>
    </cfRule>
  </conditionalFormatting>
  <conditionalFormatting sqref="G13">
    <cfRule type="cellIs" dxfId="136" priority="70" stopIfTrue="1" operator="equal">
      <formula>"þ"</formula>
    </cfRule>
  </conditionalFormatting>
  <conditionalFormatting sqref="F13">
    <cfRule type="cellIs" dxfId="135" priority="69" stopIfTrue="1" operator="equal">
      <formula>"þ"</formula>
    </cfRule>
  </conditionalFormatting>
  <conditionalFormatting sqref="L14:M14">
    <cfRule type="cellIs" dxfId="134" priority="68" stopIfTrue="1" operator="equal">
      <formula>"þ"</formula>
    </cfRule>
  </conditionalFormatting>
  <conditionalFormatting sqref="L14:M14">
    <cfRule type="cellIs" dxfId="133" priority="67" stopIfTrue="1" operator="equal">
      <formula>"þ"</formula>
    </cfRule>
  </conditionalFormatting>
  <conditionalFormatting sqref="K14">
    <cfRule type="cellIs" dxfId="132" priority="66" operator="lessThan">
      <formula>$P$1</formula>
    </cfRule>
  </conditionalFormatting>
  <conditionalFormatting sqref="E14 H14">
    <cfRule type="cellIs" dxfId="131" priority="65" stopIfTrue="1" operator="equal">
      <formula>"þ"</formula>
    </cfRule>
  </conditionalFormatting>
  <conditionalFormatting sqref="E14 H14">
    <cfRule type="cellIs" dxfId="130" priority="64" stopIfTrue="1" operator="equal">
      <formula>"þ"</formula>
    </cfRule>
  </conditionalFormatting>
  <conditionalFormatting sqref="G14">
    <cfRule type="cellIs" dxfId="129" priority="63" stopIfTrue="1" operator="equal">
      <formula>"þ"</formula>
    </cfRule>
  </conditionalFormatting>
  <conditionalFormatting sqref="G14">
    <cfRule type="cellIs" dxfId="128" priority="62" stopIfTrue="1" operator="equal">
      <formula>"þ"</formula>
    </cfRule>
  </conditionalFormatting>
  <conditionalFormatting sqref="F14">
    <cfRule type="cellIs" dxfId="127" priority="61" stopIfTrue="1" operator="equal">
      <formula>"þ"</formula>
    </cfRule>
  </conditionalFormatting>
  <conditionalFormatting sqref="L3">
    <cfRule type="cellIs" dxfId="126" priority="44" stopIfTrue="1" operator="equal">
      <formula>"þ"</formula>
    </cfRule>
  </conditionalFormatting>
  <conditionalFormatting sqref="H3">
    <cfRule type="cellIs" dxfId="125" priority="42" stopIfTrue="1" operator="equal">
      <formula>"þ"</formula>
    </cfRule>
  </conditionalFormatting>
  <conditionalFormatting sqref="H3">
    <cfRule type="cellIs" dxfId="124" priority="41" stopIfTrue="1" operator="equal">
      <formula>"þ"</formula>
    </cfRule>
  </conditionalFormatting>
  <conditionalFormatting sqref="L18:M18">
    <cfRule type="cellIs" dxfId="123" priority="56" stopIfTrue="1" operator="equal">
      <formula>"þ"</formula>
    </cfRule>
  </conditionalFormatting>
  <conditionalFormatting sqref="L18:M18">
    <cfRule type="cellIs" dxfId="122" priority="55" stopIfTrue="1" operator="equal">
      <formula>"þ"</formula>
    </cfRule>
  </conditionalFormatting>
  <conditionalFormatting sqref="K18">
    <cfRule type="cellIs" dxfId="121" priority="54" operator="lessThan">
      <formula>$P$1</formula>
    </cfRule>
  </conditionalFormatting>
  <conditionalFormatting sqref="H18">
    <cfRule type="cellIs" dxfId="120" priority="53" stopIfTrue="1" operator="equal">
      <formula>"þ"</formula>
    </cfRule>
  </conditionalFormatting>
  <conditionalFormatting sqref="H18">
    <cfRule type="cellIs" dxfId="119" priority="52" stopIfTrue="1" operator="equal">
      <formula>"þ"</formula>
    </cfRule>
  </conditionalFormatting>
  <conditionalFormatting sqref="G18">
    <cfRule type="cellIs" dxfId="118" priority="51" stopIfTrue="1" operator="equal">
      <formula>"þ"</formula>
    </cfRule>
  </conditionalFormatting>
  <conditionalFormatting sqref="G18">
    <cfRule type="cellIs" dxfId="117" priority="50" stopIfTrue="1" operator="equal">
      <formula>"þ"</formula>
    </cfRule>
  </conditionalFormatting>
  <conditionalFormatting sqref="F18">
    <cfRule type="cellIs" dxfId="116" priority="49" stopIfTrue="1" operator="equal">
      <formula>"þ"</formula>
    </cfRule>
  </conditionalFormatting>
  <conditionalFormatting sqref="E18">
    <cfRule type="cellIs" dxfId="115" priority="48" stopIfTrue="1" operator="equal">
      <formula>"þ"</formula>
    </cfRule>
  </conditionalFormatting>
  <conditionalFormatting sqref="E18">
    <cfRule type="cellIs" dxfId="114" priority="47" stopIfTrue="1" operator="equal">
      <formula>"þ"</formula>
    </cfRule>
  </conditionalFormatting>
  <conditionalFormatting sqref="M3">
    <cfRule type="cellIs" dxfId="113" priority="46" stopIfTrue="1" operator="equal">
      <formula>"þ"</formula>
    </cfRule>
  </conditionalFormatting>
  <conditionalFormatting sqref="K3">
    <cfRule type="cellIs" dxfId="112" priority="45" operator="lessThan">
      <formula>$P$1</formula>
    </cfRule>
  </conditionalFormatting>
  <conditionalFormatting sqref="E3">
    <cfRule type="cellIs" dxfId="111" priority="40" stopIfTrue="1" operator="equal">
      <formula>"þ"</formula>
    </cfRule>
  </conditionalFormatting>
  <conditionalFormatting sqref="G3">
    <cfRule type="cellIs" dxfId="110" priority="39" stopIfTrue="1" operator="equal">
      <formula>"þ"</formula>
    </cfRule>
  </conditionalFormatting>
  <conditionalFormatting sqref="F3">
    <cfRule type="cellIs" dxfId="109" priority="38" stopIfTrue="1" operator="equal">
      <formula>"þ"</formula>
    </cfRule>
  </conditionalFormatting>
  <conditionalFormatting sqref="E27:F27 H27">
    <cfRule type="cellIs" dxfId="108" priority="21" stopIfTrue="1" operator="equal">
      <formula>"þ"</formula>
    </cfRule>
  </conditionalFormatting>
  <conditionalFormatting sqref="G27">
    <cfRule type="cellIs" dxfId="107" priority="19" stopIfTrue="1" operator="equal">
      <formula>"þ"</formula>
    </cfRule>
  </conditionalFormatting>
  <conditionalFormatting sqref="G27">
    <cfRule type="cellIs" dxfId="106" priority="18" stopIfTrue="1" operator="equal">
      <formula>"þ"</formula>
    </cfRule>
  </conditionalFormatting>
  <conditionalFormatting sqref="L27:M27">
    <cfRule type="cellIs" dxfId="105" priority="33" stopIfTrue="1" operator="equal">
      <formula>"þ"</formula>
    </cfRule>
  </conditionalFormatting>
  <conditionalFormatting sqref="K27">
    <cfRule type="cellIs" dxfId="104" priority="32" operator="lessThan">
      <formula>$P$1</formula>
    </cfRule>
  </conditionalFormatting>
  <conditionalFormatting sqref="L27:M27">
    <cfRule type="cellIs" dxfId="103" priority="31" stopIfTrue="1" operator="equal">
      <formula>"þ"</formula>
    </cfRule>
  </conditionalFormatting>
  <conditionalFormatting sqref="K27">
    <cfRule type="cellIs" dxfId="102" priority="30" operator="lessThan">
      <formula>$P$1</formula>
    </cfRule>
  </conditionalFormatting>
  <conditionalFormatting sqref="L28:M28">
    <cfRule type="cellIs" dxfId="101" priority="29" stopIfTrue="1" operator="equal">
      <formula>"þ"</formula>
    </cfRule>
  </conditionalFormatting>
  <conditionalFormatting sqref="K28">
    <cfRule type="cellIs" dxfId="100" priority="28" operator="lessThan">
      <formula>$P$1</formula>
    </cfRule>
  </conditionalFormatting>
  <conditionalFormatting sqref="L28:M28">
    <cfRule type="cellIs" dxfId="99" priority="27" stopIfTrue="1" operator="equal">
      <formula>"þ"</formula>
    </cfRule>
  </conditionalFormatting>
  <conditionalFormatting sqref="K28">
    <cfRule type="cellIs" dxfId="98" priority="26" operator="lessThan">
      <formula>$P$1</formula>
    </cfRule>
  </conditionalFormatting>
  <conditionalFormatting sqref="L28:M28">
    <cfRule type="cellIs" dxfId="97" priority="25" stopIfTrue="1" operator="equal">
      <formula>"þ"</formula>
    </cfRule>
  </conditionalFormatting>
  <conditionalFormatting sqref="K28">
    <cfRule type="cellIs" dxfId="96" priority="24" operator="lessThan">
      <formula>$P$1</formula>
    </cfRule>
  </conditionalFormatting>
  <conditionalFormatting sqref="E28:F28 H28">
    <cfRule type="cellIs" dxfId="95" priority="23" stopIfTrue="1" operator="equal">
      <formula>"þ"</formula>
    </cfRule>
  </conditionalFormatting>
  <conditionalFormatting sqref="E27:F27 H27">
    <cfRule type="cellIs" dxfId="94" priority="22" stopIfTrue="1" operator="equal">
      <formula>"þ"</formula>
    </cfRule>
  </conditionalFormatting>
  <conditionalFormatting sqref="G28">
    <cfRule type="cellIs" dxfId="93" priority="20" stopIfTrue="1" operator="equal">
      <formula>"þ"</formula>
    </cfRule>
  </conditionalFormatting>
  <conditionalFormatting sqref="F3">
    <cfRule type="cellIs" dxfId="92" priority="17" stopIfTrue="1" operator="equal">
      <formula>"þ"</formula>
    </cfRule>
  </conditionalFormatting>
  <conditionalFormatting sqref="G3">
    <cfRule type="cellIs" dxfId="91" priority="16" stopIfTrue="1" operator="equal">
      <formula>"þ"</formula>
    </cfRule>
  </conditionalFormatting>
  <conditionalFormatting sqref="F4">
    <cfRule type="cellIs" dxfId="90" priority="15" stopIfTrue="1" operator="equal">
      <formula>"þ"</formula>
    </cfRule>
  </conditionalFormatting>
  <conditionalFormatting sqref="L2">
    <cfRule type="cellIs" dxfId="89" priority="14" stopIfTrue="1" operator="equal">
      <formula>"þ"</formula>
    </cfRule>
  </conditionalFormatting>
  <conditionalFormatting sqref="L2">
    <cfRule type="cellIs" dxfId="88" priority="13" stopIfTrue="1" operator="equal">
      <formula>"þ"</formula>
    </cfRule>
  </conditionalFormatting>
  <conditionalFormatting sqref="L16">
    <cfRule type="cellIs" dxfId="87" priority="12" stopIfTrue="1" operator="equal">
      <formula>"þ"</formula>
    </cfRule>
  </conditionalFormatting>
  <conditionalFormatting sqref="L16">
    <cfRule type="cellIs" dxfId="86" priority="11" stopIfTrue="1" operator="equal">
      <formula>"þ"</formula>
    </cfRule>
  </conditionalFormatting>
  <conditionalFormatting sqref="L12">
    <cfRule type="cellIs" dxfId="85" priority="10" stopIfTrue="1" operator="equal">
      <formula>"þ"</formula>
    </cfRule>
  </conditionalFormatting>
  <conditionalFormatting sqref="L12">
    <cfRule type="cellIs" dxfId="84" priority="9" stopIfTrue="1" operator="equal">
      <formula>"þ"</formula>
    </cfRule>
  </conditionalFormatting>
  <conditionalFormatting sqref="F11">
    <cfRule type="cellIs" dxfId="83" priority="8" stopIfTrue="1" operator="equal">
      <formula>"þ"</formula>
    </cfRule>
  </conditionalFormatting>
  <conditionalFormatting sqref="F11">
    <cfRule type="cellIs" dxfId="82" priority="7" stopIfTrue="1" operator="equal">
      <formula>"þ"</formula>
    </cfRule>
  </conditionalFormatting>
  <conditionalFormatting sqref="E11">
    <cfRule type="cellIs" dxfId="81" priority="6" stopIfTrue="1" operator="equal">
      <formula>"þ"</formula>
    </cfRule>
  </conditionalFormatting>
  <conditionalFormatting sqref="E11">
    <cfRule type="cellIs" dxfId="80" priority="5" stopIfTrue="1" operator="equal">
      <formula>"þ"</formula>
    </cfRule>
  </conditionalFormatting>
  <conditionalFormatting sqref="G11">
    <cfRule type="cellIs" dxfId="79" priority="4" stopIfTrue="1" operator="equal">
      <formula>"þ"</formula>
    </cfRule>
  </conditionalFormatting>
  <conditionalFormatting sqref="G11">
    <cfRule type="cellIs" dxfId="78" priority="3" stopIfTrue="1" operator="equal">
      <formula>"þ"</formula>
    </cfRule>
  </conditionalFormatting>
  <conditionalFormatting sqref="L11">
    <cfRule type="cellIs" dxfId="77" priority="2" stopIfTrue="1" operator="equal">
      <formula>"þ"</formula>
    </cfRule>
  </conditionalFormatting>
  <conditionalFormatting sqref="L11">
    <cfRule type="cellIs" dxfId="76" priority="1" stopIfTrue="1" operator="equal">
      <formula>"þ"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3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23.3984375" style="49" bestFit="1" customWidth="1"/>
    <col min="2" max="2" width="16.19921875" style="49" bestFit="1" customWidth="1"/>
    <col min="3" max="3" width="22.8984375" style="49" bestFit="1" customWidth="1"/>
    <col min="4" max="4" width="7.296875" style="49" bestFit="1" customWidth="1"/>
    <col min="5" max="5" width="4.8984375" style="49" bestFit="1" customWidth="1"/>
    <col min="6" max="6" width="5.796875" style="49" bestFit="1" customWidth="1"/>
    <col min="7" max="7" width="5.796875" style="49" customWidth="1"/>
    <col min="8" max="8" width="3.8984375" style="49" bestFit="1" customWidth="1"/>
    <col min="9" max="9" width="7.09765625" style="49" bestFit="1" customWidth="1"/>
    <col min="10" max="10" width="5.69921875" style="49" bestFit="1" customWidth="1"/>
    <col min="11" max="11" width="4.296875" style="49" bestFit="1" customWidth="1"/>
    <col min="12" max="12" width="5.3984375" style="49" bestFit="1" customWidth="1"/>
    <col min="13" max="13" width="4.296875" style="49" bestFit="1" customWidth="1"/>
    <col min="14" max="14" width="6.69921875" style="49" bestFit="1" customWidth="1"/>
    <col min="15" max="15" width="5.796875" style="44" bestFit="1" customWidth="1"/>
    <col min="16" max="16384" width="8.796875" style="44"/>
  </cols>
  <sheetData>
    <row r="1" spans="1:15" ht="31.8" thickBot="1" x14ac:dyDescent="0.35">
      <c r="A1" s="185" t="s">
        <v>0</v>
      </c>
      <c r="B1" s="181" t="s">
        <v>35</v>
      </c>
      <c r="C1" s="181" t="s">
        <v>36</v>
      </c>
      <c r="D1" s="182" t="s">
        <v>115</v>
      </c>
      <c r="E1" s="184" t="s">
        <v>37</v>
      </c>
      <c r="F1" s="183" t="s">
        <v>114</v>
      </c>
      <c r="G1" s="182" t="s">
        <v>113</v>
      </c>
      <c r="H1" s="181" t="s">
        <v>38</v>
      </c>
      <c r="I1" s="181" t="s">
        <v>39</v>
      </c>
      <c r="J1" s="178" t="s">
        <v>112</v>
      </c>
      <c r="K1" s="180" t="s">
        <v>3</v>
      </c>
      <c r="L1" s="178" t="s">
        <v>26</v>
      </c>
      <c r="M1" s="179" t="s">
        <v>102</v>
      </c>
      <c r="N1" s="178" t="s">
        <v>101</v>
      </c>
      <c r="O1" s="178" t="s">
        <v>111</v>
      </c>
    </row>
    <row r="2" spans="1:15" x14ac:dyDescent="0.3">
      <c r="A2" s="176" t="s">
        <v>140</v>
      </c>
      <c r="B2" s="80" t="s">
        <v>127</v>
      </c>
      <c r="C2" s="45" t="s">
        <v>148</v>
      </c>
      <c r="D2" s="177" t="s">
        <v>93</v>
      </c>
      <c r="E2" s="176">
        <v>21</v>
      </c>
      <c r="F2" s="175">
        <v>10</v>
      </c>
      <c r="G2" s="174">
        <v>0</v>
      </c>
      <c r="H2" s="76">
        <v>0</v>
      </c>
      <c r="I2" s="76">
        <v>0</v>
      </c>
      <c r="J2" s="76">
        <f t="shared" ref="J2:J32" si="0">IF(D2="þ",SUM(E2,G2:I2),SUM(E2,F2,H2,I2))</f>
        <v>31</v>
      </c>
      <c r="K2" s="46">
        <f t="shared" ref="K2:K33" ca="1" si="1">RANDBETWEEN(1,20)</f>
        <v>2</v>
      </c>
      <c r="L2" s="45">
        <f t="shared" ref="L2:L25" ca="1" si="2">SUM(J2:K2)</f>
        <v>33</v>
      </c>
      <c r="M2" s="71">
        <v>20</v>
      </c>
      <c r="N2" s="74" t="str">
        <f t="shared" ref="N2:N25" ca="1" si="3">IF(K2&gt;(M2-1),"þ","ý")</f>
        <v>ý</v>
      </c>
      <c r="O2" s="80"/>
    </row>
    <row r="3" spans="1:15" x14ac:dyDescent="0.3">
      <c r="A3" s="176" t="s">
        <v>140</v>
      </c>
      <c r="B3" s="45" t="s">
        <v>128</v>
      </c>
      <c r="C3" s="45" t="s">
        <v>149</v>
      </c>
      <c r="D3" s="177" t="s">
        <v>93</v>
      </c>
      <c r="E3" s="176">
        <v>21</v>
      </c>
      <c r="F3" s="175">
        <v>5</v>
      </c>
      <c r="G3" s="174">
        <v>0</v>
      </c>
      <c r="H3" s="76">
        <v>0</v>
      </c>
      <c r="I3" s="76">
        <v>0</v>
      </c>
      <c r="J3" s="76">
        <f t="shared" si="0"/>
        <v>26</v>
      </c>
      <c r="K3" s="46">
        <f t="shared" ca="1" si="1"/>
        <v>13</v>
      </c>
      <c r="L3" s="45">
        <f t="shared" ca="1" si="2"/>
        <v>39</v>
      </c>
      <c r="M3" s="71">
        <v>20</v>
      </c>
      <c r="N3" s="74" t="str">
        <f t="shared" ca="1" si="3"/>
        <v>ý</v>
      </c>
      <c r="O3" s="80"/>
    </row>
    <row r="4" spans="1:15" x14ac:dyDescent="0.3">
      <c r="A4" s="176" t="s">
        <v>140</v>
      </c>
      <c r="B4" s="45" t="s">
        <v>129</v>
      </c>
      <c r="C4" s="186" t="s">
        <v>149</v>
      </c>
      <c r="D4" s="177" t="s">
        <v>93</v>
      </c>
      <c r="E4" s="176">
        <v>21</v>
      </c>
      <c r="F4" s="175">
        <v>5</v>
      </c>
      <c r="G4" s="174">
        <v>0</v>
      </c>
      <c r="H4" s="76">
        <v>0</v>
      </c>
      <c r="I4" s="76">
        <v>0</v>
      </c>
      <c r="J4" s="76">
        <f t="shared" si="0"/>
        <v>26</v>
      </c>
      <c r="K4" s="46">
        <f t="shared" ca="1" si="1"/>
        <v>9</v>
      </c>
      <c r="L4" s="45">
        <f t="shared" ca="1" si="2"/>
        <v>35</v>
      </c>
      <c r="M4" s="71">
        <v>20</v>
      </c>
      <c r="N4" s="74" t="str">
        <f t="shared" ca="1" si="3"/>
        <v>ý</v>
      </c>
      <c r="O4" s="80"/>
    </row>
    <row r="5" spans="1:15" x14ac:dyDescent="0.3">
      <c r="A5" s="176" t="s">
        <v>140</v>
      </c>
      <c r="B5" s="45" t="s">
        <v>151</v>
      </c>
      <c r="C5" s="81" t="s">
        <v>150</v>
      </c>
      <c r="D5" s="177" t="s">
        <v>93</v>
      </c>
      <c r="E5" s="176">
        <v>21</v>
      </c>
      <c r="F5" s="175">
        <v>5</v>
      </c>
      <c r="G5" s="174">
        <v>0</v>
      </c>
      <c r="H5" s="76">
        <v>0</v>
      </c>
      <c r="I5" s="76">
        <v>0</v>
      </c>
      <c r="J5" s="76">
        <f t="shared" si="0"/>
        <v>26</v>
      </c>
      <c r="K5" s="46">
        <f t="shared" ca="1" si="1"/>
        <v>4</v>
      </c>
      <c r="L5" s="45">
        <f t="shared" ca="1" si="2"/>
        <v>30</v>
      </c>
      <c r="M5" s="71">
        <v>20</v>
      </c>
      <c r="N5" s="74" t="str">
        <f t="shared" ca="1" si="3"/>
        <v>ý</v>
      </c>
      <c r="O5" s="80"/>
    </row>
    <row r="6" spans="1:15" x14ac:dyDescent="0.3">
      <c r="A6" s="176" t="s">
        <v>140</v>
      </c>
      <c r="B6" s="45" t="s">
        <v>152</v>
      </c>
      <c r="C6" s="81" t="s">
        <v>150</v>
      </c>
      <c r="D6" s="177" t="s">
        <v>93</v>
      </c>
      <c r="E6" s="176">
        <v>21</v>
      </c>
      <c r="F6" s="175">
        <v>5</v>
      </c>
      <c r="G6" s="174">
        <v>0</v>
      </c>
      <c r="H6" s="76">
        <v>0</v>
      </c>
      <c r="I6" s="76">
        <v>0</v>
      </c>
      <c r="J6" s="76">
        <f t="shared" si="0"/>
        <v>26</v>
      </c>
      <c r="K6" s="46">
        <f t="shared" ca="1" si="1"/>
        <v>19</v>
      </c>
      <c r="L6" s="45">
        <f t="shared" ca="1" si="2"/>
        <v>45</v>
      </c>
      <c r="M6" s="71">
        <v>20</v>
      </c>
      <c r="N6" s="74" t="str">
        <f t="shared" ca="1" si="3"/>
        <v>ý</v>
      </c>
      <c r="O6" s="80"/>
    </row>
    <row r="7" spans="1:15" x14ac:dyDescent="0.3">
      <c r="A7" s="176" t="s">
        <v>140</v>
      </c>
      <c r="B7" s="45" t="s">
        <v>130</v>
      </c>
      <c r="C7" s="81" t="s">
        <v>153</v>
      </c>
      <c r="D7" s="177" t="s">
        <v>93</v>
      </c>
      <c r="E7" s="176">
        <v>21</v>
      </c>
      <c r="F7" s="175">
        <v>5</v>
      </c>
      <c r="G7" s="174">
        <v>0</v>
      </c>
      <c r="H7" s="76">
        <v>0</v>
      </c>
      <c r="I7" s="76">
        <v>0</v>
      </c>
      <c r="J7" s="76">
        <f t="shared" ref="J7" si="4">IF(D7="þ",SUM(E7,G7:I7),SUM(E7,F7,H7,I7))</f>
        <v>26</v>
      </c>
      <c r="K7" s="46">
        <f t="shared" ca="1" si="1"/>
        <v>2</v>
      </c>
      <c r="L7" s="45">
        <f t="shared" ref="L7" ca="1" si="5">SUM(J7:K7)</f>
        <v>28</v>
      </c>
      <c r="M7" s="71">
        <v>20</v>
      </c>
      <c r="N7" s="74" t="str">
        <f t="shared" ref="N7" ca="1" si="6">IF(K7&gt;(M7-1),"þ","ý")</f>
        <v>ý</v>
      </c>
      <c r="O7" s="80"/>
    </row>
    <row r="8" spans="1:15" x14ac:dyDescent="0.3">
      <c r="A8" s="172" t="s">
        <v>140</v>
      </c>
      <c r="B8" s="47" t="s">
        <v>125</v>
      </c>
      <c r="C8" s="47" t="s">
        <v>125</v>
      </c>
      <c r="D8" s="173" t="s">
        <v>93</v>
      </c>
      <c r="E8" s="172">
        <v>21</v>
      </c>
      <c r="F8" s="171">
        <v>16</v>
      </c>
      <c r="G8" s="170">
        <v>0</v>
      </c>
      <c r="H8" s="77">
        <v>0</v>
      </c>
      <c r="I8" s="77">
        <v>0</v>
      </c>
      <c r="J8" s="77">
        <f t="shared" si="0"/>
        <v>37</v>
      </c>
      <c r="K8" s="48">
        <f t="shared" ca="1" si="1"/>
        <v>2</v>
      </c>
      <c r="L8" s="47">
        <f t="shared" ca="1" si="2"/>
        <v>39</v>
      </c>
      <c r="M8" s="72">
        <v>20</v>
      </c>
      <c r="N8" s="73" t="str">
        <f t="shared" ca="1" si="3"/>
        <v>ý</v>
      </c>
      <c r="O8" s="169"/>
    </row>
    <row r="9" spans="1:15" x14ac:dyDescent="0.3">
      <c r="A9" s="176" t="s">
        <v>144</v>
      </c>
      <c r="B9" s="45" t="s">
        <v>194</v>
      </c>
      <c r="C9" s="231" t="s">
        <v>221</v>
      </c>
      <c r="D9" s="177" t="s">
        <v>93</v>
      </c>
      <c r="E9" s="231">
        <f t="shared" ref="E9:E13" si="7">11+1</f>
        <v>12</v>
      </c>
      <c r="F9" s="175">
        <f>5</f>
        <v>5</v>
      </c>
      <c r="G9" s="174">
        <v>2</v>
      </c>
      <c r="H9" s="76">
        <v>1</v>
      </c>
      <c r="I9" s="76">
        <v>0</v>
      </c>
      <c r="J9" s="76">
        <f t="shared" si="0"/>
        <v>18</v>
      </c>
      <c r="K9" s="46">
        <f t="shared" ca="1" si="1"/>
        <v>1</v>
      </c>
      <c r="L9" s="45">
        <f t="shared" ca="1" si="2"/>
        <v>19</v>
      </c>
      <c r="M9" s="71">
        <v>20</v>
      </c>
      <c r="N9" s="74" t="str">
        <f t="shared" ca="1" si="3"/>
        <v>ý</v>
      </c>
      <c r="O9" s="80"/>
    </row>
    <row r="10" spans="1:15" x14ac:dyDescent="0.3">
      <c r="A10" s="176" t="s">
        <v>144</v>
      </c>
      <c r="B10" s="45" t="s">
        <v>195</v>
      </c>
      <c r="C10" s="231" t="s">
        <v>221</v>
      </c>
      <c r="D10" s="177" t="s">
        <v>93</v>
      </c>
      <c r="E10" s="231">
        <f>6+1</f>
        <v>7</v>
      </c>
      <c r="F10" s="175">
        <f>5</f>
        <v>5</v>
      </c>
      <c r="G10" s="174">
        <v>2</v>
      </c>
      <c r="H10" s="76">
        <v>1</v>
      </c>
      <c r="I10" s="76">
        <v>0</v>
      </c>
      <c r="J10" s="76">
        <f t="shared" si="0"/>
        <v>13</v>
      </c>
      <c r="K10" s="46">
        <f t="shared" ca="1" si="1"/>
        <v>17</v>
      </c>
      <c r="L10" s="45">
        <f t="shared" ref="L10:L12" ca="1" si="8">SUM(J10:K10)</f>
        <v>30</v>
      </c>
      <c r="M10" s="71">
        <v>20</v>
      </c>
      <c r="N10" s="74" t="str">
        <f t="shared" ref="N10:N12" ca="1" si="9">IF(K10&gt;(M10-1),"þ","ý")</f>
        <v>ý</v>
      </c>
      <c r="O10" s="80"/>
    </row>
    <row r="11" spans="1:15" x14ac:dyDescent="0.3">
      <c r="A11" s="176" t="s">
        <v>144</v>
      </c>
      <c r="B11" s="45" t="s">
        <v>196</v>
      </c>
      <c r="C11" s="231" t="s">
        <v>221</v>
      </c>
      <c r="D11" s="177" t="s">
        <v>93</v>
      </c>
      <c r="E11" s="231">
        <f t="shared" si="7"/>
        <v>12</v>
      </c>
      <c r="F11" s="175">
        <f>5</f>
        <v>5</v>
      </c>
      <c r="G11" s="174">
        <v>2</v>
      </c>
      <c r="H11" s="76">
        <v>1</v>
      </c>
      <c r="I11" s="76">
        <v>0</v>
      </c>
      <c r="J11" s="76">
        <f t="shared" si="0"/>
        <v>18</v>
      </c>
      <c r="K11" s="46">
        <f t="shared" ca="1" si="1"/>
        <v>6</v>
      </c>
      <c r="L11" s="45">
        <f t="shared" ca="1" si="8"/>
        <v>24</v>
      </c>
      <c r="M11" s="71">
        <v>20</v>
      </c>
      <c r="N11" s="74" t="str">
        <f t="shared" ca="1" si="9"/>
        <v>ý</v>
      </c>
      <c r="O11" s="80"/>
    </row>
    <row r="12" spans="1:15" x14ac:dyDescent="0.3">
      <c r="A12" s="176" t="s">
        <v>144</v>
      </c>
      <c r="B12" s="45" t="s">
        <v>197</v>
      </c>
      <c r="C12" s="45" t="s">
        <v>198</v>
      </c>
      <c r="D12" s="177" t="s">
        <v>104</v>
      </c>
      <c r="E12" s="231">
        <f t="shared" si="7"/>
        <v>12</v>
      </c>
      <c r="F12" s="175">
        <f>5</f>
        <v>5</v>
      </c>
      <c r="G12" s="174">
        <v>2</v>
      </c>
      <c r="H12" s="76">
        <v>1</v>
      </c>
      <c r="I12" s="76">
        <v>0</v>
      </c>
      <c r="J12" s="76">
        <f t="shared" si="0"/>
        <v>15</v>
      </c>
      <c r="K12" s="46">
        <f t="shared" ca="1" si="1"/>
        <v>6</v>
      </c>
      <c r="L12" s="45">
        <f t="shared" ca="1" si="8"/>
        <v>21</v>
      </c>
      <c r="M12" s="71">
        <v>20</v>
      </c>
      <c r="N12" s="74" t="str">
        <f t="shared" ca="1" si="9"/>
        <v>ý</v>
      </c>
      <c r="O12" s="80"/>
    </row>
    <row r="13" spans="1:15" x14ac:dyDescent="0.3">
      <c r="A13" s="172" t="s">
        <v>144</v>
      </c>
      <c r="B13" s="47" t="s">
        <v>125</v>
      </c>
      <c r="C13" s="47" t="s">
        <v>125</v>
      </c>
      <c r="D13" s="173" t="s">
        <v>93</v>
      </c>
      <c r="E13" s="233">
        <f t="shared" si="7"/>
        <v>12</v>
      </c>
      <c r="F13" s="171">
        <f>5</f>
        <v>5</v>
      </c>
      <c r="G13" s="170">
        <v>2</v>
      </c>
      <c r="H13" s="77">
        <v>0</v>
      </c>
      <c r="I13" s="77">
        <v>0</v>
      </c>
      <c r="J13" s="77">
        <f t="shared" si="0"/>
        <v>17</v>
      </c>
      <c r="K13" s="48">
        <f t="shared" ca="1" si="1"/>
        <v>20</v>
      </c>
      <c r="L13" s="47">
        <f t="shared" ca="1" si="2"/>
        <v>37</v>
      </c>
      <c r="M13" s="72">
        <v>20</v>
      </c>
      <c r="N13" s="73" t="str">
        <f t="shared" ca="1" si="3"/>
        <v>þ</v>
      </c>
      <c r="O13" s="169"/>
    </row>
    <row r="14" spans="1:15" x14ac:dyDescent="0.3">
      <c r="A14" s="176" t="s">
        <v>235</v>
      </c>
      <c r="B14" s="80" t="s">
        <v>116</v>
      </c>
      <c r="C14" s="45" t="s">
        <v>234</v>
      </c>
      <c r="D14" s="177" t="s">
        <v>93</v>
      </c>
      <c r="E14" s="176">
        <v>4</v>
      </c>
      <c r="F14" s="175">
        <v>5</v>
      </c>
      <c r="G14" s="174">
        <v>-5</v>
      </c>
      <c r="H14" s="76">
        <v>0</v>
      </c>
      <c r="I14" s="76">
        <v>0</v>
      </c>
      <c r="J14" s="76">
        <f t="shared" si="0"/>
        <v>9</v>
      </c>
      <c r="K14" s="46">
        <f t="shared" ca="1" si="1"/>
        <v>18</v>
      </c>
      <c r="L14" s="45">
        <f t="shared" ca="1" si="2"/>
        <v>27</v>
      </c>
      <c r="M14" s="71">
        <v>20</v>
      </c>
      <c r="N14" s="74" t="str">
        <f t="shared" ca="1" si="3"/>
        <v>ý</v>
      </c>
      <c r="O14" s="80"/>
    </row>
    <row r="15" spans="1:15" x14ac:dyDescent="0.3">
      <c r="A15" s="176" t="s">
        <v>235</v>
      </c>
      <c r="B15" s="45" t="s">
        <v>236</v>
      </c>
      <c r="C15" s="45" t="s">
        <v>237</v>
      </c>
      <c r="D15" s="177" t="s">
        <v>93</v>
      </c>
      <c r="E15" s="176">
        <v>4</v>
      </c>
      <c r="F15" s="175">
        <v>5</v>
      </c>
      <c r="G15" s="174">
        <v>-5</v>
      </c>
      <c r="H15" s="76">
        <v>0</v>
      </c>
      <c r="I15" s="76">
        <v>0</v>
      </c>
      <c r="J15" s="76">
        <f t="shared" si="0"/>
        <v>9</v>
      </c>
      <c r="K15" s="46">
        <f t="shared" ca="1" si="1"/>
        <v>7</v>
      </c>
      <c r="L15" s="45">
        <f t="shared" ca="1" si="2"/>
        <v>16</v>
      </c>
      <c r="M15" s="71">
        <v>20</v>
      </c>
      <c r="N15" s="74" t="str">
        <f t="shared" ca="1" si="3"/>
        <v>ý</v>
      </c>
      <c r="O15" s="80"/>
    </row>
    <row r="16" spans="1:15" x14ac:dyDescent="0.3">
      <c r="A16" s="176" t="s">
        <v>235</v>
      </c>
      <c r="B16" s="45" t="s">
        <v>238</v>
      </c>
      <c r="C16" s="186" t="s">
        <v>237</v>
      </c>
      <c r="D16" s="177" t="s">
        <v>93</v>
      </c>
      <c r="E16" s="176">
        <v>4</v>
      </c>
      <c r="F16" s="175">
        <v>5</v>
      </c>
      <c r="G16" s="174">
        <v>-5</v>
      </c>
      <c r="H16" s="76">
        <v>0</v>
      </c>
      <c r="I16" s="76">
        <v>0</v>
      </c>
      <c r="J16" s="76">
        <f t="shared" si="0"/>
        <v>9</v>
      </c>
      <c r="K16" s="46">
        <f t="shared" ca="1" si="1"/>
        <v>8</v>
      </c>
      <c r="L16" s="45">
        <f t="shared" ca="1" si="2"/>
        <v>17</v>
      </c>
      <c r="M16" s="71">
        <v>20</v>
      </c>
      <c r="N16" s="74" t="str">
        <f t="shared" ca="1" si="3"/>
        <v>ý</v>
      </c>
      <c r="O16" s="80"/>
    </row>
    <row r="17" spans="1:15" x14ac:dyDescent="0.3">
      <c r="A17" s="176" t="s">
        <v>239</v>
      </c>
      <c r="B17" s="45" t="s">
        <v>116</v>
      </c>
      <c r="C17" s="81" t="s">
        <v>240</v>
      </c>
      <c r="D17" s="177" t="s">
        <v>93</v>
      </c>
      <c r="E17" s="176">
        <v>5</v>
      </c>
      <c r="F17" s="175">
        <v>7</v>
      </c>
      <c r="G17" s="174">
        <v>-6</v>
      </c>
      <c r="H17" s="76">
        <v>0</v>
      </c>
      <c r="I17" s="76">
        <v>0</v>
      </c>
      <c r="J17" s="76">
        <f t="shared" si="0"/>
        <v>12</v>
      </c>
      <c r="K17" s="46">
        <f t="shared" ca="1" si="1"/>
        <v>17</v>
      </c>
      <c r="L17" s="45">
        <f t="shared" ca="1" si="2"/>
        <v>29</v>
      </c>
      <c r="M17" s="71">
        <v>20</v>
      </c>
      <c r="N17" s="74" t="str">
        <f t="shared" ca="1" si="3"/>
        <v>ý</v>
      </c>
      <c r="O17" s="80"/>
    </row>
    <row r="18" spans="1:15" x14ac:dyDescent="0.3">
      <c r="A18" s="176" t="s">
        <v>239</v>
      </c>
      <c r="B18" s="45" t="s">
        <v>236</v>
      </c>
      <c r="C18" s="81" t="s">
        <v>237</v>
      </c>
      <c r="D18" s="177" t="s">
        <v>93</v>
      </c>
      <c r="E18" s="176">
        <v>5</v>
      </c>
      <c r="F18" s="175">
        <v>7</v>
      </c>
      <c r="G18" s="174">
        <v>-6</v>
      </c>
      <c r="H18" s="76">
        <v>0</v>
      </c>
      <c r="I18" s="76">
        <v>0</v>
      </c>
      <c r="J18" s="76">
        <f t="shared" si="0"/>
        <v>12</v>
      </c>
      <c r="K18" s="46">
        <f t="shared" ca="1" si="1"/>
        <v>5</v>
      </c>
      <c r="L18" s="45">
        <f t="shared" ca="1" si="2"/>
        <v>17</v>
      </c>
      <c r="M18" s="71">
        <v>20</v>
      </c>
      <c r="N18" s="74" t="str">
        <f t="shared" ca="1" si="3"/>
        <v>ý</v>
      </c>
      <c r="O18" s="80"/>
    </row>
    <row r="19" spans="1:15" x14ac:dyDescent="0.3">
      <c r="A19" s="172" t="s">
        <v>239</v>
      </c>
      <c r="B19" s="47" t="s">
        <v>238</v>
      </c>
      <c r="C19" s="47" t="s">
        <v>237</v>
      </c>
      <c r="D19" s="173" t="s">
        <v>93</v>
      </c>
      <c r="E19" s="172">
        <v>5</v>
      </c>
      <c r="F19" s="171">
        <v>7</v>
      </c>
      <c r="G19" s="170">
        <v>-6</v>
      </c>
      <c r="H19" s="77">
        <v>0</v>
      </c>
      <c r="I19" s="77">
        <v>0</v>
      </c>
      <c r="J19" s="77">
        <f t="shared" si="0"/>
        <v>12</v>
      </c>
      <c r="K19" s="48">
        <f t="shared" ca="1" si="1"/>
        <v>10</v>
      </c>
      <c r="L19" s="47">
        <f t="shared" ca="1" si="2"/>
        <v>22</v>
      </c>
      <c r="M19" s="72">
        <v>20</v>
      </c>
      <c r="N19" s="73" t="str">
        <f t="shared" ca="1" si="3"/>
        <v>ý</v>
      </c>
      <c r="O19" s="169"/>
    </row>
    <row r="20" spans="1:15" x14ac:dyDescent="0.3">
      <c r="A20" s="176" t="s">
        <v>224</v>
      </c>
      <c r="B20" s="45" t="s">
        <v>241</v>
      </c>
      <c r="C20" s="45" t="s">
        <v>242</v>
      </c>
      <c r="D20" s="177" t="s">
        <v>93</v>
      </c>
      <c r="E20" s="176">
        <f t="shared" ref="E20:E24" si="10">4+3</f>
        <v>7</v>
      </c>
      <c r="F20" s="175">
        <v>1</v>
      </c>
      <c r="G20" s="174">
        <v>2</v>
      </c>
      <c r="H20" s="76">
        <v>0</v>
      </c>
      <c r="I20" s="76">
        <v>0</v>
      </c>
      <c r="J20" s="76">
        <f t="shared" si="0"/>
        <v>8</v>
      </c>
      <c r="K20" s="46">
        <f t="shared" ca="1" si="1"/>
        <v>9</v>
      </c>
      <c r="L20" s="45">
        <f t="shared" ca="1" si="2"/>
        <v>17</v>
      </c>
      <c r="M20" s="71">
        <v>20</v>
      </c>
      <c r="N20" s="74" t="str">
        <f t="shared" ca="1" si="3"/>
        <v>ý</v>
      </c>
      <c r="O20" s="80"/>
    </row>
    <row r="21" spans="1:15" x14ac:dyDescent="0.3">
      <c r="A21" s="176" t="s">
        <v>224</v>
      </c>
      <c r="B21" s="45" t="s">
        <v>243</v>
      </c>
      <c r="C21" s="45" t="s">
        <v>242</v>
      </c>
      <c r="D21" s="177" t="s">
        <v>93</v>
      </c>
      <c r="E21" s="176">
        <f t="shared" si="10"/>
        <v>7</v>
      </c>
      <c r="F21" s="175">
        <v>1</v>
      </c>
      <c r="G21" s="174">
        <v>2</v>
      </c>
      <c r="H21" s="76">
        <v>0</v>
      </c>
      <c r="I21" s="76">
        <v>0</v>
      </c>
      <c r="J21" s="76">
        <f t="shared" si="0"/>
        <v>8</v>
      </c>
      <c r="K21" s="46">
        <f t="shared" ca="1" si="1"/>
        <v>17</v>
      </c>
      <c r="L21" s="45">
        <f t="shared" ref="L21:L23" ca="1" si="11">SUM(J21:K21)</f>
        <v>25</v>
      </c>
      <c r="M21" s="71">
        <v>20</v>
      </c>
      <c r="N21" s="74" t="str">
        <f t="shared" ca="1" si="3"/>
        <v>ý</v>
      </c>
      <c r="O21" s="80"/>
    </row>
    <row r="22" spans="1:15" x14ac:dyDescent="0.3">
      <c r="A22" s="176" t="s">
        <v>224</v>
      </c>
      <c r="B22" s="45" t="s">
        <v>244</v>
      </c>
      <c r="C22" s="45" t="s">
        <v>245</v>
      </c>
      <c r="D22" s="177" t="s">
        <v>93</v>
      </c>
      <c r="E22" s="176">
        <f t="shared" si="10"/>
        <v>7</v>
      </c>
      <c r="F22" s="175">
        <v>1</v>
      </c>
      <c r="G22" s="174">
        <v>2</v>
      </c>
      <c r="H22" s="76">
        <v>0</v>
      </c>
      <c r="I22" s="76">
        <v>0</v>
      </c>
      <c r="J22" s="76">
        <f t="shared" si="0"/>
        <v>8</v>
      </c>
      <c r="K22" s="46">
        <f t="shared" ca="1" si="1"/>
        <v>19</v>
      </c>
      <c r="L22" s="45">
        <f t="shared" ca="1" si="11"/>
        <v>27</v>
      </c>
      <c r="M22" s="71">
        <v>20</v>
      </c>
      <c r="N22" s="74" t="str">
        <f t="shared" ca="1" si="3"/>
        <v>ý</v>
      </c>
      <c r="O22" s="80"/>
    </row>
    <row r="23" spans="1:15" x14ac:dyDescent="0.3">
      <c r="A23" s="176" t="s">
        <v>224</v>
      </c>
      <c r="B23" s="45" t="s">
        <v>246</v>
      </c>
      <c r="C23" s="45" t="s">
        <v>247</v>
      </c>
      <c r="D23" s="177" t="s">
        <v>104</v>
      </c>
      <c r="E23" s="176">
        <f t="shared" si="10"/>
        <v>7</v>
      </c>
      <c r="F23" s="175">
        <v>1</v>
      </c>
      <c r="G23" s="174">
        <v>2</v>
      </c>
      <c r="H23" s="76">
        <v>0</v>
      </c>
      <c r="I23" s="76">
        <v>0</v>
      </c>
      <c r="J23" s="76">
        <f t="shared" si="0"/>
        <v>9</v>
      </c>
      <c r="K23" s="46">
        <f t="shared" ca="1" si="1"/>
        <v>5</v>
      </c>
      <c r="L23" s="45">
        <f t="shared" ca="1" si="11"/>
        <v>14</v>
      </c>
      <c r="M23" s="71">
        <v>20</v>
      </c>
      <c r="N23" s="74" t="str">
        <f t="shared" ca="1" si="3"/>
        <v>ý</v>
      </c>
      <c r="O23" s="80"/>
    </row>
    <row r="24" spans="1:15" x14ac:dyDescent="0.3">
      <c r="A24" s="172" t="s">
        <v>224</v>
      </c>
      <c r="B24" s="47" t="s">
        <v>125</v>
      </c>
      <c r="C24" s="47" t="s">
        <v>125</v>
      </c>
      <c r="D24" s="173" t="s">
        <v>93</v>
      </c>
      <c r="E24" s="172">
        <f t="shared" si="10"/>
        <v>7</v>
      </c>
      <c r="F24" s="171">
        <v>1</v>
      </c>
      <c r="G24" s="170">
        <v>2</v>
      </c>
      <c r="H24" s="77">
        <v>0</v>
      </c>
      <c r="I24" s="77">
        <v>0</v>
      </c>
      <c r="J24" s="77">
        <f t="shared" si="0"/>
        <v>8</v>
      </c>
      <c r="K24" s="48">
        <f t="shared" ca="1" si="1"/>
        <v>5</v>
      </c>
      <c r="L24" s="47">
        <f t="shared" ca="1" si="2"/>
        <v>13</v>
      </c>
      <c r="M24" s="72">
        <v>20</v>
      </c>
      <c r="N24" s="73" t="str">
        <f t="shared" ca="1" si="3"/>
        <v>ý</v>
      </c>
      <c r="O24" s="169"/>
    </row>
    <row r="25" spans="1:15" x14ac:dyDescent="0.3">
      <c r="A25" s="224" t="s">
        <v>147</v>
      </c>
      <c r="B25" s="45" t="s">
        <v>184</v>
      </c>
      <c r="C25" s="45" t="s">
        <v>183</v>
      </c>
      <c r="D25" s="177" t="s">
        <v>93</v>
      </c>
      <c r="E25" s="176">
        <v>6</v>
      </c>
      <c r="F25" s="175">
        <v>1</v>
      </c>
      <c r="G25" s="174">
        <v>1</v>
      </c>
      <c r="H25" s="76">
        <v>3</v>
      </c>
      <c r="I25" s="76">
        <v>0</v>
      </c>
      <c r="J25" s="76">
        <f t="shared" si="0"/>
        <v>10</v>
      </c>
      <c r="K25" s="46">
        <f t="shared" ca="1" si="1"/>
        <v>1</v>
      </c>
      <c r="L25" s="45">
        <f t="shared" ca="1" si="2"/>
        <v>11</v>
      </c>
      <c r="M25" s="71">
        <v>20</v>
      </c>
      <c r="N25" s="74" t="str">
        <f t="shared" ca="1" si="3"/>
        <v>ý</v>
      </c>
      <c r="O25" s="80"/>
    </row>
    <row r="26" spans="1:15" x14ac:dyDescent="0.3">
      <c r="A26" s="224" t="s">
        <v>147</v>
      </c>
      <c r="B26" s="45" t="s">
        <v>199</v>
      </c>
      <c r="C26" s="45" t="s">
        <v>183</v>
      </c>
      <c r="D26" s="177" t="s">
        <v>93</v>
      </c>
      <c r="E26" s="176">
        <v>1</v>
      </c>
      <c r="F26" s="175">
        <v>1</v>
      </c>
      <c r="G26" s="174">
        <v>1</v>
      </c>
      <c r="H26" s="76">
        <v>3</v>
      </c>
      <c r="I26" s="76">
        <v>0</v>
      </c>
      <c r="J26" s="76">
        <f t="shared" si="0"/>
        <v>5</v>
      </c>
      <c r="K26" s="46">
        <f t="shared" ca="1" si="1"/>
        <v>9</v>
      </c>
      <c r="L26" s="45">
        <f t="shared" ref="L26:L29" ca="1" si="12">SUM(J26:K26)</f>
        <v>14</v>
      </c>
      <c r="M26" s="71">
        <v>20</v>
      </c>
      <c r="N26" s="74" t="str">
        <f t="shared" ref="N26:N29" ca="1" si="13">IF(K26&gt;(M26-1),"þ","ý")</f>
        <v>ý</v>
      </c>
      <c r="O26" s="80"/>
    </row>
    <row r="27" spans="1:15" x14ac:dyDescent="0.3">
      <c r="A27" s="224" t="s">
        <v>147</v>
      </c>
      <c r="B27" s="45" t="s">
        <v>200</v>
      </c>
      <c r="C27" s="45" t="s">
        <v>183</v>
      </c>
      <c r="D27" s="177" t="s">
        <v>93</v>
      </c>
      <c r="E27" s="176">
        <v>6</v>
      </c>
      <c r="F27" s="175">
        <v>1</v>
      </c>
      <c r="G27" s="174">
        <v>1</v>
      </c>
      <c r="H27" s="76">
        <v>3</v>
      </c>
      <c r="I27" s="76">
        <v>0</v>
      </c>
      <c r="J27" s="76">
        <f t="shared" si="0"/>
        <v>10</v>
      </c>
      <c r="K27" s="46">
        <f t="shared" ca="1" si="1"/>
        <v>11</v>
      </c>
      <c r="L27" s="45">
        <f t="shared" ca="1" si="12"/>
        <v>21</v>
      </c>
      <c r="M27" s="71">
        <v>20</v>
      </c>
      <c r="N27" s="74" t="str">
        <f t="shared" ca="1" si="13"/>
        <v>ý</v>
      </c>
      <c r="O27" s="80"/>
    </row>
    <row r="28" spans="1:15" x14ac:dyDescent="0.3">
      <c r="A28" s="224" t="s">
        <v>147</v>
      </c>
      <c r="B28" s="45" t="s">
        <v>202</v>
      </c>
      <c r="C28" s="45" t="s">
        <v>201</v>
      </c>
      <c r="D28" s="177" t="s">
        <v>93</v>
      </c>
      <c r="E28" s="176">
        <v>6</v>
      </c>
      <c r="F28" s="175">
        <v>1</v>
      </c>
      <c r="G28" s="174">
        <v>1</v>
      </c>
      <c r="H28" s="76">
        <v>0</v>
      </c>
      <c r="I28" s="76">
        <v>0</v>
      </c>
      <c r="J28" s="76">
        <f t="shared" si="0"/>
        <v>7</v>
      </c>
      <c r="K28" s="46">
        <f t="shared" ca="1" si="1"/>
        <v>10</v>
      </c>
      <c r="L28" s="45">
        <f t="shared" ca="1" si="12"/>
        <v>17</v>
      </c>
      <c r="M28" s="71">
        <v>20</v>
      </c>
      <c r="N28" s="74" t="str">
        <f t="shared" ca="1" si="13"/>
        <v>ý</v>
      </c>
      <c r="O28" s="80"/>
    </row>
    <row r="29" spans="1:15" x14ac:dyDescent="0.3">
      <c r="A29" s="224" t="s">
        <v>147</v>
      </c>
      <c r="B29" s="45" t="s">
        <v>125</v>
      </c>
      <c r="C29" s="45" t="s">
        <v>125</v>
      </c>
      <c r="D29" s="177" t="s">
        <v>93</v>
      </c>
      <c r="E29" s="176">
        <v>6</v>
      </c>
      <c r="F29" s="175">
        <v>1</v>
      </c>
      <c r="G29" s="174">
        <v>1</v>
      </c>
      <c r="H29" s="76">
        <v>0</v>
      </c>
      <c r="I29" s="76">
        <v>0</v>
      </c>
      <c r="J29" s="76">
        <f t="shared" ref="J29" si="14">IF(D29="þ",SUM(E29,G29:I29),SUM(E29,F29,H29,I29))</f>
        <v>7</v>
      </c>
      <c r="K29" s="46">
        <f t="shared" ca="1" si="1"/>
        <v>6</v>
      </c>
      <c r="L29" s="45">
        <f t="shared" ca="1" si="12"/>
        <v>13</v>
      </c>
      <c r="M29" s="71">
        <v>20</v>
      </c>
      <c r="N29" s="74" t="str">
        <f t="shared" ca="1" si="13"/>
        <v>ý</v>
      </c>
      <c r="O29" s="80"/>
    </row>
    <row r="30" spans="1:15" x14ac:dyDescent="0.3">
      <c r="A30" s="224" t="s">
        <v>147</v>
      </c>
      <c r="B30" s="45" t="s">
        <v>218</v>
      </c>
      <c r="C30" s="45" t="s">
        <v>217</v>
      </c>
      <c r="D30" s="177" t="s">
        <v>93</v>
      </c>
      <c r="E30" s="176">
        <v>9</v>
      </c>
      <c r="F30" s="175">
        <v>0</v>
      </c>
      <c r="G30" s="174">
        <v>0</v>
      </c>
      <c r="H30" s="76">
        <v>0</v>
      </c>
      <c r="I30" s="76">
        <v>0</v>
      </c>
      <c r="J30" s="76">
        <f t="shared" si="0"/>
        <v>9</v>
      </c>
      <c r="K30" s="46">
        <f t="shared" ca="1" si="1"/>
        <v>8</v>
      </c>
      <c r="L30" s="45">
        <f t="shared" ref="L30" ca="1" si="15">SUM(J30:K30)</f>
        <v>17</v>
      </c>
      <c r="M30" s="71">
        <v>20</v>
      </c>
      <c r="N30" s="74" t="str">
        <f t="shared" ref="N30:N32" ca="1" si="16">IF(K30&gt;(M30-1),"þ","ý")</f>
        <v>ý</v>
      </c>
      <c r="O30" s="80"/>
    </row>
    <row r="31" spans="1:15" x14ac:dyDescent="0.3">
      <c r="A31" s="206" t="s">
        <v>147</v>
      </c>
      <c r="B31" s="47" t="s">
        <v>223</v>
      </c>
      <c r="C31" s="47" t="s">
        <v>217</v>
      </c>
      <c r="D31" s="173" t="s">
        <v>93</v>
      </c>
      <c r="E31" s="172">
        <v>9</v>
      </c>
      <c r="F31" s="171">
        <v>0</v>
      </c>
      <c r="G31" s="170">
        <v>0</v>
      </c>
      <c r="H31" s="77">
        <v>0</v>
      </c>
      <c r="I31" s="77">
        <v>1</v>
      </c>
      <c r="J31" s="77">
        <f t="shared" ref="J31" si="17">IF(D31="þ",SUM(E31,G31:I31),SUM(E31,F31,H31,I31))</f>
        <v>10</v>
      </c>
      <c r="K31" s="48">
        <f t="shared" ca="1" si="1"/>
        <v>19</v>
      </c>
      <c r="L31" s="47">
        <f t="shared" ref="L31" ca="1" si="18">SUM(J31:K31)</f>
        <v>29</v>
      </c>
      <c r="M31" s="72">
        <v>20</v>
      </c>
      <c r="N31" s="73" t="str">
        <f t="shared" ref="N31" ca="1" si="19">IF(K31&gt;(M31-1),"þ","ý")</f>
        <v>ý</v>
      </c>
      <c r="O31" s="169"/>
    </row>
    <row r="32" spans="1:15" x14ac:dyDescent="0.3">
      <c r="A32" s="206" t="s">
        <v>254</v>
      </c>
      <c r="B32" s="47" t="s">
        <v>116</v>
      </c>
      <c r="C32" s="47" t="s">
        <v>255</v>
      </c>
      <c r="D32" s="173" t="s">
        <v>93</v>
      </c>
      <c r="E32" s="172">
        <v>3</v>
      </c>
      <c r="F32" s="171">
        <v>3</v>
      </c>
      <c r="G32" s="170">
        <v>1</v>
      </c>
      <c r="H32" s="77">
        <v>0</v>
      </c>
      <c r="I32" s="77">
        <v>0</v>
      </c>
      <c r="J32" s="77">
        <f t="shared" si="0"/>
        <v>6</v>
      </c>
      <c r="K32" s="48">
        <f t="shared" ca="1" si="1"/>
        <v>2</v>
      </c>
      <c r="L32" s="47">
        <f t="shared" ref="L32" ca="1" si="20">SUM(J32:K32)</f>
        <v>8</v>
      </c>
      <c r="M32" s="72">
        <v>20</v>
      </c>
      <c r="N32" s="73" t="str">
        <f t="shared" ca="1" si="16"/>
        <v>ý</v>
      </c>
      <c r="O32" s="169"/>
    </row>
    <row r="33" spans="1:15" x14ac:dyDescent="0.3">
      <c r="A33" s="206" t="s">
        <v>259</v>
      </c>
      <c r="B33" s="47" t="s">
        <v>260</v>
      </c>
      <c r="C33" s="47" t="s">
        <v>153</v>
      </c>
      <c r="D33" s="173" t="s">
        <v>93</v>
      </c>
      <c r="E33" s="172">
        <v>6</v>
      </c>
      <c r="F33" s="171">
        <v>7</v>
      </c>
      <c r="G33" s="170">
        <v>0</v>
      </c>
      <c r="H33" s="77">
        <v>0</v>
      </c>
      <c r="I33" s="77">
        <v>0</v>
      </c>
      <c r="J33" s="77">
        <f t="shared" ref="J33" si="21">IF(D33="þ",SUM(E33,G33:I33),SUM(E33,F33,H33,I33))</f>
        <v>13</v>
      </c>
      <c r="K33" s="48">
        <f t="shared" ca="1" si="1"/>
        <v>5</v>
      </c>
      <c r="L33" s="47">
        <f t="shared" ref="L33" ca="1" si="22">SUM(J33:K33)</f>
        <v>18</v>
      </c>
      <c r="M33" s="72">
        <v>20</v>
      </c>
      <c r="N33" s="73" t="str">
        <f t="shared" ref="N33" ca="1" si="23">IF(K33&gt;(M33-1),"þ","ý")</f>
        <v>ý</v>
      </c>
      <c r="O33" s="169"/>
    </row>
  </sheetData>
  <conditionalFormatting sqref="N2 N8:N13">
    <cfRule type="cellIs" dxfId="75" priority="31" operator="equal">
      <formula>"þ"</formula>
    </cfRule>
  </conditionalFormatting>
  <conditionalFormatting sqref="N3:N5">
    <cfRule type="cellIs" dxfId="74" priority="30" operator="equal">
      <formula>"þ"</formula>
    </cfRule>
  </conditionalFormatting>
  <conditionalFormatting sqref="N3">
    <cfRule type="cellIs" dxfId="73" priority="29" operator="equal">
      <formula>"þ"</formula>
    </cfRule>
  </conditionalFormatting>
  <conditionalFormatting sqref="N6">
    <cfRule type="cellIs" dxfId="72" priority="28" operator="equal">
      <formula>"þ"</formula>
    </cfRule>
  </conditionalFormatting>
  <conditionalFormatting sqref="D2:D6 D8:D13">
    <cfRule type="cellIs" dxfId="71" priority="21" operator="equal">
      <formula>"þ"</formula>
    </cfRule>
  </conditionalFormatting>
  <conditionalFormatting sqref="N25:N29 N31">
    <cfRule type="cellIs" dxfId="70" priority="19" operator="equal">
      <formula>"þ"</formula>
    </cfRule>
  </conditionalFormatting>
  <conditionalFormatting sqref="D25:D29 D31">
    <cfRule type="cellIs" dxfId="69" priority="18" operator="equal">
      <formula>"þ"</formula>
    </cfRule>
  </conditionalFormatting>
  <conditionalFormatting sqref="N7">
    <cfRule type="cellIs" dxfId="68" priority="15" operator="equal">
      <formula>"þ"</formula>
    </cfRule>
  </conditionalFormatting>
  <conditionalFormatting sqref="D7">
    <cfRule type="cellIs" dxfId="67" priority="14" operator="equal">
      <formula>"þ"</formula>
    </cfRule>
  </conditionalFormatting>
  <conditionalFormatting sqref="N32">
    <cfRule type="cellIs" dxfId="66" priority="11" operator="equal">
      <formula>"þ"</formula>
    </cfRule>
  </conditionalFormatting>
  <conditionalFormatting sqref="D32">
    <cfRule type="cellIs" dxfId="65" priority="10" operator="equal">
      <formula>"þ"</formula>
    </cfRule>
  </conditionalFormatting>
  <conditionalFormatting sqref="N30">
    <cfRule type="cellIs" dxfId="64" priority="9" operator="equal">
      <formula>"þ"</formula>
    </cfRule>
  </conditionalFormatting>
  <conditionalFormatting sqref="D30">
    <cfRule type="cellIs" dxfId="63" priority="8" operator="equal">
      <formula>"þ"</formula>
    </cfRule>
  </conditionalFormatting>
  <conditionalFormatting sqref="D14:D24">
    <cfRule type="cellIs" dxfId="62" priority="3" operator="equal">
      <formula>"þ"</formula>
    </cfRule>
  </conditionalFormatting>
  <conditionalFormatting sqref="N14 N19:N24">
    <cfRule type="cellIs" dxfId="61" priority="7" operator="equal">
      <formula>"þ"</formula>
    </cfRule>
  </conditionalFormatting>
  <conditionalFormatting sqref="N15:N17">
    <cfRule type="cellIs" dxfId="60" priority="6" operator="equal">
      <formula>"þ"</formula>
    </cfRule>
  </conditionalFormatting>
  <conditionalFormatting sqref="N15">
    <cfRule type="cellIs" dxfId="59" priority="5" operator="equal">
      <formula>"þ"</formula>
    </cfRule>
  </conditionalFormatting>
  <conditionalFormatting sqref="N18">
    <cfRule type="cellIs" dxfId="58" priority="4" operator="equal">
      <formula>"þ"</formula>
    </cfRule>
  </conditionalFormatting>
  <conditionalFormatting sqref="N33">
    <cfRule type="cellIs" dxfId="57" priority="2" operator="equal">
      <formula>"þ"</formula>
    </cfRule>
  </conditionalFormatting>
  <conditionalFormatting sqref="D33">
    <cfRule type="cellIs" dxfId="56" priority="1" operator="equal">
      <formula>"þ"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1"/>
  <sheetViews>
    <sheetView showGridLines="0" zoomScaleNormal="100" workbookViewId="0"/>
  </sheetViews>
  <sheetFormatPr defaultColWidth="4" defaultRowHeight="15.6" x14ac:dyDescent="0.3"/>
  <cols>
    <col min="1" max="1" width="23.3984375" style="18" bestFit="1" customWidth="1"/>
    <col min="2" max="2" width="12.09765625" style="18" bestFit="1" customWidth="1"/>
    <col min="3" max="3" width="6.19921875" style="18" bestFit="1" customWidth="1"/>
    <col min="4" max="4" width="4.296875" style="18" bestFit="1" customWidth="1"/>
    <col min="5" max="5" width="5" style="18" bestFit="1" customWidth="1"/>
    <col min="6" max="6" width="4" style="18"/>
    <col min="7" max="7" width="14.69921875" style="18" bestFit="1" customWidth="1"/>
    <col min="8" max="8" width="19" style="18" bestFit="1" customWidth="1"/>
    <col min="9" max="9" width="13.19921875" style="18" bestFit="1" customWidth="1"/>
    <col min="10" max="10" width="5" style="18" bestFit="1" customWidth="1"/>
    <col min="11" max="16384" width="4" style="18"/>
  </cols>
  <sheetData>
    <row r="1" spans="1:10" s="19" customFormat="1" x14ac:dyDescent="0.3">
      <c r="A1" s="106" t="s">
        <v>0</v>
      </c>
      <c r="B1" s="106" t="s">
        <v>66</v>
      </c>
      <c r="C1" s="106" t="s">
        <v>40</v>
      </c>
      <c r="D1" s="107" t="s">
        <v>3</v>
      </c>
      <c r="E1" s="106" t="s">
        <v>41</v>
      </c>
      <c r="F1" s="18"/>
      <c r="G1" s="106" t="s">
        <v>187</v>
      </c>
      <c r="H1" s="106" t="s">
        <v>188</v>
      </c>
      <c r="I1" s="106" t="s">
        <v>189</v>
      </c>
    </row>
    <row r="2" spans="1:10" x14ac:dyDescent="0.3">
      <c r="A2" s="189" t="s">
        <v>140</v>
      </c>
      <c r="B2" s="5" t="s">
        <v>42</v>
      </c>
      <c r="C2" s="114">
        <v>17</v>
      </c>
      <c r="D2" s="110">
        <f t="shared" ref="D2:D4" ca="1" si="0">RANDBETWEEN(1,20)</f>
        <v>10</v>
      </c>
      <c r="E2" s="109">
        <f t="shared" ref="E2:E4" ca="1" si="1">D2+C2</f>
        <v>27</v>
      </c>
      <c r="G2" s="18" t="s">
        <v>163</v>
      </c>
      <c r="H2" s="18" t="s">
        <v>173</v>
      </c>
      <c r="I2" s="18" t="s">
        <v>185</v>
      </c>
    </row>
    <row r="3" spans="1:10" x14ac:dyDescent="0.3">
      <c r="A3" s="187" t="s">
        <v>140</v>
      </c>
      <c r="B3" s="5" t="s">
        <v>43</v>
      </c>
      <c r="C3" s="114">
        <v>12</v>
      </c>
      <c r="D3" s="46">
        <f t="shared" ca="1" si="0"/>
        <v>18</v>
      </c>
      <c r="E3" s="45">
        <f t="shared" ca="1" si="1"/>
        <v>30</v>
      </c>
      <c r="G3" s="18" t="s">
        <v>164</v>
      </c>
      <c r="H3" s="18" t="s">
        <v>180</v>
      </c>
      <c r="I3" s="18" t="s">
        <v>192</v>
      </c>
      <c r="J3" s="217"/>
    </row>
    <row r="4" spans="1:10" x14ac:dyDescent="0.3">
      <c r="A4" s="188" t="s">
        <v>140</v>
      </c>
      <c r="B4" s="111" t="s">
        <v>44</v>
      </c>
      <c r="C4" s="115">
        <v>13</v>
      </c>
      <c r="D4" s="48">
        <f t="shared" ca="1" si="0"/>
        <v>15</v>
      </c>
      <c r="E4" s="47">
        <f t="shared" ca="1" si="1"/>
        <v>28</v>
      </c>
      <c r="G4" s="18" t="s">
        <v>162</v>
      </c>
      <c r="H4" s="18" t="s">
        <v>174</v>
      </c>
      <c r="I4" s="18" t="s">
        <v>206</v>
      </c>
      <c r="J4" s="217"/>
    </row>
    <row r="5" spans="1:10" x14ac:dyDescent="0.3">
      <c r="A5" s="189" t="s">
        <v>144</v>
      </c>
      <c r="B5" s="5" t="s">
        <v>42</v>
      </c>
      <c r="C5" s="114">
        <f>7+4</f>
        <v>11</v>
      </c>
      <c r="D5" s="110">
        <f t="shared" ref="D5:D7" ca="1" si="2">RANDBETWEEN(1,20)</f>
        <v>5</v>
      </c>
      <c r="E5" s="109">
        <f t="shared" ref="E5:E7" ca="1" si="3">D5+C5</f>
        <v>16</v>
      </c>
      <c r="G5" s="18" t="s">
        <v>161</v>
      </c>
      <c r="H5" s="18" t="s">
        <v>175</v>
      </c>
      <c r="I5" s="18" t="s">
        <v>193</v>
      </c>
      <c r="J5" s="216"/>
    </row>
    <row r="6" spans="1:10" x14ac:dyDescent="0.3">
      <c r="A6" s="187" t="s">
        <v>144</v>
      </c>
      <c r="B6" s="5" t="s">
        <v>43</v>
      </c>
      <c r="C6" s="114">
        <f>7+2</f>
        <v>9</v>
      </c>
      <c r="D6" s="46">
        <f t="shared" ca="1" si="2"/>
        <v>12</v>
      </c>
      <c r="E6" s="45">
        <f t="shared" ca="1" si="3"/>
        <v>21</v>
      </c>
      <c r="G6" s="18" t="s">
        <v>160</v>
      </c>
      <c r="H6" s="18" t="s">
        <v>176</v>
      </c>
      <c r="I6" s="18" t="s">
        <v>203</v>
      </c>
      <c r="J6" s="217"/>
    </row>
    <row r="7" spans="1:10" x14ac:dyDescent="0.3">
      <c r="A7" s="188" t="s">
        <v>144</v>
      </c>
      <c r="B7" s="111" t="s">
        <v>44</v>
      </c>
      <c r="C7" s="115">
        <f>3+3</f>
        <v>6</v>
      </c>
      <c r="D7" s="48">
        <f t="shared" ca="1" si="2"/>
        <v>13</v>
      </c>
      <c r="E7" s="47">
        <f t="shared" ca="1" si="3"/>
        <v>19</v>
      </c>
      <c r="G7" s="18" t="s">
        <v>159</v>
      </c>
      <c r="H7" s="18" t="s">
        <v>177</v>
      </c>
      <c r="J7" s="216"/>
    </row>
    <row r="8" spans="1:10" x14ac:dyDescent="0.3">
      <c r="A8" s="226" t="s">
        <v>147</v>
      </c>
      <c r="B8" s="5" t="s">
        <v>42</v>
      </c>
      <c r="C8" s="114">
        <f>6+1+4</f>
        <v>11</v>
      </c>
      <c r="D8" s="110">
        <f t="shared" ref="D8:D16" ca="1" si="4">RANDBETWEEN(1,20)</f>
        <v>19</v>
      </c>
      <c r="E8" s="109">
        <f t="shared" ref="E8:E10" ca="1" si="5">D8+C8</f>
        <v>30</v>
      </c>
      <c r="G8" s="18" t="s">
        <v>158</v>
      </c>
      <c r="H8" s="18" t="s">
        <v>178</v>
      </c>
    </row>
    <row r="9" spans="1:10" x14ac:dyDescent="0.3">
      <c r="A9" s="227" t="s">
        <v>147</v>
      </c>
      <c r="B9" s="5" t="s">
        <v>43</v>
      </c>
      <c r="C9" s="114">
        <f>3+1</f>
        <v>4</v>
      </c>
      <c r="D9" s="46">
        <f t="shared" ca="1" si="4"/>
        <v>13</v>
      </c>
      <c r="E9" s="45">
        <f t="shared" ca="1" si="5"/>
        <v>17</v>
      </c>
      <c r="G9" s="18" t="s">
        <v>157</v>
      </c>
      <c r="H9" s="18" t="s">
        <v>179</v>
      </c>
    </row>
    <row r="10" spans="1:10" x14ac:dyDescent="0.3">
      <c r="A10" s="228" t="s">
        <v>147</v>
      </c>
      <c r="B10" s="111" t="s">
        <v>44</v>
      </c>
      <c r="C10" s="115">
        <f>6+4</f>
        <v>10</v>
      </c>
      <c r="D10" s="48">
        <f t="shared" ca="1" si="4"/>
        <v>13</v>
      </c>
      <c r="E10" s="47">
        <f t="shared" ca="1" si="5"/>
        <v>23</v>
      </c>
      <c r="H10" s="18" t="s">
        <v>181</v>
      </c>
    </row>
    <row r="11" spans="1:10" x14ac:dyDescent="0.3">
      <c r="A11" s="226" t="s">
        <v>254</v>
      </c>
      <c r="B11" s="5" t="s">
        <v>42</v>
      </c>
      <c r="C11" s="114">
        <v>3</v>
      </c>
      <c r="D11" s="110">
        <f t="shared" ca="1" si="4"/>
        <v>5</v>
      </c>
      <c r="E11" s="109">
        <f t="shared" ref="E11:E13" ca="1" si="6">D11+C11</f>
        <v>8</v>
      </c>
      <c r="H11" s="18" t="s">
        <v>182</v>
      </c>
    </row>
    <row r="12" spans="1:10" x14ac:dyDescent="0.3">
      <c r="A12" s="227" t="s">
        <v>254</v>
      </c>
      <c r="B12" s="5" t="s">
        <v>43</v>
      </c>
      <c r="C12" s="114">
        <v>7</v>
      </c>
      <c r="D12" s="46">
        <f t="shared" ca="1" si="4"/>
        <v>2</v>
      </c>
      <c r="E12" s="45">
        <f t="shared" ca="1" si="6"/>
        <v>9</v>
      </c>
    </row>
    <row r="13" spans="1:10" x14ac:dyDescent="0.3">
      <c r="A13" s="228" t="s">
        <v>254</v>
      </c>
      <c r="B13" s="111" t="s">
        <v>44</v>
      </c>
      <c r="C13" s="115">
        <v>1</v>
      </c>
      <c r="D13" s="48">
        <f t="shared" ca="1" si="4"/>
        <v>16</v>
      </c>
      <c r="E13" s="47">
        <f t="shared" ca="1" si="6"/>
        <v>17</v>
      </c>
    </row>
    <row r="14" spans="1:10" x14ac:dyDescent="0.3">
      <c r="A14" s="226" t="s">
        <v>259</v>
      </c>
      <c r="B14" s="5" t="s">
        <v>42</v>
      </c>
      <c r="C14" s="114">
        <v>11</v>
      </c>
      <c r="D14" s="110">
        <f t="shared" ca="1" si="4"/>
        <v>13</v>
      </c>
      <c r="E14" s="109">
        <f t="shared" ref="E14:E16" ca="1" si="7">D14+C14</f>
        <v>24</v>
      </c>
    </row>
    <row r="15" spans="1:10" x14ac:dyDescent="0.3">
      <c r="A15" s="227" t="s">
        <v>259</v>
      </c>
      <c r="B15" s="5" t="s">
        <v>43</v>
      </c>
      <c r="C15" s="114">
        <v>6</v>
      </c>
      <c r="D15" s="46">
        <f t="shared" ca="1" si="4"/>
        <v>9</v>
      </c>
      <c r="E15" s="45">
        <f t="shared" ca="1" si="7"/>
        <v>15</v>
      </c>
    </row>
    <row r="16" spans="1:10" x14ac:dyDescent="0.3">
      <c r="A16" s="228" t="s">
        <v>259</v>
      </c>
      <c r="B16" s="111" t="s">
        <v>44</v>
      </c>
      <c r="C16" s="115">
        <v>3</v>
      </c>
      <c r="D16" s="48">
        <f t="shared" ca="1" si="4"/>
        <v>17</v>
      </c>
      <c r="E16" s="47">
        <f t="shared" ca="1" si="7"/>
        <v>20</v>
      </c>
    </row>
    <row r="18" spans="1:5" x14ac:dyDescent="0.3">
      <c r="A18" s="106" t="s">
        <v>0</v>
      </c>
      <c r="B18" s="106" t="s">
        <v>66</v>
      </c>
      <c r="C18" s="106" t="s">
        <v>40</v>
      </c>
      <c r="D18" s="107" t="s">
        <v>3</v>
      </c>
      <c r="E18" s="106" t="s">
        <v>41</v>
      </c>
    </row>
    <row r="19" spans="1:5" x14ac:dyDescent="0.3">
      <c r="A19" s="188" t="s">
        <v>140</v>
      </c>
      <c r="B19" s="111" t="s">
        <v>207</v>
      </c>
      <c r="C19" s="115">
        <v>15</v>
      </c>
      <c r="D19" s="48">
        <f t="shared" ref="D19:D42" ca="1" si="8">RANDBETWEEN(1,20)</f>
        <v>19</v>
      </c>
      <c r="E19" s="47">
        <f t="shared" ref="E19:E42" ca="1" si="9">D19+C19</f>
        <v>34</v>
      </c>
    </row>
    <row r="20" spans="1:5" x14ac:dyDescent="0.3">
      <c r="A20" s="188" t="s">
        <v>140</v>
      </c>
      <c r="B20" s="111" t="s">
        <v>70</v>
      </c>
      <c r="C20" s="115">
        <v>21</v>
      </c>
      <c r="D20" s="48">
        <f t="shared" ca="1" si="8"/>
        <v>9</v>
      </c>
      <c r="E20" s="47">
        <f t="shared" ca="1" si="9"/>
        <v>30</v>
      </c>
    </row>
    <row r="21" spans="1:5" x14ac:dyDescent="0.3">
      <c r="A21" s="188" t="s">
        <v>140</v>
      </c>
      <c r="B21" s="111" t="s">
        <v>126</v>
      </c>
      <c r="C21" s="115">
        <v>15</v>
      </c>
      <c r="D21" s="48">
        <f t="shared" ca="1" si="8"/>
        <v>3</v>
      </c>
      <c r="E21" s="47">
        <f t="shared" ca="1" si="9"/>
        <v>18</v>
      </c>
    </row>
    <row r="22" spans="1:5" x14ac:dyDescent="0.3">
      <c r="A22" s="188" t="s">
        <v>140</v>
      </c>
      <c r="B22" s="111" t="s">
        <v>105</v>
      </c>
      <c r="C22" s="115">
        <v>13</v>
      </c>
      <c r="D22" s="48">
        <f t="shared" ca="1" si="8"/>
        <v>15</v>
      </c>
      <c r="E22" s="47">
        <f t="shared" ca="1" si="9"/>
        <v>28</v>
      </c>
    </row>
    <row r="23" spans="1:5" x14ac:dyDescent="0.3">
      <c r="A23" s="188" t="s">
        <v>140</v>
      </c>
      <c r="B23" s="111" t="s">
        <v>131</v>
      </c>
      <c r="C23" s="115">
        <v>22</v>
      </c>
      <c r="D23" s="48">
        <f t="shared" ca="1" si="8"/>
        <v>7</v>
      </c>
      <c r="E23" s="47">
        <f t="shared" ca="1" si="9"/>
        <v>29</v>
      </c>
    </row>
    <row r="24" spans="1:5" x14ac:dyDescent="0.3">
      <c r="A24" s="188" t="s">
        <v>140</v>
      </c>
      <c r="B24" s="111" t="s">
        <v>132</v>
      </c>
      <c r="C24" s="115">
        <v>22</v>
      </c>
      <c r="D24" s="48">
        <f t="shared" ca="1" si="8"/>
        <v>20</v>
      </c>
      <c r="E24" s="47">
        <f t="shared" ca="1" si="9"/>
        <v>42</v>
      </c>
    </row>
    <row r="25" spans="1:5" x14ac:dyDescent="0.3">
      <c r="A25" s="188" t="s">
        <v>140</v>
      </c>
      <c r="B25" s="111" t="s">
        <v>133</v>
      </c>
      <c r="C25" s="115">
        <v>22</v>
      </c>
      <c r="D25" s="48">
        <f t="shared" ca="1" si="8"/>
        <v>11</v>
      </c>
      <c r="E25" s="47">
        <f t="shared" ca="1" si="9"/>
        <v>33</v>
      </c>
    </row>
    <row r="26" spans="1:5" x14ac:dyDescent="0.3">
      <c r="A26" s="188" t="s">
        <v>140</v>
      </c>
      <c r="B26" s="111" t="s">
        <v>155</v>
      </c>
      <c r="C26" s="115">
        <v>19</v>
      </c>
      <c r="D26" s="48">
        <f t="shared" ca="1" si="8"/>
        <v>11</v>
      </c>
      <c r="E26" s="47">
        <f t="shared" ca="1" si="9"/>
        <v>30</v>
      </c>
    </row>
    <row r="27" spans="1:5" x14ac:dyDescent="0.3">
      <c r="A27" s="188" t="s">
        <v>140</v>
      </c>
      <c r="B27" s="111" t="s">
        <v>156</v>
      </c>
      <c r="C27" s="115">
        <v>11</v>
      </c>
      <c r="D27" s="48">
        <f t="shared" ca="1" si="8"/>
        <v>8</v>
      </c>
      <c r="E27" s="47">
        <f t="shared" ca="1" si="9"/>
        <v>19</v>
      </c>
    </row>
    <row r="28" spans="1:5" x14ac:dyDescent="0.3">
      <c r="A28" s="188" t="s">
        <v>144</v>
      </c>
      <c r="B28" s="111" t="s">
        <v>219</v>
      </c>
      <c r="C28" s="115">
        <v>10</v>
      </c>
      <c r="D28" s="48">
        <f t="shared" ca="1" si="8"/>
        <v>18</v>
      </c>
      <c r="E28" s="47">
        <f t="shared" ca="1" si="9"/>
        <v>28</v>
      </c>
    </row>
    <row r="29" spans="1:5" x14ac:dyDescent="0.3">
      <c r="A29" s="189" t="s">
        <v>224</v>
      </c>
      <c r="B29" s="5" t="s">
        <v>42</v>
      </c>
      <c r="C29" s="114">
        <f>5+4</f>
        <v>9</v>
      </c>
      <c r="D29" s="110">
        <f t="shared" ca="1" si="8"/>
        <v>9</v>
      </c>
      <c r="E29" s="109">
        <f t="shared" ca="1" si="9"/>
        <v>18</v>
      </c>
    </row>
    <row r="30" spans="1:5" x14ac:dyDescent="0.3">
      <c r="A30" s="187" t="s">
        <v>224</v>
      </c>
      <c r="B30" s="5" t="s">
        <v>43</v>
      </c>
      <c r="C30" s="114">
        <f>6+1</f>
        <v>7</v>
      </c>
      <c r="D30" s="46">
        <f t="shared" ca="1" si="8"/>
        <v>12</v>
      </c>
      <c r="E30" s="45">
        <f t="shared" ca="1" si="9"/>
        <v>19</v>
      </c>
    </row>
    <row r="31" spans="1:5" x14ac:dyDescent="0.3">
      <c r="A31" s="188" t="s">
        <v>224</v>
      </c>
      <c r="B31" s="111" t="s">
        <v>44</v>
      </c>
      <c r="C31" s="115">
        <f>5+4</f>
        <v>9</v>
      </c>
      <c r="D31" s="48">
        <f t="shared" ca="1" si="8"/>
        <v>16</v>
      </c>
      <c r="E31" s="47">
        <f t="shared" ca="1" si="9"/>
        <v>25</v>
      </c>
    </row>
    <row r="32" spans="1:5" x14ac:dyDescent="0.3">
      <c r="A32" s="188" t="s">
        <v>224</v>
      </c>
      <c r="B32" s="111" t="s">
        <v>231</v>
      </c>
      <c r="C32" s="115">
        <v>15</v>
      </c>
      <c r="D32" s="48">
        <f t="shared" ca="1" si="8"/>
        <v>18</v>
      </c>
      <c r="E32" s="47">
        <f t="shared" ca="1" si="9"/>
        <v>33</v>
      </c>
    </row>
    <row r="33" spans="1:5" x14ac:dyDescent="0.3">
      <c r="A33" s="188" t="s">
        <v>224</v>
      </c>
      <c r="B33" s="111" t="s">
        <v>232</v>
      </c>
      <c r="C33" s="115">
        <v>11</v>
      </c>
      <c r="D33" s="48">
        <f t="shared" ca="1" si="8"/>
        <v>16</v>
      </c>
      <c r="E33" s="47">
        <f t="shared" ca="1" si="9"/>
        <v>27</v>
      </c>
    </row>
    <row r="34" spans="1:5" x14ac:dyDescent="0.3">
      <c r="A34" s="188" t="s">
        <v>224</v>
      </c>
      <c r="B34" s="111" t="s">
        <v>233</v>
      </c>
      <c r="C34" s="115">
        <v>11</v>
      </c>
      <c r="D34" s="48">
        <f t="shared" ca="1" si="8"/>
        <v>16</v>
      </c>
      <c r="E34" s="47">
        <f t="shared" ca="1" si="9"/>
        <v>27</v>
      </c>
    </row>
    <row r="35" spans="1:5" x14ac:dyDescent="0.3">
      <c r="A35" s="188" t="s">
        <v>224</v>
      </c>
      <c r="B35" s="111" t="s">
        <v>105</v>
      </c>
      <c r="C35" s="115">
        <v>14</v>
      </c>
      <c r="D35" s="48">
        <f t="shared" ca="1" si="8"/>
        <v>6</v>
      </c>
      <c r="E35" s="47">
        <f t="shared" ca="1" si="9"/>
        <v>20</v>
      </c>
    </row>
    <row r="36" spans="1:5" x14ac:dyDescent="0.3">
      <c r="A36" s="188" t="s">
        <v>224</v>
      </c>
      <c r="B36" s="111" t="s">
        <v>126</v>
      </c>
      <c r="C36" s="115">
        <v>4</v>
      </c>
      <c r="D36" s="48">
        <f t="shared" ca="1" si="8"/>
        <v>1</v>
      </c>
      <c r="E36" s="47">
        <f t="shared" ca="1" si="9"/>
        <v>5</v>
      </c>
    </row>
    <row r="37" spans="1:5" x14ac:dyDescent="0.3">
      <c r="A37" s="189" t="s">
        <v>229</v>
      </c>
      <c r="B37" s="5" t="s">
        <v>42</v>
      </c>
      <c r="C37" s="114">
        <v>7</v>
      </c>
      <c r="D37" s="110">
        <f t="shared" ca="1" si="8"/>
        <v>18</v>
      </c>
      <c r="E37" s="109">
        <f t="shared" ca="1" si="9"/>
        <v>25</v>
      </c>
    </row>
    <row r="38" spans="1:5" x14ac:dyDescent="0.3">
      <c r="A38" s="187" t="s">
        <v>229</v>
      </c>
      <c r="B38" s="5" t="s">
        <v>43</v>
      </c>
      <c r="C38" s="114">
        <v>-3</v>
      </c>
      <c r="D38" s="46">
        <f t="shared" ca="1" si="8"/>
        <v>5</v>
      </c>
      <c r="E38" s="45">
        <f t="shared" ca="1" si="9"/>
        <v>2</v>
      </c>
    </row>
    <row r="39" spans="1:5" x14ac:dyDescent="0.3">
      <c r="A39" s="188" t="s">
        <v>229</v>
      </c>
      <c r="B39" s="111" t="s">
        <v>44</v>
      </c>
      <c r="C39" s="115">
        <v>-3</v>
      </c>
      <c r="D39" s="48">
        <f t="shared" ca="1" si="8"/>
        <v>11</v>
      </c>
      <c r="E39" s="47">
        <f t="shared" ca="1" si="9"/>
        <v>8</v>
      </c>
    </row>
    <row r="40" spans="1:5" x14ac:dyDescent="0.3">
      <c r="A40" s="188" t="s">
        <v>229</v>
      </c>
      <c r="B40" s="111" t="s">
        <v>230</v>
      </c>
      <c r="C40" s="115">
        <v>15</v>
      </c>
      <c r="D40" s="48">
        <f t="shared" ca="1" si="8"/>
        <v>18</v>
      </c>
      <c r="E40" s="47">
        <f t="shared" ca="1" si="9"/>
        <v>33</v>
      </c>
    </row>
    <row r="41" spans="1:5" x14ac:dyDescent="0.3">
      <c r="A41" s="188" t="s">
        <v>229</v>
      </c>
      <c r="B41" s="111" t="s">
        <v>70</v>
      </c>
      <c r="C41" s="115">
        <v>0</v>
      </c>
      <c r="D41" s="48">
        <f t="shared" ca="1" si="8"/>
        <v>10</v>
      </c>
      <c r="E41" s="47">
        <f t="shared" ca="1" si="9"/>
        <v>10</v>
      </c>
    </row>
    <row r="42" spans="1:5" x14ac:dyDescent="0.3">
      <c r="A42" s="188" t="s">
        <v>229</v>
      </c>
      <c r="B42" s="111" t="s">
        <v>105</v>
      </c>
      <c r="C42" s="115">
        <f>-5+12</f>
        <v>7</v>
      </c>
      <c r="D42" s="48">
        <f t="shared" ca="1" si="8"/>
        <v>3</v>
      </c>
      <c r="E42" s="47">
        <f t="shared" ca="1" si="9"/>
        <v>10</v>
      </c>
    </row>
    <row r="44" spans="1:5" x14ac:dyDescent="0.3">
      <c r="A44" s="106" t="s">
        <v>0</v>
      </c>
      <c r="B44" s="106" t="s">
        <v>66</v>
      </c>
      <c r="C44" s="106" t="s">
        <v>40</v>
      </c>
      <c r="D44" s="107" t="s">
        <v>3</v>
      </c>
      <c r="E44" s="106" t="s">
        <v>41</v>
      </c>
    </row>
    <row r="45" spans="1:5" x14ac:dyDescent="0.3">
      <c r="A45" s="108" t="s">
        <v>110</v>
      </c>
      <c r="B45" s="5" t="s">
        <v>107</v>
      </c>
      <c r="C45" s="109"/>
      <c r="D45" s="110">
        <f ca="1">RANDBETWEEN(1,20)</f>
        <v>8</v>
      </c>
      <c r="E45" s="109">
        <f ca="1">D45+C45</f>
        <v>8</v>
      </c>
    </row>
    <row r="46" spans="1:5" x14ac:dyDescent="0.3">
      <c r="A46" s="82" t="s">
        <v>110</v>
      </c>
      <c r="B46" s="5" t="s">
        <v>108</v>
      </c>
      <c r="C46" s="45"/>
      <c r="D46" s="46">
        <f ca="1">RANDBETWEEN(1,20)</f>
        <v>18</v>
      </c>
      <c r="E46" s="45">
        <f ca="1">D46+C46</f>
        <v>18</v>
      </c>
    </row>
    <row r="47" spans="1:5" x14ac:dyDescent="0.3">
      <c r="A47" s="83" t="s">
        <v>110</v>
      </c>
      <c r="B47" s="111" t="s">
        <v>109</v>
      </c>
      <c r="C47" s="47"/>
      <c r="D47" s="48">
        <f ca="1">RANDBETWEEN(1,20)</f>
        <v>7</v>
      </c>
      <c r="E47" s="47">
        <f ca="1">D47+C47</f>
        <v>7</v>
      </c>
    </row>
    <row r="48" spans="1:5" x14ac:dyDescent="0.3">
      <c r="A48" s="106" t="s">
        <v>0</v>
      </c>
      <c r="B48" s="106" t="s">
        <v>83</v>
      </c>
      <c r="C48" s="106" t="s">
        <v>40</v>
      </c>
      <c r="D48" s="107" t="s">
        <v>3</v>
      </c>
      <c r="E48" s="106" t="s">
        <v>41</v>
      </c>
    </row>
    <row r="49" spans="1:5" x14ac:dyDescent="0.3">
      <c r="A49" s="72" t="s">
        <v>95</v>
      </c>
      <c r="B49" s="112" t="s">
        <v>69</v>
      </c>
      <c r="C49" s="113">
        <v>0</v>
      </c>
      <c r="D49" s="48">
        <f ca="1">RANDBETWEEN(1,20)</f>
        <v>10</v>
      </c>
      <c r="E49" s="47">
        <f ca="1">D49+C49</f>
        <v>10</v>
      </c>
    </row>
    <row r="50" spans="1:5" x14ac:dyDescent="0.3">
      <c r="A50" s="83" t="s">
        <v>71</v>
      </c>
      <c r="B50" s="112" t="s">
        <v>69</v>
      </c>
      <c r="C50" s="113">
        <v>0</v>
      </c>
      <c r="D50" s="48">
        <f ca="1">RANDBETWEEN(1,20)</f>
        <v>16</v>
      </c>
      <c r="E50" s="47">
        <f ca="1">D50+C50</f>
        <v>16</v>
      </c>
    </row>
    <row r="51" spans="1:5" x14ac:dyDescent="0.3">
      <c r="A51" s="83" t="s">
        <v>72</v>
      </c>
      <c r="B51" s="112" t="s">
        <v>69</v>
      </c>
      <c r="C51" s="113">
        <v>5</v>
      </c>
      <c r="D51" s="48">
        <f ca="1">RANDBETWEEN(1,20)</f>
        <v>6</v>
      </c>
      <c r="E51" s="47">
        <f ca="1">D51+C51</f>
        <v>11</v>
      </c>
    </row>
  </sheetData>
  <sortState ref="G11:G18">
    <sortCondition ref="G11:G18"/>
  </sortState>
  <conditionalFormatting sqref="A50">
    <cfRule type="cellIs" dxfId="55" priority="65" operator="equal">
      <formula>"No"</formula>
    </cfRule>
    <cfRule type="cellIs" dxfId="54" priority="66" operator="equal">
      <formula>"Yes"</formula>
    </cfRule>
  </conditionalFormatting>
  <conditionalFormatting sqref="A50">
    <cfRule type="cellIs" dxfId="53" priority="71" operator="equal">
      <formula>"No"</formula>
    </cfRule>
    <cfRule type="cellIs" dxfId="52" priority="72" operator="equal">
      <formula>"Yes"</formula>
    </cfRule>
  </conditionalFormatting>
  <conditionalFormatting sqref="A50">
    <cfRule type="cellIs" dxfId="51" priority="69" operator="equal">
      <formula>"No"</formula>
    </cfRule>
    <cfRule type="cellIs" dxfId="50" priority="70" operator="equal">
      <formula>"Yes"</formula>
    </cfRule>
  </conditionalFormatting>
  <conditionalFormatting sqref="A50">
    <cfRule type="cellIs" dxfId="49" priority="67" operator="equal">
      <formula>"No"</formula>
    </cfRule>
    <cfRule type="cellIs" dxfId="48" priority="68" operator="equal">
      <formula>"Yes"</formula>
    </cfRule>
  </conditionalFormatting>
  <conditionalFormatting sqref="A51">
    <cfRule type="cellIs" dxfId="47" priority="41" operator="equal">
      <formula>"No"</formula>
    </cfRule>
    <cfRule type="cellIs" dxfId="46" priority="42" operator="equal">
      <formula>"Yes"</formula>
    </cfRule>
  </conditionalFormatting>
  <conditionalFormatting sqref="A51">
    <cfRule type="cellIs" dxfId="45" priority="47" operator="equal">
      <formula>"No"</formula>
    </cfRule>
    <cfRule type="cellIs" dxfId="44" priority="48" operator="equal">
      <formula>"Yes"</formula>
    </cfRule>
  </conditionalFormatting>
  <conditionalFormatting sqref="A51">
    <cfRule type="cellIs" dxfId="43" priority="45" operator="equal">
      <formula>"No"</formula>
    </cfRule>
    <cfRule type="cellIs" dxfId="42" priority="46" operator="equal">
      <formula>"Yes"</formula>
    </cfRule>
  </conditionalFormatting>
  <conditionalFormatting sqref="A51">
    <cfRule type="cellIs" dxfId="41" priority="43" operator="equal">
      <formula>"No"</formula>
    </cfRule>
    <cfRule type="cellIs" dxfId="40" priority="44" operator="equal">
      <formula>"Yes"</formula>
    </cfRule>
  </conditionalFormatting>
  <conditionalFormatting sqref="A49">
    <cfRule type="cellIs" dxfId="39" priority="33" operator="equal">
      <formula>"No"</formula>
    </cfRule>
    <cfRule type="cellIs" dxfId="38" priority="34" operator="equal">
      <formula>"Yes"</formula>
    </cfRule>
  </conditionalFormatting>
  <conditionalFormatting sqref="A49">
    <cfRule type="cellIs" dxfId="37" priority="39" operator="equal">
      <formula>"No"</formula>
    </cfRule>
    <cfRule type="cellIs" dxfId="36" priority="40" operator="equal">
      <formula>"Yes"</formula>
    </cfRule>
  </conditionalFormatting>
  <conditionalFormatting sqref="A49">
    <cfRule type="cellIs" dxfId="35" priority="37" operator="equal">
      <formula>"No"</formula>
    </cfRule>
    <cfRule type="cellIs" dxfId="34" priority="38" operator="equal">
      <formula>"Yes"</formula>
    </cfRule>
  </conditionalFormatting>
  <conditionalFormatting sqref="A49">
    <cfRule type="cellIs" dxfId="33" priority="35" operator="equal">
      <formula>"No"</formula>
    </cfRule>
    <cfRule type="cellIs" dxfId="32" priority="36" operator="equal">
      <formula>"Yes"</formula>
    </cfRule>
  </conditionalFormatting>
  <conditionalFormatting sqref="A51">
    <cfRule type="cellIs" dxfId="31" priority="17" operator="equal">
      <formula>"No"</formula>
    </cfRule>
    <cfRule type="cellIs" dxfId="30" priority="18" operator="equal">
      <formula>"Yes"</formula>
    </cfRule>
  </conditionalFormatting>
  <conditionalFormatting sqref="A51">
    <cfRule type="cellIs" dxfId="29" priority="23" operator="equal">
      <formula>"No"</formula>
    </cfRule>
    <cfRule type="cellIs" dxfId="28" priority="24" operator="equal">
      <formula>"Yes"</formula>
    </cfRule>
  </conditionalFormatting>
  <conditionalFormatting sqref="A51">
    <cfRule type="cellIs" dxfId="27" priority="21" operator="equal">
      <formula>"No"</formula>
    </cfRule>
    <cfRule type="cellIs" dxfId="26" priority="22" operator="equal">
      <formula>"Yes"</formula>
    </cfRule>
  </conditionalFormatting>
  <conditionalFormatting sqref="A51">
    <cfRule type="cellIs" dxfId="25" priority="19" operator="equal">
      <formula>"No"</formula>
    </cfRule>
    <cfRule type="cellIs" dxfId="24" priority="20" operator="equal">
      <formula>"Yes"</formula>
    </cfRule>
  </conditionalFormatting>
  <conditionalFormatting sqref="A51">
    <cfRule type="cellIs" dxfId="23" priority="9" operator="equal">
      <formula>"No"</formula>
    </cfRule>
    <cfRule type="cellIs" dxfId="22" priority="10" operator="equal">
      <formula>"Yes"</formula>
    </cfRule>
  </conditionalFormatting>
  <conditionalFormatting sqref="A51">
    <cfRule type="cellIs" dxfId="21" priority="15" operator="equal">
      <formula>"No"</formula>
    </cfRule>
    <cfRule type="cellIs" dxfId="20" priority="16" operator="equal">
      <formula>"Yes"</formula>
    </cfRule>
  </conditionalFormatting>
  <conditionalFormatting sqref="A51">
    <cfRule type="cellIs" dxfId="19" priority="13" operator="equal">
      <formula>"No"</formula>
    </cfRule>
    <cfRule type="cellIs" dxfId="18" priority="14" operator="equal">
      <formula>"Yes"</formula>
    </cfRule>
  </conditionalFormatting>
  <conditionalFormatting sqref="A51">
    <cfRule type="cellIs" dxfId="17" priority="11" operator="equal">
      <formula>"No"</formula>
    </cfRule>
    <cfRule type="cellIs" dxfId="16" priority="12" operator="equal">
      <formula>"Yes"</formula>
    </cfRule>
  </conditionalFormatting>
  <conditionalFormatting sqref="A50">
    <cfRule type="cellIs" dxfId="15" priority="1" operator="equal">
      <formula>"No"</formula>
    </cfRule>
    <cfRule type="cellIs" dxfId="14" priority="2" operator="equal">
      <formula>"Yes"</formula>
    </cfRule>
  </conditionalFormatting>
  <conditionalFormatting sqref="A50">
    <cfRule type="cellIs" dxfId="13" priority="7" operator="equal">
      <formula>"No"</formula>
    </cfRule>
    <cfRule type="cellIs" dxfId="12" priority="8" operator="equal">
      <formula>"Yes"</formula>
    </cfRule>
  </conditionalFormatting>
  <conditionalFormatting sqref="A50">
    <cfRule type="cellIs" dxfId="11" priority="5" operator="equal">
      <formula>"No"</formula>
    </cfRule>
    <cfRule type="cellIs" dxfId="10" priority="6" operator="equal">
      <formula>"Yes"</formula>
    </cfRule>
  </conditionalFormatting>
  <conditionalFormatting sqref="A50">
    <cfRule type="cellIs" dxfId="9" priority="3" operator="equal">
      <formula>"No"</formula>
    </cfRule>
    <cfRule type="cellIs" dxfId="8" priority="4" operator="equal">
      <formula>"Yes"</formula>
    </cfRule>
  </conditionalFormatting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6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15.6" x14ac:dyDescent="0.3"/>
  <cols>
    <col min="1" max="1" width="25.296875" style="1" bestFit="1" customWidth="1"/>
    <col min="2" max="2" width="5" style="1" bestFit="1" customWidth="1"/>
    <col min="3" max="3" width="5.8984375" style="1" bestFit="1" customWidth="1"/>
    <col min="4" max="4" width="3.69921875" style="1" bestFit="1" customWidth="1"/>
    <col min="5" max="5" width="6.09765625" style="1" bestFit="1" customWidth="1"/>
    <col min="6" max="6" width="8.09765625" style="49" bestFit="1" customWidth="1"/>
    <col min="7" max="7" width="2.8984375" style="49" bestFit="1" customWidth="1"/>
    <col min="8" max="8" width="6.19921875" style="49" bestFit="1" customWidth="1"/>
    <col min="9" max="9" width="7.296875" style="49" bestFit="1" customWidth="1"/>
    <col min="10" max="10" width="4.5" style="49" bestFit="1" customWidth="1"/>
    <col min="11" max="11" width="5" style="49" bestFit="1" customWidth="1"/>
    <col min="12" max="12" width="4.69921875" style="49" bestFit="1" customWidth="1"/>
    <col min="13" max="13" width="7.5" style="49" bestFit="1" customWidth="1"/>
    <col min="14" max="14" width="5.3984375" style="49" bestFit="1" customWidth="1"/>
    <col min="15" max="15" width="4.796875" style="49" bestFit="1" customWidth="1"/>
    <col min="16" max="17" width="6.09765625" style="49" bestFit="1" customWidth="1"/>
    <col min="18" max="18" width="5" style="49" bestFit="1" customWidth="1"/>
    <col min="19" max="19" width="5.796875" style="49" bestFit="1" customWidth="1"/>
    <col min="20" max="20" width="6.69921875" style="49" bestFit="1" customWidth="1"/>
    <col min="21" max="21" width="9" style="49" bestFit="1" customWidth="1"/>
    <col min="22" max="22" width="7.796875" style="49" bestFit="1" customWidth="1"/>
    <col min="23" max="23" width="8.796875" style="49" bestFit="1" customWidth="1"/>
    <col min="24" max="24" width="5.69921875" style="49" bestFit="1" customWidth="1"/>
    <col min="25" max="25" width="7.3984375" style="49" bestFit="1" customWidth="1"/>
    <col min="26" max="26" width="4.3984375" style="49" bestFit="1" customWidth="1"/>
    <col min="27" max="27" width="6.69921875" style="49" hidden="1" customWidth="1"/>
    <col min="28" max="28" width="7.59765625" style="49" bestFit="1" customWidth="1"/>
    <col min="29" max="29" width="1.5" style="49" customWidth="1"/>
    <col min="30" max="30" width="7.09765625" style="49" bestFit="1" customWidth="1"/>
    <col min="31" max="16384" width="9.69921875" style="49"/>
  </cols>
  <sheetData>
    <row r="1" spans="1:30" s="16" customFormat="1" ht="32.4" thickTop="1" thickBot="1" x14ac:dyDescent="0.35">
      <c r="A1" s="30" t="s">
        <v>0</v>
      </c>
      <c r="B1" s="50" t="s">
        <v>46</v>
      </c>
      <c r="C1" s="51" t="s">
        <v>45</v>
      </c>
      <c r="D1" s="52" t="s">
        <v>47</v>
      </c>
      <c r="E1" s="43" t="s">
        <v>68</v>
      </c>
      <c r="F1" s="41" t="s">
        <v>48</v>
      </c>
      <c r="G1" s="42"/>
      <c r="H1" s="29" t="s">
        <v>49</v>
      </c>
      <c r="I1" s="15" t="s">
        <v>50</v>
      </c>
      <c r="J1" s="17" t="s">
        <v>51</v>
      </c>
      <c r="K1" s="20" t="s">
        <v>52</v>
      </c>
      <c r="L1" s="21" t="s">
        <v>53</v>
      </c>
      <c r="M1" s="22" t="s">
        <v>54</v>
      </c>
      <c r="N1" s="24" t="s">
        <v>55</v>
      </c>
      <c r="O1" s="25" t="s">
        <v>80</v>
      </c>
      <c r="P1" s="53" t="s">
        <v>77</v>
      </c>
      <c r="Q1" s="26" t="s">
        <v>56</v>
      </c>
      <c r="R1" s="27" t="s">
        <v>57</v>
      </c>
      <c r="S1" s="28" t="s">
        <v>78</v>
      </c>
      <c r="T1" s="23" t="s">
        <v>82</v>
      </c>
      <c r="U1" s="31" t="s">
        <v>58</v>
      </c>
      <c r="V1" s="32" t="s">
        <v>59</v>
      </c>
      <c r="W1" s="35" t="s">
        <v>60</v>
      </c>
      <c r="X1" s="54" t="s">
        <v>79</v>
      </c>
      <c r="Y1" s="36" t="s">
        <v>61</v>
      </c>
      <c r="Z1" s="34" t="s">
        <v>62</v>
      </c>
      <c r="AA1" s="32" t="s">
        <v>63</v>
      </c>
      <c r="AB1" s="33" t="s">
        <v>64</v>
      </c>
      <c r="AD1" s="207" t="s">
        <v>139</v>
      </c>
    </row>
    <row r="2" spans="1:30" ht="16.2" thickTop="1" x14ac:dyDescent="0.3">
      <c r="A2" s="116" t="s">
        <v>71</v>
      </c>
      <c r="B2" s="117">
        <f>13</f>
        <v>13</v>
      </c>
      <c r="C2" s="118">
        <f>18+4</f>
        <v>22</v>
      </c>
      <c r="D2" s="119">
        <f>21+4</f>
        <v>25</v>
      </c>
      <c r="E2" s="120">
        <v>0</v>
      </c>
      <c r="F2" s="121" t="s">
        <v>65</v>
      </c>
      <c r="G2" s="122">
        <v>0</v>
      </c>
      <c r="H2" s="123"/>
      <c r="I2" s="124"/>
      <c r="J2" s="125"/>
      <c r="K2" s="230">
        <v>8</v>
      </c>
      <c r="L2" s="126"/>
      <c r="M2" s="127"/>
      <c r="N2" s="128"/>
      <c r="O2" s="129"/>
      <c r="P2" s="130"/>
      <c r="Q2" s="131"/>
      <c r="R2" s="132"/>
      <c r="S2" s="133"/>
      <c r="T2" s="134"/>
      <c r="U2" s="135"/>
      <c r="V2" s="136">
        <f t="shared" ref="V2:V6" si="0">SUM(H2:U2)</f>
        <v>8</v>
      </c>
      <c r="W2" s="137"/>
      <c r="X2" s="138"/>
      <c r="Y2" s="139">
        <v>18</v>
      </c>
      <c r="Z2" s="140">
        <v>78</v>
      </c>
      <c r="AA2" s="58">
        <f t="shared" ref="AA2:AA6" si="1">SUM(Y2:Z2)-(V2+W2)</f>
        <v>88</v>
      </c>
      <c r="AB2" s="218">
        <f t="shared" ref="AB2:AB6" si="2">SMALL(Z2:AA2,1)+X2</f>
        <v>78</v>
      </c>
      <c r="AD2" s="211"/>
    </row>
    <row r="3" spans="1:30" x14ac:dyDescent="0.3">
      <c r="A3" s="229" t="s">
        <v>254</v>
      </c>
      <c r="B3" s="117">
        <v>13</v>
      </c>
      <c r="C3" s="163">
        <v>13</v>
      </c>
      <c r="D3" s="143">
        <v>16</v>
      </c>
      <c r="E3" s="144">
        <v>0</v>
      </c>
      <c r="F3" s="145" t="s">
        <v>65</v>
      </c>
      <c r="G3" s="146">
        <v>0</v>
      </c>
      <c r="H3" s="147">
        <v>49</v>
      </c>
      <c r="I3" s="148"/>
      <c r="J3" s="205" t="s">
        <v>81</v>
      </c>
      <c r="K3" s="204">
        <v>50</v>
      </c>
      <c r="L3" s="168"/>
      <c r="M3" s="151"/>
      <c r="N3" s="152"/>
      <c r="O3" s="153"/>
      <c r="P3" s="154"/>
      <c r="Q3" s="165"/>
      <c r="R3" s="156"/>
      <c r="S3" s="157"/>
      <c r="T3" s="158"/>
      <c r="U3" s="135"/>
      <c r="V3" s="136">
        <f>SUM(H3:U3)</f>
        <v>99</v>
      </c>
      <c r="W3" s="159"/>
      <c r="X3" s="160"/>
      <c r="Y3" s="161"/>
      <c r="Z3" s="140">
        <v>26</v>
      </c>
      <c r="AA3" s="58">
        <f>SUM(Y3:Z3)-(V3+W3)</f>
        <v>-73</v>
      </c>
      <c r="AB3" s="218">
        <f>SMALL(Z3:AA3,1)+X3</f>
        <v>-73</v>
      </c>
      <c r="AD3" s="211"/>
    </row>
    <row r="4" spans="1:30" x14ac:dyDescent="0.3">
      <c r="A4" s="141" t="s">
        <v>73</v>
      </c>
      <c r="B4" s="117">
        <f>14</f>
        <v>14</v>
      </c>
      <c r="C4" s="142">
        <f>15</f>
        <v>15</v>
      </c>
      <c r="D4" s="143">
        <f>19</f>
        <v>19</v>
      </c>
      <c r="E4" s="144">
        <v>0</v>
      </c>
      <c r="F4" s="145" t="s">
        <v>65</v>
      </c>
      <c r="G4" s="146">
        <v>0</v>
      </c>
      <c r="H4" s="147"/>
      <c r="I4" s="148"/>
      <c r="J4" s="149">
        <v>14</v>
      </c>
      <c r="K4" s="204" t="s">
        <v>209</v>
      </c>
      <c r="L4" s="150">
        <v>7</v>
      </c>
      <c r="M4" s="151"/>
      <c r="N4" s="152">
        <v>51</v>
      </c>
      <c r="O4" s="153"/>
      <c r="P4" s="154"/>
      <c r="Q4" s="155" t="s">
        <v>81</v>
      </c>
      <c r="R4" s="156"/>
      <c r="S4" s="157"/>
      <c r="T4" s="158"/>
      <c r="U4" s="135"/>
      <c r="V4" s="136">
        <f t="shared" si="0"/>
        <v>72</v>
      </c>
      <c r="W4" s="159"/>
      <c r="X4" s="160"/>
      <c r="Y4" s="161">
        <v>32</v>
      </c>
      <c r="Z4" s="140">
        <v>72</v>
      </c>
      <c r="AA4" s="58">
        <f t="shared" si="1"/>
        <v>32</v>
      </c>
      <c r="AB4" s="218">
        <f t="shared" si="2"/>
        <v>32</v>
      </c>
      <c r="AD4" s="211"/>
    </row>
    <row r="5" spans="1:30" x14ac:dyDescent="0.3">
      <c r="A5" s="162" t="s">
        <v>95</v>
      </c>
      <c r="B5" s="118">
        <v>16</v>
      </c>
      <c r="C5" s="118">
        <v>27</v>
      </c>
      <c r="D5" s="118">
        <v>29</v>
      </c>
      <c r="E5" s="144">
        <v>0</v>
      </c>
      <c r="F5" s="145" t="s">
        <v>96</v>
      </c>
      <c r="G5" s="146">
        <v>5</v>
      </c>
      <c r="H5" s="147"/>
      <c r="I5" s="148"/>
      <c r="J5" s="149"/>
      <c r="K5" s="204" t="s">
        <v>209</v>
      </c>
      <c r="L5" s="150"/>
      <c r="M5" s="151"/>
      <c r="N5" s="152"/>
      <c r="O5" s="153"/>
      <c r="P5" s="164" t="s">
        <v>81</v>
      </c>
      <c r="Q5" s="165"/>
      <c r="R5" s="166" t="s">
        <v>81</v>
      </c>
      <c r="S5" s="157"/>
      <c r="T5" s="158"/>
      <c r="U5" s="135"/>
      <c r="V5" s="136">
        <f t="shared" ref="V5" si="3">SUM(H5:U5)</f>
        <v>0</v>
      </c>
      <c r="W5" s="159"/>
      <c r="X5" s="160">
        <v>26</v>
      </c>
      <c r="Y5" s="161"/>
      <c r="Z5" s="241">
        <v>98</v>
      </c>
      <c r="AA5" s="58">
        <f t="shared" ref="AA5" si="4">SUM(Y5:Z5)-(V5+W5)</f>
        <v>98</v>
      </c>
      <c r="AB5" s="218">
        <f>SMALL(Z5:AA5,1)+X5</f>
        <v>124</v>
      </c>
      <c r="AD5" s="211"/>
    </row>
    <row r="6" spans="1:30" x14ac:dyDescent="0.3">
      <c r="A6" s="141" t="s">
        <v>72</v>
      </c>
      <c r="B6" s="117">
        <f>10</f>
        <v>10</v>
      </c>
      <c r="C6" s="118">
        <f>24+5</f>
        <v>29</v>
      </c>
      <c r="D6" s="119">
        <f>C6</f>
        <v>29</v>
      </c>
      <c r="E6" s="144">
        <v>0</v>
      </c>
      <c r="F6" s="145" t="s">
        <v>65</v>
      </c>
      <c r="G6" s="146">
        <v>0</v>
      </c>
      <c r="H6" s="147">
        <v>116</v>
      </c>
      <c r="I6" s="148"/>
      <c r="J6" s="167">
        <v>10</v>
      </c>
      <c r="K6" s="204">
        <v>7</v>
      </c>
      <c r="L6" s="150"/>
      <c r="M6" s="151"/>
      <c r="N6" s="152"/>
      <c r="O6" s="153"/>
      <c r="P6" s="154"/>
      <c r="Q6" s="155" t="s">
        <v>81</v>
      </c>
      <c r="R6" s="156"/>
      <c r="S6" s="157"/>
      <c r="T6" s="158"/>
      <c r="U6" s="135"/>
      <c r="V6" s="136">
        <f t="shared" si="0"/>
        <v>133</v>
      </c>
      <c r="W6" s="159">
        <v>1</v>
      </c>
      <c r="X6" s="160">
        <v>26</v>
      </c>
      <c r="Y6" s="161">
        <v>101</v>
      </c>
      <c r="Z6" s="241">
        <v>124</v>
      </c>
      <c r="AA6" s="58">
        <f t="shared" si="1"/>
        <v>91</v>
      </c>
      <c r="AB6" s="218">
        <f t="shared" si="2"/>
        <v>117</v>
      </c>
      <c r="AD6" s="208"/>
    </row>
    <row r="7" spans="1:30" x14ac:dyDescent="0.3">
      <c r="A7" s="229" t="s">
        <v>147</v>
      </c>
      <c r="B7" s="117">
        <v>11</v>
      </c>
      <c r="C7" s="163">
        <v>16</v>
      </c>
      <c r="D7" s="143">
        <v>17</v>
      </c>
      <c r="E7" s="144">
        <v>0</v>
      </c>
      <c r="F7" s="145" t="s">
        <v>65</v>
      </c>
      <c r="G7" s="146">
        <v>0</v>
      </c>
      <c r="H7" s="147">
        <v>22</v>
      </c>
      <c r="I7" s="148"/>
      <c r="J7" s="205" t="s">
        <v>134</v>
      </c>
      <c r="K7" s="204" t="s">
        <v>81</v>
      </c>
      <c r="L7" s="168"/>
      <c r="M7" s="151"/>
      <c r="N7" s="152">
        <v>30</v>
      </c>
      <c r="O7" s="153"/>
      <c r="P7" s="154"/>
      <c r="Q7" s="165"/>
      <c r="R7" s="156"/>
      <c r="S7" s="157"/>
      <c r="T7" s="158"/>
      <c r="U7" s="135"/>
      <c r="V7" s="136">
        <f>SUM(H7:U7)</f>
        <v>52</v>
      </c>
      <c r="W7" s="159"/>
      <c r="X7" s="160"/>
      <c r="Y7" s="161">
        <v>18</v>
      </c>
      <c r="Z7" s="140">
        <f>(9*8*0.75)+(9*1)</f>
        <v>63</v>
      </c>
      <c r="AA7" s="58">
        <f>SUM(Y7:Z7)-(V7+W7)</f>
        <v>29</v>
      </c>
      <c r="AB7" s="218">
        <f>SMALL(Z7:AA7,1)+X7</f>
        <v>29</v>
      </c>
      <c r="AD7" s="211"/>
    </row>
    <row r="8" spans="1:30" x14ac:dyDescent="0.3">
      <c r="A8" s="229" t="s">
        <v>259</v>
      </c>
      <c r="B8" s="238">
        <v>9</v>
      </c>
      <c r="C8" s="163">
        <v>22</v>
      </c>
      <c r="D8" s="239">
        <v>22</v>
      </c>
      <c r="E8" s="144">
        <v>0</v>
      </c>
      <c r="F8" s="145" t="s">
        <v>65</v>
      </c>
      <c r="G8" s="146">
        <v>0</v>
      </c>
      <c r="H8" s="147">
        <v>134</v>
      </c>
      <c r="I8" s="148"/>
      <c r="J8" s="205" t="s">
        <v>134</v>
      </c>
      <c r="K8" s="204" t="s">
        <v>81</v>
      </c>
      <c r="L8" s="168"/>
      <c r="M8" s="151"/>
      <c r="N8" s="152"/>
      <c r="O8" s="153"/>
      <c r="P8" s="154"/>
      <c r="Q8" s="165"/>
      <c r="R8" s="156"/>
      <c r="S8" s="157"/>
      <c r="T8" s="158"/>
      <c r="U8" s="135"/>
      <c r="V8" s="136">
        <f>SUM(H8:U8)</f>
        <v>134</v>
      </c>
      <c r="W8" s="159"/>
      <c r="X8" s="160"/>
      <c r="Y8" s="161"/>
      <c r="Z8" s="140">
        <v>124</v>
      </c>
      <c r="AA8" s="58">
        <f>SUM(Y8:Z8)-(V8+W8)</f>
        <v>-10</v>
      </c>
      <c r="AB8" s="218">
        <f>SMALL(Z8:AA8,1)+X8</f>
        <v>-10</v>
      </c>
      <c r="AD8" s="211"/>
    </row>
    <row r="9" spans="1:30" x14ac:dyDescent="0.3">
      <c r="A9" s="190" t="s">
        <v>140</v>
      </c>
      <c r="B9" s="118">
        <f>8+4</f>
        <v>12</v>
      </c>
      <c r="C9" s="118">
        <f>28+4</f>
        <v>32</v>
      </c>
      <c r="D9" s="118">
        <f>28+4</f>
        <v>32</v>
      </c>
      <c r="E9" s="144">
        <v>20</v>
      </c>
      <c r="F9" s="210" t="s">
        <v>154</v>
      </c>
      <c r="G9" s="146">
        <v>10</v>
      </c>
      <c r="H9" s="147">
        <v>88</v>
      </c>
      <c r="I9" s="148">
        <v>40</v>
      </c>
      <c r="J9" s="205">
        <v>105</v>
      </c>
      <c r="K9" s="204" t="s">
        <v>81</v>
      </c>
      <c r="L9" s="168"/>
      <c r="M9" s="151">
        <v>19</v>
      </c>
      <c r="N9" s="152"/>
      <c r="O9" s="232" t="s">
        <v>81</v>
      </c>
      <c r="P9" s="154">
        <v>27</v>
      </c>
      <c r="Q9" s="155" t="s">
        <v>81</v>
      </c>
      <c r="R9" s="156"/>
      <c r="S9" s="157"/>
      <c r="T9" s="158"/>
      <c r="U9" s="135"/>
      <c r="V9" s="136">
        <f t="shared" ref="V9" si="5">SUM(H9:U9)</f>
        <v>279</v>
      </c>
      <c r="W9" s="159"/>
      <c r="X9" s="160"/>
      <c r="Y9" s="161">
        <v>24</v>
      </c>
      <c r="Z9" s="140">
        <v>241</v>
      </c>
      <c r="AA9" s="58">
        <f t="shared" ref="AA9" si="6">SUM(Y9:Z9)-(V9+W9)</f>
        <v>-14</v>
      </c>
      <c r="AB9" s="218">
        <f t="shared" ref="AB9" si="7">SMALL(Z9:AA9,1)+X9</f>
        <v>-14</v>
      </c>
      <c r="AD9" s="211"/>
    </row>
    <row r="10" spans="1:30" x14ac:dyDescent="0.3">
      <c r="A10" s="190" t="s">
        <v>143</v>
      </c>
      <c r="B10" s="118">
        <f>12+1</f>
        <v>13</v>
      </c>
      <c r="C10" s="163">
        <v>18</v>
      </c>
      <c r="D10" s="119">
        <f>20+1</f>
        <v>21</v>
      </c>
      <c r="E10" s="144">
        <v>0</v>
      </c>
      <c r="F10" s="145" t="s">
        <v>65</v>
      </c>
      <c r="G10" s="146">
        <v>0</v>
      </c>
      <c r="H10" s="147">
        <v>24</v>
      </c>
      <c r="I10" s="148">
        <v>3</v>
      </c>
      <c r="J10" s="205"/>
      <c r="K10" s="204"/>
      <c r="L10" s="168">
        <v>3</v>
      </c>
      <c r="M10" s="151"/>
      <c r="N10" s="152"/>
      <c r="O10" s="232" t="s">
        <v>81</v>
      </c>
      <c r="P10" s="154"/>
      <c r="Q10" s="155" t="s">
        <v>81</v>
      </c>
      <c r="R10" s="156"/>
      <c r="S10" s="157">
        <v>28</v>
      </c>
      <c r="T10" s="158"/>
      <c r="U10" s="135"/>
      <c r="V10" s="136">
        <f t="shared" ref="V10:V11" si="8">SUM(H10:U10)</f>
        <v>58</v>
      </c>
      <c r="W10" s="159"/>
      <c r="X10" s="160"/>
      <c r="Y10" s="161"/>
      <c r="Z10" s="140">
        <v>30</v>
      </c>
      <c r="AA10" s="58">
        <f t="shared" ref="AA10:AA11" si="9">SUM(Y10:Z10)-(V10+W10)</f>
        <v>-28</v>
      </c>
      <c r="AB10" s="218">
        <f t="shared" ref="AB10:AB11" si="10">SMALL(Z10:AA10,1)+X10</f>
        <v>-28</v>
      </c>
      <c r="AD10" s="211"/>
    </row>
    <row r="11" spans="1:30" x14ac:dyDescent="0.3">
      <c r="A11" s="190" t="s">
        <v>144</v>
      </c>
      <c r="B11" s="117">
        <v>12</v>
      </c>
      <c r="C11" s="163">
        <v>20</v>
      </c>
      <c r="D11" s="143">
        <v>22</v>
      </c>
      <c r="E11" s="144">
        <v>0</v>
      </c>
      <c r="F11" s="210" t="s">
        <v>220</v>
      </c>
      <c r="G11" s="146">
        <v>2</v>
      </c>
      <c r="H11" s="147">
        <v>141</v>
      </c>
      <c r="I11" s="148"/>
      <c r="J11" s="205">
        <v>22</v>
      </c>
      <c r="K11" s="204">
        <v>8</v>
      </c>
      <c r="L11" s="168"/>
      <c r="M11" s="151"/>
      <c r="N11" s="152"/>
      <c r="O11" s="232" t="s">
        <v>81</v>
      </c>
      <c r="P11" s="154"/>
      <c r="Q11" s="155" t="s">
        <v>81</v>
      </c>
      <c r="R11" s="156"/>
      <c r="S11" s="157"/>
      <c r="T11" s="158"/>
      <c r="U11" s="135"/>
      <c r="V11" s="136">
        <f t="shared" si="8"/>
        <v>171</v>
      </c>
      <c r="W11" s="159"/>
      <c r="X11" s="160"/>
      <c r="Y11" s="161">
        <v>35</v>
      </c>
      <c r="Z11" s="140">
        <f>(11*10*0.75)+(11*4)</f>
        <v>126.5</v>
      </c>
      <c r="AA11" s="58">
        <f t="shared" si="9"/>
        <v>-9.5</v>
      </c>
      <c r="AB11" s="218">
        <f t="shared" si="10"/>
        <v>-9.5</v>
      </c>
      <c r="AD11" s="211"/>
    </row>
    <row r="12" spans="1:30" x14ac:dyDescent="0.3">
      <c r="A12" s="190" t="s">
        <v>224</v>
      </c>
      <c r="B12" s="117">
        <v>12</v>
      </c>
      <c r="C12" s="163">
        <v>17</v>
      </c>
      <c r="D12" s="143">
        <v>19</v>
      </c>
      <c r="E12" s="144">
        <v>0</v>
      </c>
      <c r="F12" s="210" t="s">
        <v>65</v>
      </c>
      <c r="G12" s="146">
        <v>0</v>
      </c>
      <c r="H12" s="147"/>
      <c r="I12" s="148"/>
      <c r="J12" s="205">
        <v>56</v>
      </c>
      <c r="K12" s="234" t="s">
        <v>81</v>
      </c>
      <c r="L12" s="235"/>
      <c r="M12" s="236"/>
      <c r="N12" s="152"/>
      <c r="O12" s="232"/>
      <c r="P12" s="154"/>
      <c r="Q12" s="155"/>
      <c r="R12" s="156"/>
      <c r="S12" s="157"/>
      <c r="T12" s="158"/>
      <c r="U12" s="135"/>
      <c r="V12" s="136">
        <f t="shared" ref="V12:V16" si="11">SUM(H12:U12)</f>
        <v>56</v>
      </c>
      <c r="W12" s="159"/>
      <c r="X12" s="160"/>
      <c r="Y12" s="161"/>
      <c r="Z12" s="140">
        <f>30</f>
        <v>30</v>
      </c>
      <c r="AA12" s="58">
        <f t="shared" ref="AA12:AA16" si="12">SUM(Y12:Z12)-(V12+W12)</f>
        <v>-26</v>
      </c>
      <c r="AB12" s="218">
        <f t="shared" ref="AB12:AB16" si="13">SMALL(Z12:AA12,1)+X12</f>
        <v>-26</v>
      </c>
      <c r="AD12" s="211"/>
    </row>
    <row r="13" spans="1:30" x14ac:dyDescent="0.3">
      <c r="A13" s="190" t="s">
        <v>225</v>
      </c>
      <c r="B13" s="117">
        <v>5</v>
      </c>
      <c r="C13" s="163">
        <v>5</v>
      </c>
      <c r="D13" s="143">
        <v>5</v>
      </c>
      <c r="E13" s="144">
        <v>0</v>
      </c>
      <c r="F13" s="210" t="s">
        <v>65</v>
      </c>
      <c r="G13" s="146">
        <v>0</v>
      </c>
      <c r="H13" s="147">
        <v>22</v>
      </c>
      <c r="I13" s="148"/>
      <c r="J13" s="205">
        <v>48</v>
      </c>
      <c r="K13" s="234" t="s">
        <v>81</v>
      </c>
      <c r="L13" s="235"/>
      <c r="M13" s="236"/>
      <c r="N13" s="152"/>
      <c r="O13" s="232"/>
      <c r="P13" s="154"/>
      <c r="Q13" s="155"/>
      <c r="R13" s="156"/>
      <c r="S13" s="157"/>
      <c r="T13" s="158"/>
      <c r="U13" s="135"/>
      <c r="V13" s="136">
        <f t="shared" si="11"/>
        <v>70</v>
      </c>
      <c r="W13" s="159"/>
      <c r="X13" s="160"/>
      <c r="Y13" s="161"/>
      <c r="Z13" s="140">
        <v>63</v>
      </c>
      <c r="AA13" s="58">
        <f t="shared" si="12"/>
        <v>-7</v>
      </c>
      <c r="AB13" s="218">
        <f t="shared" si="13"/>
        <v>-7</v>
      </c>
      <c r="AD13" s="211"/>
    </row>
    <row r="14" spans="1:30" x14ac:dyDescent="0.3">
      <c r="A14" s="190" t="s">
        <v>226</v>
      </c>
      <c r="B14" s="117">
        <v>5</v>
      </c>
      <c r="C14" s="163">
        <v>5</v>
      </c>
      <c r="D14" s="143">
        <v>5</v>
      </c>
      <c r="E14" s="144">
        <v>0</v>
      </c>
      <c r="F14" s="210" t="s">
        <v>65</v>
      </c>
      <c r="G14" s="146">
        <v>0</v>
      </c>
      <c r="H14" s="147"/>
      <c r="I14" s="148"/>
      <c r="J14" s="205">
        <v>50</v>
      </c>
      <c r="K14" s="234" t="s">
        <v>81</v>
      </c>
      <c r="L14" s="235"/>
      <c r="M14" s="236">
        <v>22</v>
      </c>
      <c r="N14" s="152"/>
      <c r="O14" s="232"/>
      <c r="P14" s="154"/>
      <c r="Q14" s="155"/>
      <c r="R14" s="156"/>
      <c r="S14" s="157"/>
      <c r="T14" s="158"/>
      <c r="U14" s="135"/>
      <c r="V14" s="136">
        <f t="shared" si="11"/>
        <v>72</v>
      </c>
      <c r="W14" s="159"/>
      <c r="X14" s="160"/>
      <c r="Y14" s="161"/>
      <c r="Z14" s="140">
        <v>63</v>
      </c>
      <c r="AA14" s="58">
        <f t="shared" si="12"/>
        <v>-9</v>
      </c>
      <c r="AB14" s="218">
        <f t="shared" si="13"/>
        <v>-9</v>
      </c>
      <c r="AD14" s="211"/>
    </row>
    <row r="15" spans="1:30" x14ac:dyDescent="0.3">
      <c r="A15" s="190" t="s">
        <v>227</v>
      </c>
      <c r="B15" s="117">
        <v>5</v>
      </c>
      <c r="C15" s="163">
        <v>5</v>
      </c>
      <c r="D15" s="143">
        <v>5</v>
      </c>
      <c r="E15" s="144">
        <v>0</v>
      </c>
      <c r="F15" s="210" t="s">
        <v>65</v>
      </c>
      <c r="G15" s="146">
        <v>0</v>
      </c>
      <c r="H15" s="147"/>
      <c r="I15" s="148"/>
      <c r="J15" s="205">
        <v>16</v>
      </c>
      <c r="K15" s="234" t="s">
        <v>81</v>
      </c>
      <c r="L15" s="235"/>
      <c r="M15" s="236"/>
      <c r="N15" s="152"/>
      <c r="O15" s="232"/>
      <c r="P15" s="154"/>
      <c r="Q15" s="155"/>
      <c r="R15" s="156"/>
      <c r="S15" s="157"/>
      <c r="T15" s="158"/>
      <c r="U15" s="135"/>
      <c r="V15" s="136">
        <f t="shared" si="11"/>
        <v>16</v>
      </c>
      <c r="W15" s="159"/>
      <c r="X15" s="160"/>
      <c r="Y15" s="161"/>
      <c r="Z15" s="140">
        <v>63</v>
      </c>
      <c r="AA15" s="58">
        <f t="shared" si="12"/>
        <v>47</v>
      </c>
      <c r="AB15" s="218">
        <f t="shared" si="13"/>
        <v>47</v>
      </c>
      <c r="AD15" s="211"/>
    </row>
    <row r="16" spans="1:30" x14ac:dyDescent="0.3">
      <c r="A16" s="190" t="s">
        <v>228</v>
      </c>
      <c r="B16" s="117">
        <v>5</v>
      </c>
      <c r="C16" s="163">
        <v>5</v>
      </c>
      <c r="D16" s="143">
        <v>5</v>
      </c>
      <c r="E16" s="144">
        <v>0</v>
      </c>
      <c r="F16" s="210" t="s">
        <v>65</v>
      </c>
      <c r="G16" s="146">
        <v>0</v>
      </c>
      <c r="H16" s="147"/>
      <c r="I16" s="148"/>
      <c r="J16" s="205">
        <v>16</v>
      </c>
      <c r="K16" s="234" t="s">
        <v>81</v>
      </c>
      <c r="L16" s="235"/>
      <c r="M16" s="236"/>
      <c r="N16" s="152"/>
      <c r="O16" s="232"/>
      <c r="P16" s="154"/>
      <c r="Q16" s="155"/>
      <c r="R16" s="156"/>
      <c r="S16" s="157"/>
      <c r="T16" s="158"/>
      <c r="U16" s="135"/>
      <c r="V16" s="136">
        <f t="shared" si="11"/>
        <v>16</v>
      </c>
      <c r="W16" s="159"/>
      <c r="X16" s="160"/>
      <c r="Y16" s="161"/>
      <c r="Z16" s="140">
        <v>63</v>
      </c>
      <c r="AA16" s="58">
        <f t="shared" si="12"/>
        <v>47</v>
      </c>
      <c r="AB16" s="218">
        <f t="shared" si="13"/>
        <v>47</v>
      </c>
      <c r="AD16" s="211"/>
    </row>
  </sheetData>
  <sortState ref="A2:AB10">
    <sortCondition ref="A2:A10"/>
  </sortState>
  <conditionalFormatting sqref="AB2 AB4:AB7 AB9:AB11">
    <cfRule type="cellIs" dxfId="7" priority="89" stopIfTrue="1" operator="lessThan">
      <formula>0.5</formula>
    </cfRule>
    <cfRule type="cellIs" dxfId="6" priority="90" operator="lessThan">
      <formula>0.5*Z2</formula>
    </cfRule>
  </conditionalFormatting>
  <conditionalFormatting sqref="AB12:AB16">
    <cfRule type="cellIs" dxfId="5" priority="5" stopIfTrue="1" operator="lessThan">
      <formula>0.5</formula>
    </cfRule>
    <cfRule type="cellIs" dxfId="4" priority="6" operator="lessThan">
      <formula>0.5*Z12</formula>
    </cfRule>
  </conditionalFormatting>
  <conditionalFormatting sqref="AB3">
    <cfRule type="cellIs" dxfId="3" priority="3" stopIfTrue="1" operator="lessThan">
      <formula>0.5</formula>
    </cfRule>
    <cfRule type="cellIs" dxfId="2" priority="4" operator="lessThan">
      <formula>0.5*Z3</formula>
    </cfRule>
  </conditionalFormatting>
  <conditionalFormatting sqref="AB8">
    <cfRule type="cellIs" dxfId="1" priority="1" stopIfTrue="1" operator="lessThan">
      <formula>0.5</formula>
    </cfRule>
    <cfRule type="cellIs" dxfId="0" priority="2" operator="lessThan">
      <formula>0.5*Z8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3</v>
      </c>
      <c r="D2" s="7">
        <f ca="1">RANDBETWEEN(1,3)+RANDBETWEEN(1,3)</f>
        <v>3</v>
      </c>
      <c r="E2" s="7">
        <f ca="1">RANDBETWEEN(1,3)+RANDBETWEEN(1,3)+RANDBETWEEN(1,3)</f>
        <v>6</v>
      </c>
      <c r="F2" s="7">
        <f ca="1">RANDBETWEEN(1,3)+RANDBETWEEN(1,3)+RANDBETWEEN(1,3)+RANDBETWEEN(1,3)</f>
        <v>5</v>
      </c>
      <c r="G2" s="7">
        <f ca="1">RANDBETWEEN(1,3)+RANDBETWEEN(1,3)+RANDBETWEEN(1,3)+RANDBETWEEN(1,3)+RANDBETWEEN(1,3)</f>
        <v>14</v>
      </c>
      <c r="H2" s="8">
        <f ca="1">RANDBETWEEN(1,3)+RANDBETWEEN(1,3)+RANDBETWEEN(1,3)+RANDBETWEEN(1,3)+RANDBETWEEN(1,3)+RANDBETWEEN(1,3)</f>
        <v>11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3</v>
      </c>
      <c r="D3" s="10">
        <f ca="1">RANDBETWEEN(1,4)+RANDBETWEEN(1,4)</f>
        <v>3</v>
      </c>
      <c r="E3" s="10">
        <f ca="1">RANDBETWEEN(1,4)+RANDBETWEEN(1,4)+RANDBETWEEN(1,4)</f>
        <v>8</v>
      </c>
      <c r="F3" s="10">
        <f ca="1">RANDBETWEEN(1,4)+RANDBETWEEN(1,4)+RANDBETWEEN(1,4)+RANDBETWEEN(1,4)</f>
        <v>10</v>
      </c>
      <c r="G3" s="10">
        <f ca="1">RANDBETWEEN(1,4)+RANDBETWEEN(1,4)+RANDBETWEEN(1,4)+RANDBETWEEN(1,4)+RANDBETWEEN(1,4)</f>
        <v>13</v>
      </c>
      <c r="H3" s="11">
        <f ca="1">RANDBETWEEN(1,4)+RANDBETWEEN(1,4)+RANDBETWEEN(1,4)+RANDBETWEEN(1,4)+RANDBETWEEN(1,4)+RANDBETWEEN(1,4)</f>
        <v>17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1</v>
      </c>
      <c r="D4" s="10">
        <f ca="1">RANDBETWEEN(1,6)+RANDBETWEEN(1,6)</f>
        <v>4</v>
      </c>
      <c r="E4" s="10">
        <f ca="1">RANDBETWEEN(1,6)+RANDBETWEEN(1,6)+RANDBETWEEN(1,6)</f>
        <v>10</v>
      </c>
      <c r="F4" s="10">
        <f ca="1">RANDBETWEEN(1,6)+RANDBETWEEN(1,6)+RANDBETWEEN(1,6)+RANDBETWEEN(1,6)</f>
        <v>14</v>
      </c>
      <c r="G4" s="10">
        <f ca="1">RANDBETWEEN(1,6)+RANDBETWEEN(1,6)+RANDBETWEEN(1,6)+RANDBETWEEN(1,6)+RANDBETWEEN(1,6)</f>
        <v>13</v>
      </c>
      <c r="H4" s="11">
        <f ca="1">RANDBETWEEN(1,6)+RANDBETWEEN(1,6)+RANDBETWEEN(1,6)+RANDBETWEEN(1,6)+RANDBETWEEN(1,6)+RANDBETWEEN(1,6)</f>
        <v>16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2</v>
      </c>
      <c r="D5" s="10">
        <f ca="1">RANDBETWEEN(1,8)+RANDBETWEEN(1,8)</f>
        <v>11</v>
      </c>
      <c r="E5" s="10">
        <f ca="1">RANDBETWEEN(1,8)+RANDBETWEEN(1,8)+RANDBETWEEN(1,8)</f>
        <v>8</v>
      </c>
      <c r="F5" s="10">
        <f ca="1">RANDBETWEEN(1,8)+RANDBETWEEN(1,8)+RANDBETWEEN(1,8)+RANDBETWEEN(1,8)</f>
        <v>24</v>
      </c>
      <c r="G5" s="10">
        <f ca="1">RANDBETWEEN(1,8)+RANDBETWEEN(1,8)+RANDBETWEEN(1,8)+RANDBETWEEN(1,8)+RANDBETWEEN(1,8)</f>
        <v>28</v>
      </c>
      <c r="H5" s="11">
        <f ca="1">RANDBETWEEN(1,8)+RANDBETWEEN(1,8)+RANDBETWEEN(1,8)+RANDBETWEEN(1,8)+RANDBETWEEN(1,8)+RANDBETWEEN(1,8)</f>
        <v>32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3</v>
      </c>
      <c r="D6" s="10">
        <f ca="1">RANDBETWEEN(1,10)+RANDBETWEEN(1,10)</f>
        <v>7</v>
      </c>
      <c r="E6" s="10">
        <f ca="1">RANDBETWEEN(1,10)+RANDBETWEEN(1,10)+RANDBETWEEN(1,10)</f>
        <v>18</v>
      </c>
      <c r="F6" s="10">
        <f ca="1">RANDBETWEEN(1,10)+RANDBETWEEN(1,10)+RANDBETWEEN(1,10)+RANDBETWEEN(1,10)</f>
        <v>17</v>
      </c>
      <c r="G6" s="10">
        <f ca="1">RANDBETWEEN(1,10)+RANDBETWEEN(1,10)+RANDBETWEEN(1,10)+RANDBETWEEN(1,10)+RANDBETWEEN(1,10)</f>
        <v>35</v>
      </c>
      <c r="H6" s="11">
        <f ca="1">RANDBETWEEN(1,10)+RANDBETWEEN(1,10)+RANDBETWEEN(1,10)+RANDBETWEEN(1,10)+RANDBETWEEN(1,10)+RANDBETWEEN(1,10)</f>
        <v>22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2</v>
      </c>
      <c r="D7" s="10">
        <f ca="1">RANDBETWEEN(1,12)+RANDBETWEEN(1,12)</f>
        <v>11</v>
      </c>
      <c r="E7" s="10">
        <f ca="1">RANDBETWEEN(1,12)+RANDBETWEEN(1,12)+RANDBETWEEN(1,12)</f>
        <v>18</v>
      </c>
      <c r="F7" s="10">
        <f ca="1">RANDBETWEEN(1,12)+RANDBETWEEN(1,12)+RANDBETWEEN(1,12)+RANDBETWEEN(1,12)</f>
        <v>35</v>
      </c>
      <c r="G7" s="10">
        <f ca="1">RANDBETWEEN(1,12)+RANDBETWEEN(1,12)+RANDBETWEEN(1,12)+RANDBETWEEN(1,12)+RANDBETWEEN(1,12)</f>
        <v>36</v>
      </c>
      <c r="H7" s="11">
        <f ca="1">RANDBETWEEN(1,12)+RANDBETWEEN(1,12)+RANDBETWEEN(1,12)+RANDBETWEEN(1,12)+RANDBETWEEN(1,12)+RANDBETWEEN(1,12)</f>
        <v>46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18</v>
      </c>
      <c r="D8" s="10">
        <f ca="1">RANDBETWEEN(1,20)+RANDBETWEEN(1,20)</f>
        <v>31</v>
      </c>
      <c r="E8" s="10">
        <f ca="1">RANDBETWEEN(1,20)+RANDBETWEEN(1,20)+RANDBETWEEN(1,20)</f>
        <v>25</v>
      </c>
      <c r="F8" s="10">
        <f ca="1">RANDBETWEEN(1,20)+RANDBETWEEN(1,20)+RANDBETWEEN(1,20)+RANDBETWEEN(1,20)</f>
        <v>51</v>
      </c>
      <c r="G8" s="10">
        <f ca="1">RANDBETWEEN(1,20)+RANDBETWEEN(1,20)+RANDBETWEEN(1,20)+RANDBETWEEN(1,20)+RANDBETWEEN(1,20)</f>
        <v>70</v>
      </c>
      <c r="H8" s="11">
        <f ca="1">RANDBETWEEN(1,20)+RANDBETWEEN(1,20)+RANDBETWEEN(1,20)+RANDBETWEEN(1,20)+RANDBETWEEN(1,20)+RANDBETWEEN(1,20)</f>
        <v>52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74</v>
      </c>
      <c r="D9" s="13">
        <f ca="1">RANDBETWEEN(1,100)+RANDBETWEEN(1,100)</f>
        <v>62</v>
      </c>
      <c r="E9" s="13">
        <f ca="1">RANDBETWEEN(1,100)+RANDBETWEEN(1,100)+RANDBETWEEN(1,100)</f>
        <v>156</v>
      </c>
      <c r="F9" s="13">
        <f ca="1">RANDBETWEEN(1,100)+RANDBETWEEN(1,100)+RANDBETWEEN(1,100)+RANDBETWEEN(1,100)</f>
        <v>229</v>
      </c>
      <c r="G9" s="13">
        <f ca="1">RANDBETWEEN(1,100)+RANDBETWEEN(1,100)+RANDBETWEEN(1,100)+RANDBETWEEN(1,100)+RANDBETWEEN(1,100)</f>
        <v>291</v>
      </c>
      <c r="H9" s="14">
        <f ca="1">RANDBETWEEN(1,100)+RANDBETWEEN(1,100)+RANDBETWEEN(1,100)+RANDBETWEEN(1,100)+RANDBETWEEN(1,100)+RANDBETWEEN(1,100)</f>
        <v>235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22" x14ac:dyDescent="0.3">
      <c r="A17" s="1"/>
      <c r="C17" s="1"/>
      <c r="D17" s="1"/>
      <c r="E17" s="1"/>
      <c r="F17" s="1"/>
    </row>
    <row r="18" spans="1:22" x14ac:dyDescent="0.3">
      <c r="A18" s="1"/>
      <c r="C18" s="1"/>
      <c r="D18" s="1"/>
      <c r="E18" s="1"/>
      <c r="F18" s="1"/>
    </row>
    <row r="19" spans="1:22" x14ac:dyDescent="0.3">
      <c r="A19" s="1"/>
      <c r="C19" s="1"/>
      <c r="D19" s="1"/>
      <c r="E19" s="1"/>
      <c r="F19" s="1"/>
    </row>
    <row r="20" spans="1:22" x14ac:dyDescent="0.3">
      <c r="A20" s="1"/>
      <c r="C20" s="1"/>
      <c r="D20" s="1"/>
      <c r="E20" s="1"/>
      <c r="F20" s="1"/>
    </row>
    <row r="21" spans="1:22" x14ac:dyDescent="0.3">
      <c r="A21" s="1"/>
      <c r="C21" s="1"/>
      <c r="D21" s="1"/>
      <c r="E21" s="1"/>
      <c r="F21" s="1"/>
    </row>
    <row r="22" spans="1:22" x14ac:dyDescent="0.3">
      <c r="A22" s="1"/>
      <c r="C22" s="1"/>
      <c r="D22" s="1"/>
      <c r="E22" s="1"/>
      <c r="F22" s="1"/>
    </row>
    <row r="23" spans="1:22" x14ac:dyDescent="0.3">
      <c r="A23" s="1"/>
      <c r="C23" s="1"/>
      <c r="D23" s="1"/>
      <c r="E23" s="1"/>
      <c r="F23" s="1"/>
    </row>
    <row r="24" spans="1:22" x14ac:dyDescent="0.3">
      <c r="A24" s="1"/>
      <c r="C24" s="1"/>
      <c r="D24" s="1"/>
      <c r="E24" s="1"/>
      <c r="F24" s="1"/>
    </row>
    <row r="25" spans="1:22" x14ac:dyDescent="0.3">
      <c r="A25" s="1"/>
      <c r="C25" s="1"/>
      <c r="D25" s="1"/>
      <c r="E25" s="1"/>
      <c r="F25" s="1"/>
    </row>
    <row r="26" spans="1:22" x14ac:dyDescent="0.3">
      <c r="A26" s="1"/>
      <c r="C26" s="1"/>
      <c r="D26" s="1"/>
      <c r="E26" s="1"/>
      <c r="F26" s="1"/>
    </row>
    <row r="27" spans="1:22" x14ac:dyDescent="0.3">
      <c r="A27" s="1"/>
      <c r="C27" s="1"/>
      <c r="D27" s="1"/>
      <c r="E27" s="1"/>
      <c r="F27" s="1"/>
      <c r="T27" s="55"/>
      <c r="U27" s="55"/>
      <c r="V27" s="55"/>
    </row>
    <row r="28" spans="1:22" x14ac:dyDescent="0.3">
      <c r="A28" s="1"/>
      <c r="C28" s="1"/>
      <c r="D28" s="1"/>
      <c r="E28" s="1"/>
      <c r="F28" s="1"/>
      <c r="T28" s="55"/>
      <c r="U28" s="55"/>
      <c r="V28" s="55"/>
    </row>
    <row r="29" spans="1:22" x14ac:dyDescent="0.3">
      <c r="A29" s="1"/>
      <c r="C29" s="1"/>
      <c r="D29" s="1"/>
      <c r="E29" s="1"/>
      <c r="F29" s="1"/>
      <c r="Q29" s="55"/>
      <c r="R29" s="55"/>
      <c r="S29" s="55"/>
      <c r="T29" s="55"/>
      <c r="U29" s="55"/>
      <c r="V29" s="55"/>
    </row>
    <row r="30" spans="1:22" x14ac:dyDescent="0.3">
      <c r="A30" s="1"/>
      <c r="C30" s="1"/>
      <c r="D30" s="1"/>
      <c r="E30" s="1"/>
      <c r="F30" s="1"/>
    </row>
    <row r="31" spans="1:22" x14ac:dyDescent="0.3">
      <c r="C31" s="1"/>
      <c r="D31" s="1"/>
      <c r="E31" s="1"/>
      <c r="F31" s="1"/>
      <c r="G31" s="1"/>
    </row>
    <row r="32" spans="1:22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2019-06-03T13:59:34Z</cp:lastPrinted>
  <dcterms:created xsi:type="dcterms:W3CDTF">2014-01-30T16:13:23Z</dcterms:created>
  <dcterms:modified xsi:type="dcterms:W3CDTF">2019-06-11T21:47:55Z</dcterms:modified>
</cp:coreProperties>
</file>