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604" yWindow="-12" windowWidth="11448" windowHeight="10224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D16" i="7" l="1"/>
  <c r="E16" i="7" s="1"/>
  <c r="V16" i="5" l="1"/>
  <c r="AA16" i="5" s="1"/>
  <c r="AB16" i="5" s="1"/>
  <c r="V15" i="5"/>
  <c r="AA15" i="5" s="1"/>
  <c r="AB15" i="5" s="1"/>
  <c r="V14" i="5"/>
  <c r="AA14" i="5" s="1"/>
  <c r="AB14" i="5" s="1"/>
  <c r="J7" i="10" l="1"/>
  <c r="J19" i="10"/>
  <c r="J18" i="10" l="1"/>
  <c r="K18" i="10" s="1"/>
  <c r="M18" i="10" s="1"/>
  <c r="K21" i="9" l="1"/>
  <c r="N21" i="9" s="1"/>
  <c r="J21" i="9"/>
  <c r="K23" i="9"/>
  <c r="N23" i="9" s="1"/>
  <c r="J23" i="9"/>
  <c r="K18" i="9"/>
  <c r="N18" i="9" s="1"/>
  <c r="J18" i="9"/>
  <c r="K30" i="9"/>
  <c r="N30" i="9" s="1"/>
  <c r="J30" i="9"/>
  <c r="L21" i="9" l="1"/>
  <c r="L23" i="9"/>
  <c r="L18" i="9"/>
  <c r="L30" i="9"/>
  <c r="K25" i="9"/>
  <c r="N25" i="9" s="1"/>
  <c r="J25" i="9"/>
  <c r="K24" i="9"/>
  <c r="N24" i="9" s="1"/>
  <c r="J24" i="9"/>
  <c r="K27" i="9"/>
  <c r="N27" i="9" s="1"/>
  <c r="J27" i="9"/>
  <c r="K26" i="9"/>
  <c r="N26" i="9" s="1"/>
  <c r="J26" i="9"/>
  <c r="K20" i="9"/>
  <c r="N20" i="9" s="1"/>
  <c r="J20" i="9"/>
  <c r="K19" i="9"/>
  <c r="N19" i="9" s="1"/>
  <c r="J19" i="9"/>
  <c r="K31" i="9"/>
  <c r="N31" i="9" s="1"/>
  <c r="J31" i="9"/>
  <c r="K29" i="9"/>
  <c r="N29" i="9" s="1"/>
  <c r="J29" i="9"/>
  <c r="K28" i="9"/>
  <c r="N28" i="9" s="1"/>
  <c r="J28" i="9"/>
  <c r="K22" i="9"/>
  <c r="N22" i="9" s="1"/>
  <c r="J22" i="9"/>
  <c r="K17" i="9"/>
  <c r="N17" i="9" s="1"/>
  <c r="J17" i="9"/>
  <c r="K16" i="9"/>
  <c r="N16" i="9" s="1"/>
  <c r="J16" i="9"/>
  <c r="K15" i="9"/>
  <c r="N15" i="9" s="1"/>
  <c r="J15" i="9"/>
  <c r="V10" i="5"/>
  <c r="AA10" i="5" s="1"/>
  <c r="AB10" i="5" s="1"/>
  <c r="V11" i="5"/>
  <c r="AA11" i="5" s="1"/>
  <c r="AB11" i="5" s="1"/>
  <c r="V12" i="5"/>
  <c r="AA12" i="5" s="1"/>
  <c r="AB12" i="5" s="1"/>
  <c r="V13" i="5"/>
  <c r="AA13" i="5"/>
  <c r="AB13" i="5" s="1"/>
  <c r="L19" i="9" l="1"/>
  <c r="L24" i="9"/>
  <c r="L25" i="9"/>
  <c r="L26" i="9"/>
  <c r="L27" i="9"/>
  <c r="L20" i="9"/>
  <c r="L16" i="9"/>
  <c r="L22" i="9"/>
  <c r="L29" i="9"/>
  <c r="L15" i="9"/>
  <c r="L17" i="9"/>
  <c r="L28" i="9"/>
  <c r="L31" i="9"/>
  <c r="D12" i="1"/>
  <c r="E9" i="1"/>
  <c r="E2" i="1"/>
  <c r="E5" i="1"/>
  <c r="E10" i="1"/>
  <c r="J14" i="9"/>
  <c r="J13" i="9"/>
  <c r="J12" i="9"/>
  <c r="J11" i="9"/>
  <c r="J10" i="9"/>
  <c r="J9" i="9"/>
  <c r="J8" i="9"/>
  <c r="J7" i="9"/>
  <c r="J6" i="9"/>
  <c r="J5" i="9"/>
  <c r="J4" i="9"/>
  <c r="J3" i="9"/>
  <c r="J2" i="9"/>
  <c r="K12" i="9" l="1"/>
  <c r="L12" i="9" s="1"/>
  <c r="K11" i="9"/>
  <c r="N11" i="9" s="1"/>
  <c r="L11" i="9" l="1"/>
  <c r="N12" i="9"/>
  <c r="D15" i="7" l="1"/>
  <c r="E15" i="7" s="1"/>
  <c r="D14" i="7"/>
  <c r="E14" i="7" s="1"/>
  <c r="D13" i="7"/>
  <c r="E13" i="7" s="1"/>
  <c r="D12" i="7"/>
  <c r="E12" i="7" s="1"/>
  <c r="D11" i="7"/>
  <c r="E11" i="7" s="1"/>
  <c r="I8" i="1" l="1"/>
  <c r="M9" i="1"/>
  <c r="K2" i="9" l="1"/>
  <c r="N2" i="9" s="1"/>
  <c r="K3" i="9"/>
  <c r="N3" i="9" s="1"/>
  <c r="K4" i="9"/>
  <c r="N4" i="9" s="1"/>
  <c r="K5" i="9"/>
  <c r="N5" i="9" s="1"/>
  <c r="K6" i="9"/>
  <c r="N6" i="9" s="1"/>
  <c r="K7" i="9"/>
  <c r="N7" i="9" s="1"/>
  <c r="L7" i="9" l="1"/>
  <c r="L3" i="9"/>
  <c r="L2" i="9"/>
  <c r="L5" i="9"/>
  <c r="L6" i="9"/>
  <c r="L4" i="9"/>
  <c r="D10" i="7"/>
  <c r="E10" i="7" s="1"/>
  <c r="D9" i="7"/>
  <c r="E9" i="7" s="1"/>
  <c r="D8" i="7"/>
  <c r="E8" i="7" s="1"/>
  <c r="K8" i="9" l="1"/>
  <c r="N8" i="9" s="1"/>
  <c r="L8" i="9" l="1"/>
  <c r="K14" i="9"/>
  <c r="N14" i="9" s="1"/>
  <c r="K13" i="9"/>
  <c r="N13" i="9" s="1"/>
  <c r="K10" i="9"/>
  <c r="N10" i="9" s="1"/>
  <c r="K9" i="9"/>
  <c r="N9" i="9" s="1"/>
  <c r="D19" i="7"/>
  <c r="E19" i="7" s="1"/>
  <c r="D17" i="7"/>
  <c r="D23" i="7"/>
  <c r="E23" i="7" s="1"/>
  <c r="V9" i="5"/>
  <c r="AA9" i="5" s="1"/>
  <c r="AB9" i="5" s="1"/>
  <c r="V8" i="5"/>
  <c r="AA8" i="5" s="1"/>
  <c r="AB8" i="5" s="1"/>
  <c r="V7" i="5"/>
  <c r="AA7" i="5" s="1"/>
  <c r="AB7" i="5" s="1"/>
  <c r="V6" i="5"/>
  <c r="AA6" i="5" s="1"/>
  <c r="AB6" i="5" s="1"/>
  <c r="L13" i="9" l="1"/>
  <c r="L10" i="9"/>
  <c r="L9" i="9"/>
  <c r="L14" i="9"/>
  <c r="E17" i="7"/>
  <c r="D20" i="7" l="1"/>
  <c r="E20" i="7" s="1"/>
  <c r="B5" i="5" l="1"/>
  <c r="C5" i="5"/>
  <c r="D5" i="5" s="1"/>
  <c r="E3" i="1" l="1"/>
  <c r="D22" i="7"/>
  <c r="E22" i="7" s="1"/>
  <c r="D18" i="7"/>
  <c r="E18" i="7" s="1"/>
  <c r="D21" i="7"/>
  <c r="E21" i="7" s="1"/>
  <c r="D24" i="7"/>
  <c r="E24" i="7" s="1"/>
  <c r="D5" i="7"/>
  <c r="E5" i="7" s="1"/>
  <c r="D6" i="7"/>
  <c r="E6" i="7" s="1"/>
  <c r="D7" i="7"/>
  <c r="E7" i="7" s="1"/>
  <c r="J3" i="10" l="1"/>
  <c r="K3" i="10" s="1"/>
  <c r="M3" i="10" s="1"/>
  <c r="K19" i="10" l="1"/>
  <c r="M19" i="10" s="1"/>
  <c r="D4" i="4" l="1"/>
  <c r="J14" i="10" l="1"/>
  <c r="K14" i="10" s="1"/>
  <c r="M14" i="10" s="1"/>
  <c r="J13" i="10" l="1"/>
  <c r="K13" i="10" s="1"/>
  <c r="M13" i="10" s="1"/>
  <c r="J17" i="10" l="1"/>
  <c r="K17" i="10" s="1"/>
  <c r="M17" i="10" s="1"/>
  <c r="D2" i="7"/>
  <c r="E2" i="7" s="1"/>
  <c r="D3" i="7"/>
  <c r="E3" i="7" s="1"/>
  <c r="D4" i="7"/>
  <c r="E4" i="7" l="1"/>
  <c r="J2" i="10" l="1"/>
  <c r="K2" i="10" s="1"/>
  <c r="M2" i="10" s="1"/>
  <c r="J12" i="10" l="1"/>
  <c r="K12" i="10" s="1"/>
  <c r="M12" i="10" s="1"/>
  <c r="J11" i="10" l="1"/>
  <c r="K11" i="10" s="1"/>
  <c r="M11" i="10" s="1"/>
  <c r="J9" i="10" l="1"/>
  <c r="K9" i="10" s="1"/>
  <c r="M9" i="10" s="1"/>
  <c r="J10" i="10" l="1"/>
  <c r="K10" i="10" s="1"/>
  <c r="M10" i="10" s="1"/>
  <c r="J8" i="10"/>
  <c r="K8" i="10" s="1"/>
  <c r="M8" i="10" s="1"/>
  <c r="J16" i="10"/>
  <c r="K16" i="10" s="1"/>
  <c r="M16" i="10" s="1"/>
  <c r="J15" i="10"/>
  <c r="K15" i="10" s="1"/>
  <c r="M15" i="10" s="1"/>
  <c r="K7" i="10"/>
  <c r="M7" i="10" s="1"/>
  <c r="J6" i="10"/>
  <c r="K6" i="10" s="1"/>
  <c r="M6" i="10" s="1"/>
  <c r="J4" i="10"/>
  <c r="K4" i="10" s="1"/>
  <c r="M4" i="10" s="1"/>
  <c r="J5" i="10"/>
  <c r="K5" i="10" s="1"/>
  <c r="M5" i="10" s="1"/>
  <c r="J22" i="10"/>
  <c r="K22" i="10" s="1"/>
  <c r="M22" i="10" s="1"/>
  <c r="J23" i="10"/>
  <c r="K23" i="10" s="1"/>
  <c r="M23" i="10" s="1"/>
  <c r="J24" i="10"/>
  <c r="K24" i="10" s="1"/>
  <c r="M24" i="10" s="1"/>
  <c r="J25" i="10"/>
  <c r="K25" i="10" s="1"/>
  <c r="M25" i="10" s="1"/>
  <c r="D27" i="7" l="1"/>
  <c r="E27" i="7" s="1"/>
  <c r="D28" i="7"/>
  <c r="E28" i="7" s="1"/>
  <c r="D29" i="7"/>
  <c r="E29" i="7" s="1"/>
  <c r="D30" i="7"/>
  <c r="E30" i="7" s="1"/>
  <c r="D31" i="7"/>
  <c r="E31" i="7" s="1"/>
  <c r="D32" i="7"/>
  <c r="E32" i="7" s="1"/>
  <c r="E7" i="1" l="1"/>
  <c r="I7" i="1" l="1"/>
  <c r="D2" i="5" l="1"/>
  <c r="B2" i="5"/>
  <c r="V4" i="5" l="1"/>
  <c r="AA4" i="5" s="1"/>
  <c r="AB4" i="5" s="1"/>
  <c r="H6" i="4" l="1"/>
  <c r="B3" i="5" l="1"/>
  <c r="D3" i="5"/>
  <c r="C3" i="5"/>
  <c r="E4" i="1" l="1"/>
  <c r="E8" i="1"/>
  <c r="E6" i="1"/>
  <c r="V3" i="5"/>
  <c r="AA3" i="5" s="1"/>
  <c r="AB3" i="5" s="1"/>
  <c r="V5" i="5"/>
  <c r="AA5" i="5" s="1"/>
  <c r="AB5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2" i="1" l="1"/>
  <c r="I10" i="1"/>
  <c r="M13" i="1" s="1"/>
  <c r="M14" i="1"/>
  <c r="M10" i="1" l="1"/>
  <c r="M8" i="1"/>
  <c r="M16" i="1" s="1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Hammerblock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<sst xmlns="http://schemas.openxmlformats.org/spreadsheetml/2006/main" count="569" uniqueCount="194">
  <si>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</si>
  <si>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</si>
  <si>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</si>
  <si>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</si>
  <si>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</si>
  <si>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</si>
  <si>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</si>
  <si>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</si>
  <si>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</si>
  <si>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</si>
  <si>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</si>
  <si>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</si>
  <si>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</si>
  <si>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</si>
  <si>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</si>
  <si>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</si>
  <si>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</si>
  <si>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</si>
  <si>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</si>
  <si>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</si>
  <si>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</si>
  <si>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</si>
  <si>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</si>
  <si>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</si>
  <si>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</si>
  <si>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</si>
  <si>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</si>
  <si>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</si>
  <si>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</si>
  <si>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</si>
  <si>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</si>
  <si>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</si>
  <si>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</si>
  <si>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</si>
  <si>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</si>
  <si>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</si>
  <si>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</si>
  <si>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</si>
  <si>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</si>
  <si>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</si>
  <si>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</si>
  <si>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</si>
  <si>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</si>
  <si>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</si>
  <si>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</si>
  <si>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</si>
  <si>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</si>
  <si>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</si>
  <si>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</si>
  <si>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</si>
  <si>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</si>
  <si>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</si>
  <si>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</si>
  <si>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</si>
  <si>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</si>
  <si>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</si>
  <si>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</si>
  <si>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</si>
  <si>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</si>
  <si>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</si>
  <si>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</si>
  <si>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</si>
  <si>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</si>
  <si>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</si>
  <si>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</si>
  <si>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</si>
  <si>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</si>
  <si>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</si>
  <si>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</si>
  <si>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</si>
  <si>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</si>
  <si>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</si>
  <si>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</si>
  <si>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</si>
  <si>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</si>
  <si>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</si>
  <si>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</si>
  <si>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</si>
  <si>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</si>
  <si>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</si>
  <si>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</si>
  <si>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Imm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</si>
  <si>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</si>
  <si>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</si>
  <si>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</si>
  <si>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</si>
  <si>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</si>
  <si>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</si>
  <si>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</si>
  <si>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</si>
  <si>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</si>
  <si>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</si>
  <si>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</si>
  <si>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</si>
  <si>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Kedrik</t>
  </si>
  <si>
    <t>prc/slash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</si>
  <si>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</si>
  <si>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</si>
  <si>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</si>
  <si>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</si>
  <si>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</si>
  <si>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</si>
  <si>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</si>
  <si>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</si>
  <si>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Hide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</si>
  <si>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</si>
  <si>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</si>
  <si>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</si>
  <si>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</si>
  <si>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</si>
  <si>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</si>
  <si>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</si>
  <si>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</si>
  <si>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</si>
  <si>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</si>
  <si>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</si>
  <si>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</si>
  <si>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</si>
  <si>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</si>
  <si>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Freedom of Movement</t>
  </si>
  <si>
    <t>Nightshield</t>
  </si>
  <si>
    <t>Intimidate</t>
  </si>
  <si>
    <t>Listen</t>
  </si>
  <si>
    <t>Spot</t>
  </si>
  <si>
    <t>Vul</t>
  </si>
  <si>
    <t>Chasing Perfection</t>
  </si>
  <si>
    <t>Haste</t>
  </si>
  <si>
    <t>Prot. fr Energy</t>
  </si>
  <si>
    <t>Spells</t>
  </si>
  <si>
    <t>1st</t>
  </si>
  <si>
    <t>Avg. ECL/CR</t>
  </si>
  <si>
    <t>Mass Resist Energy</t>
  </si>
  <si>
    <t>R20</t>
  </si>
  <si>
    <t>Sanctuary</t>
  </si>
  <si>
    <t>Whitespawn Hordelings</t>
  </si>
  <si>
    <t>Whitespawn Berserker</t>
  </si>
  <si>
    <t>Nidhogrym</t>
  </si>
  <si>
    <t>Haaldisath</t>
  </si>
  <si>
    <t>Draconomicon</t>
  </si>
  <si>
    <t>MM IV</t>
  </si>
  <si>
    <t>Bite</t>
  </si>
  <si>
    <t>Claw 1</t>
  </si>
  <si>
    <t>Claw 2</t>
  </si>
  <si>
    <t>Wing 1</t>
  </si>
  <si>
    <t>Wing 2</t>
  </si>
  <si>
    <t>Tail</t>
  </si>
  <si>
    <t>Grapple</t>
  </si>
  <si>
    <t>1d8+3</t>
  </si>
  <si>
    <t>1d6+1</t>
  </si>
  <si>
    <t>1d6+4</t>
  </si>
  <si>
    <t>1d8+6</t>
  </si>
  <si>
    <t>1d8+2</t>
  </si>
  <si>
    <t>1d6+2</t>
  </si>
  <si>
    <t>60’/200’f</t>
  </si>
  <si>
    <t>Whitespawn Hunter</t>
  </si>
  <si>
    <t>Detect Magic</t>
  </si>
  <si>
    <t>Whitespawn Hordeling 1</t>
  </si>
  <si>
    <t>Whitespawn Hordeling 2</t>
  </si>
  <si>
    <t>Whitespawn Hordeling 3</t>
  </si>
  <si>
    <t>Whitespawn Hunter 1</t>
  </si>
  <si>
    <t>Whitespawn Hunter 2</t>
  </si>
  <si>
    <t>Whitespawn Hunters, 2</t>
  </si>
  <si>
    <t>Whitespawn Hordelings, 6</t>
  </si>
  <si>
    <t>Keen Edge</t>
  </si>
  <si>
    <t>Whitespawn Hordeling</t>
  </si>
  <si>
    <t>1d4</t>
  </si>
  <si>
    <t>1d4/18-20</t>
  </si>
  <si>
    <t>1d3+1</t>
  </si>
  <si>
    <t>Dart +1</t>
  </si>
  <si>
    <t>40’/20’f</t>
  </si>
  <si>
    <t>20’</t>
  </si>
  <si>
    <t>MW Spiked Chain</t>
  </si>
  <si>
    <t>MW Kukri</t>
  </si>
  <si>
    <t>MW Kukri, 2nd</t>
  </si>
  <si>
    <t>MW Spiked Chain, 2nd</t>
  </si>
  <si>
    <t>2d4+10</t>
  </si>
  <si>
    <t>MW Composite Longbow</t>
  </si>
  <si>
    <t>1d6+5/x3</t>
  </si>
  <si>
    <t>MW Composite Longbow, 2nd</t>
  </si>
  <si>
    <t>2d4+3</t>
  </si>
  <si>
    <t>Shortbow</t>
  </si>
  <si>
    <t>1d6/x3</t>
  </si>
  <si>
    <t>1d8</t>
  </si>
  <si>
    <t>MW Longsword</t>
  </si>
  <si>
    <t>MW Ranseur</t>
  </si>
  <si>
    <t>fog cloud</t>
  </si>
  <si>
    <t>Archivist</t>
  </si>
  <si>
    <t>See Invisibility</t>
  </si>
  <si>
    <t>Darkvision</t>
  </si>
  <si>
    <t>Whitespawn Hordeling 4</t>
  </si>
  <si>
    <t>Whitespawn Hordeling 5</t>
  </si>
  <si>
    <t>Whitespawn Hordeling 6</t>
  </si>
  <si>
    <t>2d6+4</t>
  </si>
  <si>
    <t>Holy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</si>
</sst>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color indexed="81"/>
      <name val="Times New Roman"/>
      <family val="1"/>
    </font>
    <font>
      <i/>
      <sz val="12"/>
      <color rgb="FFFF0000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0" fontId="3" fillId="0" borderId="0"/>
  </cellStyleXfs>
  <cellXfs count="2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8" fillId="16" borderId="3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2" xfId="0" applyFont="1" applyFill="1" applyBorder="1" applyAlignment="1">
      <alignment horizontal="centerContinuous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4" xfId="0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2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3" fillId="24" borderId="28" xfId="11" applyNumberFormat="1" applyFont="1" applyFill="1" applyBorder="1" applyAlignment="1">
      <alignment horizontal="center" vertical="center" shrinkToFit="1"/>
    </xf>
    <xf numFmtId="0" fontId="23" fillId="20" borderId="28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4" fillId="23" borderId="58" xfId="0" applyFont="1" applyFill="1" applyBorder="1" applyAlignment="1">
      <alignment horizontal="center" vertical="center"/>
    </xf>
    <xf numFmtId="0" fontId="17" fillId="19" borderId="58" xfId="0" applyFont="1" applyFill="1" applyBorder="1" applyAlignment="1">
      <alignment horizontal="center" vertical="center"/>
    </xf>
    <xf numFmtId="0" fontId="17" fillId="25" borderId="58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26" borderId="58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7" fillId="7" borderId="58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42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164" fontId="0" fillId="3" borderId="44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4" fillId="20" borderId="2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6" fillId="21" borderId="24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18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4" fillId="28" borderId="36" xfId="0" applyFont="1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0" fontId="0" fillId="28" borderId="34" xfId="0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24" fillId="28" borderId="3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0" fillId="9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7" borderId="38" xfId="0" applyFont="1" applyFill="1" applyBorder="1" applyAlignment="1">
      <alignment horizontal="center" vertical="center" wrapText="1"/>
    </xf>
    <xf numFmtId="0" fontId="2" fillId="28" borderId="38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right" vertical="center"/>
    </xf>
    <xf numFmtId="164" fontId="7" fillId="5" borderId="44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/>
    </xf>
    <xf numFmtId="0" fontId="0" fillId="13" borderId="20" xfId="0" quotePrefix="1" applyFill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/>
    <xf numFmtId="1" fontId="5" fillId="18" borderId="50" xfId="0" applyNumberFormat="1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8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26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00FFFF"/>
      <color rgb="FF00CCFF"/>
      <color rgb="FF0033CC"/>
      <color rgb="FF00FF00"/>
      <color rgb="FFFF9900"/>
      <color rgb="FF663300"/>
      <color rgb="FFFF3300"/>
      <color rgb="FFCC00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21</c:v>
                </c:pt>
                <c:pt idx="3">
                  <c:v>14</c:v>
                </c:pt>
                <c:pt idx="4">
                  <c:v>23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19</c:v>
                </c:pt>
                <c:pt idx="3">
                  <c:v>32</c:v>
                </c:pt>
                <c:pt idx="4">
                  <c:v>32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43</c:v>
                </c:pt>
                <c:pt idx="3">
                  <c:v>42</c:v>
                </c:pt>
                <c:pt idx="4">
                  <c:v>54</c:v>
                </c:pt>
                <c:pt idx="5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2848"/>
        <c:axId val="101336576"/>
        <c:axId val="100542656"/>
      </c:area3DChart>
      <c:catAx>
        <c:axId val="101182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336576"/>
        <c:crosses val="autoZero"/>
        <c:auto val="1"/>
        <c:lblAlgn val="ctr"/>
        <c:lblOffset val="100"/>
        <c:noMultiLvlLbl val="0"/>
      </c:catAx>
      <c:valAx>
        <c:axId val="10133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182848"/>
        <c:crosses val="autoZero"/>
        <c:crossBetween val="midCat"/>
      </c:valAx>
      <c:serAx>
        <c:axId val="10054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133657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  <c:pt idx="4">
                  <c:v>21</c:v>
                </c:pt>
                <c:pt idx="5">
                  <c:v>19</c:v>
                </c:pt>
                <c:pt idx="6">
                  <c:v>43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17</c:v>
                </c:pt>
                <c:pt idx="3">
                  <c:v>10</c:v>
                </c:pt>
                <c:pt idx="4">
                  <c:v>14</c:v>
                </c:pt>
                <c:pt idx="5">
                  <c:v>32</c:v>
                </c:pt>
                <c:pt idx="6">
                  <c:v>42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22</c:v>
                </c:pt>
                <c:pt idx="4">
                  <c:v>23</c:v>
                </c:pt>
                <c:pt idx="5">
                  <c:v>32</c:v>
                </c:pt>
                <c:pt idx="6">
                  <c:v>54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31</c:v>
                </c:pt>
                <c:pt idx="4">
                  <c:v>36</c:v>
                </c:pt>
                <c:pt idx="5">
                  <c:v>45</c:v>
                </c:pt>
                <c:pt idx="6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14496"/>
        <c:axId val="59924480"/>
        <c:axId val="100547648"/>
      </c:area3DChart>
      <c:catAx>
        <c:axId val="59914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924480"/>
        <c:crosses val="autoZero"/>
        <c:auto val="1"/>
        <c:lblAlgn val="ctr"/>
        <c:lblOffset val="100"/>
        <c:noMultiLvlLbl val="0"/>
      </c:catAx>
      <c:valAx>
        <c:axId val="5992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914496"/>
        <c:crosses val="autoZero"/>
        <c:crossBetween val="midCat"/>
      </c:valAx>
      <c:serAx>
        <c:axId val="10054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599244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21</c:v>
                </c:pt>
                <c:pt idx="3">
                  <c:v>14</c:v>
                </c:pt>
                <c:pt idx="4">
                  <c:v>23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19</c:v>
                </c:pt>
                <c:pt idx="3">
                  <c:v>32</c:v>
                </c:pt>
                <c:pt idx="4">
                  <c:v>32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43</c:v>
                </c:pt>
                <c:pt idx="3">
                  <c:v>42</c:v>
                </c:pt>
                <c:pt idx="4">
                  <c:v>54</c:v>
                </c:pt>
                <c:pt idx="5">
                  <c:v>93</c:v>
                </c:pt>
              </c:numCache>
            </c:numRef>
          </c:val>
        </c:ser>
        <c:bandFmts/>
        <c:axId val="59942400"/>
        <c:axId val="59943936"/>
        <c:axId val="59922176"/>
      </c:surface3DChart>
      <c:catAx>
        <c:axId val="59942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943936"/>
        <c:crosses val="autoZero"/>
        <c:auto val="1"/>
        <c:lblAlgn val="ctr"/>
        <c:lblOffset val="100"/>
        <c:noMultiLvlLbl val="0"/>
      </c:catAx>
      <c:valAx>
        <c:axId val="5994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942400"/>
        <c:crosses val="autoZero"/>
        <c:crossBetween val="midCat"/>
      </c:valAx>
      <c:serAx>
        <c:axId val="59922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9439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2" name="Donut 1"/>
        <xdr:cNvSpPr/>
      </xdr:nvSpPr>
      <xdr:spPr>
        <a:xfrm>
          <a:off x="10903017" y="144378"/>
          <a:ext cx="109888" cy="5053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15241</xdr:colOff>
      <xdr:row>4</xdr:row>
      <xdr:rowOff>1</xdr:rowOff>
    </xdr:from>
    <xdr:to>
      <xdr:col>8</xdr:col>
      <xdr:colOff>205740</xdr:colOff>
      <xdr:row>7</xdr:row>
      <xdr:rowOff>4403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1441" y="990601"/>
          <a:ext cx="2293619" cy="59876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</xdr:row>
      <xdr:rowOff>0</xdr:rowOff>
    </xdr:from>
    <xdr:to>
      <xdr:col>9</xdr:col>
      <xdr:colOff>220980</xdr:colOff>
      <xdr:row>4</xdr:row>
      <xdr:rowOff>12435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1440" y="396240"/>
          <a:ext cx="3208020" cy="606795"/>
        </a:xfrm>
        <a:prstGeom prst="rect">
          <a:avLst/>
        </a:prstGeom>
      </xdr:spPr>
    </xdr:pic>
    <xdr:clientData/>
  </xdr:twoCellAnchor>
  <xdr:twoCellAnchor editAs="oneCell">
    <xdr:from>
      <xdr:col>9</xdr:col>
      <xdr:colOff>213361</xdr:colOff>
      <xdr:row>1</xdr:row>
      <xdr:rowOff>0</xdr:rowOff>
    </xdr:from>
    <xdr:to>
      <xdr:col>19</xdr:col>
      <xdr:colOff>226465</xdr:colOff>
      <xdr:row>4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1841" y="396240"/>
          <a:ext cx="3137304" cy="746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/>
  </sheetViews>
  <sheetFormatPr defaultRowHeight="15.6" x14ac:dyDescent="0.3"/>
  <cols>
    <col min="1" max="1" width="20.19921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8.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22.296875" style="44" bestFit="1" customWidth="1"/>
    <col min="13" max="13" width="4.3984375" style="44" bestFit="1" customWidth="1"/>
    <col min="14" max="14" width="12.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93</v>
      </c>
      <c r="M1" s="40"/>
      <c r="N1" s="40"/>
    </row>
    <row r="2" spans="1:14" ht="16.8" thickTop="1" thickBot="1" x14ac:dyDescent="0.35">
      <c r="A2" s="174" t="s">
        <v>154</v>
      </c>
      <c r="B2" s="174">
        <v>2</v>
      </c>
      <c r="C2" s="45">
        <v>5</v>
      </c>
      <c r="D2" s="46">
        <v>17</v>
      </c>
      <c r="E2" s="45">
        <f t="shared" ref="E2:E10" si="0">SUM(C2:D2)</f>
        <v>22</v>
      </c>
      <c r="F2" s="45" t="s">
        <v>170</v>
      </c>
      <c r="H2" s="85" t="s">
        <v>0</v>
      </c>
      <c r="I2" s="86" t="s">
        <v>22</v>
      </c>
      <c r="J2" s="87" t="s">
        <v>23</v>
      </c>
      <c r="L2" s="188" t="s">
        <v>0</v>
      </c>
      <c r="M2" s="189" t="s">
        <v>96</v>
      </c>
      <c r="N2" s="190" t="s">
        <v>67</v>
      </c>
    </row>
    <row r="3" spans="1:14" x14ac:dyDescent="0.3">
      <c r="A3" s="70" t="s">
        <v>94</v>
      </c>
      <c r="B3" s="70">
        <v>1</v>
      </c>
      <c r="C3" s="45">
        <v>2</v>
      </c>
      <c r="D3" s="46">
        <v>17</v>
      </c>
      <c r="E3" s="45">
        <f t="shared" si="0"/>
        <v>19</v>
      </c>
      <c r="F3" s="45" t="s">
        <v>6</v>
      </c>
      <c r="H3" s="88" t="s">
        <v>71</v>
      </c>
      <c r="I3" s="89">
        <v>13</v>
      </c>
      <c r="J3" s="90" t="s">
        <v>74</v>
      </c>
      <c r="L3" s="191" t="s">
        <v>136</v>
      </c>
      <c r="M3" s="174">
        <v>8</v>
      </c>
      <c r="N3" s="192" t="s">
        <v>138</v>
      </c>
    </row>
    <row r="4" spans="1:14" x14ac:dyDescent="0.3">
      <c r="A4" s="84" t="s">
        <v>73</v>
      </c>
      <c r="B4" s="84">
        <v>1</v>
      </c>
      <c r="C4" s="45">
        <v>4</v>
      </c>
      <c r="D4" s="46">
        <v>12</v>
      </c>
      <c r="E4" s="45">
        <f t="shared" si="0"/>
        <v>16</v>
      </c>
      <c r="F4" s="45" t="s">
        <v>6</v>
      </c>
      <c r="H4" s="88" t="s">
        <v>73</v>
      </c>
      <c r="I4" s="84">
        <v>13</v>
      </c>
      <c r="J4" s="90" t="s">
        <v>75</v>
      </c>
      <c r="L4" s="191" t="s">
        <v>137</v>
      </c>
      <c r="M4" s="174">
        <v>6</v>
      </c>
      <c r="N4" s="192" t="s">
        <v>138</v>
      </c>
    </row>
    <row r="5" spans="1:14" x14ac:dyDescent="0.3">
      <c r="A5" s="174" t="s">
        <v>135</v>
      </c>
      <c r="B5" s="174">
        <v>2</v>
      </c>
      <c r="C5" s="45">
        <v>6</v>
      </c>
      <c r="D5" s="46">
        <v>3</v>
      </c>
      <c r="E5" s="45">
        <f t="shared" si="0"/>
        <v>9</v>
      </c>
      <c r="F5" s="45" t="s">
        <v>6</v>
      </c>
      <c r="H5" s="88" t="s">
        <v>72</v>
      </c>
      <c r="I5" s="84">
        <v>13</v>
      </c>
      <c r="J5" s="90" t="s">
        <v>76</v>
      </c>
      <c r="L5" s="191" t="s">
        <v>135</v>
      </c>
      <c r="M5" s="174">
        <v>6</v>
      </c>
      <c r="N5" s="192" t="s">
        <v>139</v>
      </c>
    </row>
    <row r="6" spans="1:14" ht="16.2" thickBot="1" x14ac:dyDescent="0.35">
      <c r="A6" s="84" t="s">
        <v>71</v>
      </c>
      <c r="B6" s="84">
        <v>1</v>
      </c>
      <c r="C6" s="45">
        <v>3</v>
      </c>
      <c r="D6" s="46">
        <v>5</v>
      </c>
      <c r="E6" s="45">
        <f t="shared" si="0"/>
        <v>8</v>
      </c>
      <c r="F6" s="45" t="s">
        <v>6</v>
      </c>
      <c r="H6" s="91" t="s">
        <v>94</v>
      </c>
      <c r="I6" s="92">
        <v>13</v>
      </c>
      <c r="J6" s="93" t="s">
        <v>186</v>
      </c>
      <c r="L6" s="191" t="s">
        <v>161</v>
      </c>
      <c r="M6" s="174">
        <v>5</v>
      </c>
      <c r="N6" s="192" t="s">
        <v>139</v>
      </c>
    </row>
    <row r="7" spans="1:14" ht="16.2" thickBot="1" x14ac:dyDescent="0.35">
      <c r="A7" s="174" t="s">
        <v>136</v>
      </c>
      <c r="B7" s="174">
        <v>2</v>
      </c>
      <c r="C7" s="45">
        <v>0</v>
      </c>
      <c r="D7" s="46">
        <v>8</v>
      </c>
      <c r="E7" s="45">
        <f t="shared" si="0"/>
        <v>8</v>
      </c>
      <c r="F7" s="45" t="s">
        <v>153</v>
      </c>
      <c r="H7" s="94" t="s">
        <v>24</v>
      </c>
      <c r="I7" s="95">
        <f>SUM(I3:I6)</f>
        <v>52</v>
      </c>
      <c r="J7" s="90"/>
      <c r="L7" s="193" t="s">
        <v>162</v>
      </c>
      <c r="M7" s="194">
        <v>3</v>
      </c>
      <c r="N7" s="195" t="s">
        <v>139</v>
      </c>
    </row>
    <row r="8" spans="1:14" x14ac:dyDescent="0.3">
      <c r="A8" s="84" t="s">
        <v>72</v>
      </c>
      <c r="B8" s="84">
        <v>1</v>
      </c>
      <c r="C8" s="45">
        <v>4</v>
      </c>
      <c r="D8" s="46">
        <v>1</v>
      </c>
      <c r="E8" s="45">
        <f t="shared" si="0"/>
        <v>5</v>
      </c>
      <c r="F8" s="45" t="s">
        <v>6</v>
      </c>
      <c r="H8" s="94" t="s">
        <v>25</v>
      </c>
      <c r="I8" s="95">
        <f>COUNT(I3:I6)</f>
        <v>4</v>
      </c>
      <c r="J8" s="96"/>
      <c r="L8" s="196" t="s">
        <v>24</v>
      </c>
      <c r="M8" s="197">
        <f>SUM(M3:M7)</f>
        <v>28</v>
      </c>
      <c r="N8" s="192"/>
    </row>
    <row r="9" spans="1:14" x14ac:dyDescent="0.3">
      <c r="A9" s="174" t="s">
        <v>134</v>
      </c>
      <c r="B9" s="174">
        <v>2</v>
      </c>
      <c r="C9" s="45">
        <v>0</v>
      </c>
      <c r="D9" s="46">
        <v>3</v>
      </c>
      <c r="E9" s="45">
        <f t="shared" si="0"/>
        <v>3</v>
      </c>
      <c r="F9" s="45" t="s">
        <v>169</v>
      </c>
      <c r="H9" s="94" t="s">
        <v>27</v>
      </c>
      <c r="I9" s="97">
        <f>I7/4</f>
        <v>13</v>
      </c>
      <c r="J9" s="90" t="s">
        <v>28</v>
      </c>
      <c r="L9" s="196" t="s">
        <v>130</v>
      </c>
      <c r="M9" s="197">
        <f>AVERAGE(M3:M7)</f>
        <v>5.6</v>
      </c>
      <c r="N9" s="192"/>
    </row>
    <row r="10" spans="1:14" ht="16.2" thickBot="1" x14ac:dyDescent="0.35">
      <c r="A10" s="174" t="s">
        <v>137</v>
      </c>
      <c r="B10" s="174">
        <v>2</v>
      </c>
      <c r="C10" s="45">
        <v>0</v>
      </c>
      <c r="D10" s="46">
        <v>1</v>
      </c>
      <c r="E10" s="45">
        <f t="shared" si="0"/>
        <v>1</v>
      </c>
      <c r="F10" s="45" t="s">
        <v>153</v>
      </c>
      <c r="H10" s="98" t="s">
        <v>29</v>
      </c>
      <c r="I10" s="99">
        <f>I9*2</f>
        <v>26</v>
      </c>
      <c r="J10" s="100" t="s">
        <v>30</v>
      </c>
      <c r="L10" s="198" t="s">
        <v>25</v>
      </c>
      <c r="M10" s="199">
        <f>COUNT(M3:M7)</f>
        <v>5</v>
      </c>
      <c r="N10" s="200"/>
    </row>
    <row r="11" spans="1:14" ht="16.2" thickTop="1" x14ac:dyDescent="0.3">
      <c r="H11" s="101"/>
      <c r="I11" s="101"/>
      <c r="J11" s="101"/>
    </row>
    <row r="12" spans="1:14" x14ac:dyDescent="0.3">
      <c r="D12" s="46">
        <f t="shared" ref="D12" ca="1" si="1">RANDBETWEEN(1,20)</f>
        <v>2</v>
      </c>
      <c r="L12" s="102" t="s">
        <v>31</v>
      </c>
      <c r="M12" s="103">
        <f>I9</f>
        <v>13</v>
      </c>
      <c r="N12" s="101"/>
    </row>
    <row r="13" spans="1:14" x14ac:dyDescent="0.3">
      <c r="L13" s="102" t="s">
        <v>32</v>
      </c>
      <c r="M13" s="103">
        <f>I10</f>
        <v>26</v>
      </c>
      <c r="N13" s="101"/>
    </row>
    <row r="14" spans="1:14" x14ac:dyDescent="0.3">
      <c r="L14" s="102" t="s">
        <v>33</v>
      </c>
      <c r="M14" s="103">
        <f>I7</f>
        <v>52</v>
      </c>
      <c r="N14" s="101"/>
    </row>
    <row r="15" spans="1:14" x14ac:dyDescent="0.3">
      <c r="N15" s="101"/>
    </row>
    <row r="16" spans="1:14" x14ac:dyDescent="0.3">
      <c r="L16" s="104" t="s">
        <v>34</v>
      </c>
      <c r="M16" s="103">
        <f>M8</f>
        <v>28</v>
      </c>
    </row>
  </sheetData>
  <sortState ref="A2:F11">
    <sortCondition descending="1" ref="E2:E11"/>
    <sortCondition descending="1" ref="C2:C11"/>
  </sortState>
  <conditionalFormatting sqref="M16">
    <cfRule type="cellIs" dxfId="267" priority="1434" operator="greaterThan">
      <formula>$M$14</formula>
    </cfRule>
    <cfRule type="cellIs" dxfId="266" priority="1435" operator="between">
      <formula>$M$13</formula>
      <formula>$M$14</formula>
    </cfRule>
    <cfRule type="cellIs" dxfId="265" priority="1436" operator="between">
      <formula>$M$12</formula>
      <formula>$M$13</formula>
    </cfRule>
    <cfRule type="cellIs" dxfId="264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5.39843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8984375" style="49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83</v>
      </c>
      <c r="B1" s="62" t="s">
        <v>84</v>
      </c>
      <c r="C1" s="62" t="s">
        <v>85</v>
      </c>
      <c r="D1" s="56" t="s">
        <v>86</v>
      </c>
      <c r="E1" s="56" t="s">
        <v>117</v>
      </c>
      <c r="F1" s="56" t="s">
        <v>116</v>
      </c>
      <c r="G1" s="56" t="s">
        <v>115</v>
      </c>
      <c r="H1" s="56" t="s">
        <v>114</v>
      </c>
      <c r="I1" s="56" t="s">
        <v>118</v>
      </c>
      <c r="J1" s="56" t="s">
        <v>87</v>
      </c>
      <c r="K1" s="56" t="s">
        <v>88</v>
      </c>
      <c r="L1" s="56" t="s">
        <v>89</v>
      </c>
      <c r="M1" s="56" t="s">
        <v>90</v>
      </c>
      <c r="O1" s="77" t="s">
        <v>91</v>
      </c>
      <c r="P1" s="78">
        <v>25</v>
      </c>
    </row>
    <row r="2" spans="1:17" ht="16.8" x14ac:dyDescent="0.3">
      <c r="A2" s="65" t="s">
        <v>71</v>
      </c>
      <c r="B2" s="63" t="s">
        <v>97</v>
      </c>
      <c r="C2" s="64">
        <v>4</v>
      </c>
      <c r="D2" s="58">
        <v>13</v>
      </c>
      <c r="E2" s="59" t="s">
        <v>92</v>
      </c>
      <c r="F2" s="59" t="s">
        <v>92</v>
      </c>
      <c r="G2" s="59" t="s">
        <v>103</v>
      </c>
      <c r="H2" s="59" t="s">
        <v>92</v>
      </c>
      <c r="I2" s="58"/>
      <c r="J2" s="58">
        <f t="shared" ref="J2:J19" si="0">IF($E2="þ",$D2,IF($F2="þ",($D2*10),IF($G2="þ",($D2*100),IF($H2="þ",($D2*600),$I2))))</f>
        <v>1300</v>
      </c>
      <c r="K2" s="58">
        <f t="shared" ref="K2:K16" si="1">J2+C2</f>
        <v>1304</v>
      </c>
      <c r="L2" s="59" t="s">
        <v>103</v>
      </c>
      <c r="M2" s="60" t="str">
        <f t="shared" ref="M2:M16" si="2">IF(K2&lt;=$P$1,"þ","q")</f>
        <v>q</v>
      </c>
    </row>
    <row r="3" spans="1:17" ht="16.8" x14ac:dyDescent="0.3">
      <c r="A3" s="65" t="s">
        <v>71</v>
      </c>
      <c r="B3" s="63" t="s">
        <v>131</v>
      </c>
      <c r="C3" s="64">
        <v>3</v>
      </c>
      <c r="D3" s="58">
        <v>13</v>
      </c>
      <c r="E3" s="59" t="s">
        <v>92</v>
      </c>
      <c r="F3" s="59" t="s">
        <v>92</v>
      </c>
      <c r="G3" s="59" t="s">
        <v>103</v>
      </c>
      <c r="H3" s="59" t="s">
        <v>92</v>
      </c>
      <c r="I3" s="58"/>
      <c r="J3" s="58">
        <f t="shared" si="0"/>
        <v>1300</v>
      </c>
      <c r="K3" s="58">
        <f t="shared" ref="K3" si="3">J3+C3</f>
        <v>1303</v>
      </c>
      <c r="L3" s="59" t="s">
        <v>103</v>
      </c>
      <c r="M3" s="60" t="str">
        <f t="shared" ref="M3" si="4">IF(K3&lt;=$P$1,"þ","q")</f>
        <v>q</v>
      </c>
    </row>
    <row r="4" spans="1:17" ht="16.8" x14ac:dyDescent="0.3">
      <c r="A4" s="65" t="s">
        <v>71</v>
      </c>
      <c r="B4" s="63" t="s">
        <v>102</v>
      </c>
      <c r="C4" s="64">
        <v>5</v>
      </c>
      <c r="D4" s="58">
        <v>13</v>
      </c>
      <c r="E4" s="59" t="s">
        <v>92</v>
      </c>
      <c r="F4" s="59" t="s">
        <v>103</v>
      </c>
      <c r="G4" s="59" t="s">
        <v>92</v>
      </c>
      <c r="H4" s="59" t="s">
        <v>92</v>
      </c>
      <c r="I4" s="58"/>
      <c r="J4" s="58">
        <f t="shared" si="0"/>
        <v>130</v>
      </c>
      <c r="K4" s="58">
        <f t="shared" si="1"/>
        <v>135</v>
      </c>
      <c r="L4" s="59" t="s">
        <v>103</v>
      </c>
      <c r="M4" s="60" t="str">
        <f t="shared" si="2"/>
        <v>q</v>
      </c>
    </row>
    <row r="5" spans="1:17" ht="16.8" x14ac:dyDescent="0.3">
      <c r="A5" s="66" t="s">
        <v>73</v>
      </c>
      <c r="B5" s="63" t="s">
        <v>98</v>
      </c>
      <c r="C5" s="64">
        <v>8</v>
      </c>
      <c r="D5" s="58">
        <v>6</v>
      </c>
      <c r="E5" s="59" t="s">
        <v>103</v>
      </c>
      <c r="F5" s="59" t="s">
        <v>92</v>
      </c>
      <c r="G5" s="59" t="s">
        <v>92</v>
      </c>
      <c r="H5" s="59" t="s">
        <v>92</v>
      </c>
      <c r="I5" s="58"/>
      <c r="J5" s="58">
        <f t="shared" si="0"/>
        <v>6</v>
      </c>
      <c r="K5" s="58">
        <f t="shared" si="1"/>
        <v>14</v>
      </c>
      <c r="L5" s="59" t="s">
        <v>103</v>
      </c>
      <c r="M5" s="60" t="str">
        <f t="shared" si="2"/>
        <v>þ</v>
      </c>
      <c r="O5" s="83"/>
      <c r="Q5" s="83"/>
    </row>
    <row r="6" spans="1:17" ht="16.8" x14ac:dyDescent="0.3">
      <c r="A6" s="66" t="s">
        <v>73</v>
      </c>
      <c r="B6" s="63" t="s">
        <v>188</v>
      </c>
      <c r="C6" s="64">
        <v>5</v>
      </c>
      <c r="D6" s="58" t="s">
        <v>99</v>
      </c>
      <c r="E6" s="59" t="s">
        <v>92</v>
      </c>
      <c r="F6" s="59" t="s">
        <v>92</v>
      </c>
      <c r="G6" s="59" t="s">
        <v>92</v>
      </c>
      <c r="H6" s="59" t="s">
        <v>92</v>
      </c>
      <c r="I6" s="58">
        <v>100</v>
      </c>
      <c r="J6" s="58">
        <f t="shared" si="0"/>
        <v>100</v>
      </c>
      <c r="K6" s="58">
        <f t="shared" si="1"/>
        <v>105</v>
      </c>
      <c r="L6" s="59" t="s">
        <v>103</v>
      </c>
      <c r="M6" s="60" t="str">
        <f t="shared" si="2"/>
        <v>q</v>
      </c>
      <c r="O6" s="83"/>
      <c r="Q6" s="83"/>
    </row>
    <row r="7" spans="1:17" ht="16.8" x14ac:dyDescent="0.3">
      <c r="A7" s="66" t="s">
        <v>73</v>
      </c>
      <c r="B7" s="63" t="s">
        <v>187</v>
      </c>
      <c r="C7" s="64">
        <v>6</v>
      </c>
      <c r="D7" s="58" t="s">
        <v>99</v>
      </c>
      <c r="E7" s="59" t="s">
        <v>92</v>
      </c>
      <c r="F7" s="59" t="s">
        <v>92</v>
      </c>
      <c r="G7" s="59" t="s">
        <v>92</v>
      </c>
      <c r="H7" s="59" t="s">
        <v>92</v>
      </c>
      <c r="I7" s="58">
        <v>600</v>
      </c>
      <c r="J7" s="58">
        <f t="shared" si="0"/>
        <v>600</v>
      </c>
      <c r="K7" s="58">
        <f t="shared" si="1"/>
        <v>606</v>
      </c>
      <c r="L7" s="59" t="s">
        <v>103</v>
      </c>
      <c r="M7" s="60" t="str">
        <f t="shared" si="2"/>
        <v>q</v>
      </c>
      <c r="O7" s="83"/>
      <c r="Q7" s="83"/>
    </row>
    <row r="8" spans="1:17" ht="16.8" x14ac:dyDescent="0.3">
      <c r="A8" s="74" t="s">
        <v>94</v>
      </c>
      <c r="B8" s="63" t="s">
        <v>119</v>
      </c>
      <c r="C8" s="64">
        <v>2</v>
      </c>
      <c r="D8" s="58">
        <v>13</v>
      </c>
      <c r="E8" s="59" t="s">
        <v>92</v>
      </c>
      <c r="F8" s="59" t="s">
        <v>92</v>
      </c>
      <c r="G8" s="59" t="s">
        <v>103</v>
      </c>
      <c r="H8" s="59" t="s">
        <v>92</v>
      </c>
      <c r="I8" s="58"/>
      <c r="J8" s="58">
        <f t="shared" si="0"/>
        <v>1300</v>
      </c>
      <c r="K8" s="58">
        <f t="shared" si="1"/>
        <v>1302</v>
      </c>
      <c r="L8" s="59" t="s">
        <v>103</v>
      </c>
      <c r="M8" s="60" t="str">
        <f t="shared" si="2"/>
        <v>q</v>
      </c>
      <c r="O8" s="83"/>
      <c r="Q8" s="83"/>
    </row>
    <row r="9" spans="1:17" ht="16.8" x14ac:dyDescent="0.3">
      <c r="A9" s="74" t="s">
        <v>94</v>
      </c>
      <c r="B9" s="63" t="s">
        <v>193</v>
      </c>
      <c r="C9" s="64">
        <v>12</v>
      </c>
      <c r="D9" s="58">
        <v>13</v>
      </c>
      <c r="E9" s="59" t="s">
        <v>103</v>
      </c>
      <c r="F9" s="59" t="s">
        <v>92</v>
      </c>
      <c r="G9" s="59" t="s">
        <v>92</v>
      </c>
      <c r="H9" s="59" t="s">
        <v>92</v>
      </c>
      <c r="I9" s="58"/>
      <c r="J9" s="58">
        <f t="shared" si="0"/>
        <v>13</v>
      </c>
      <c r="K9" s="58">
        <f t="shared" si="1"/>
        <v>25</v>
      </c>
      <c r="L9" s="59" t="s">
        <v>103</v>
      </c>
      <c r="M9" s="60" t="str">
        <f t="shared" si="2"/>
        <v>þ</v>
      </c>
      <c r="O9" s="83"/>
      <c r="Q9" s="83"/>
    </row>
    <row r="10" spans="1:17" ht="16.8" x14ac:dyDescent="0.3">
      <c r="A10" s="74" t="s">
        <v>94</v>
      </c>
      <c r="B10" s="63" t="s">
        <v>120</v>
      </c>
      <c r="C10" s="64">
        <v>4</v>
      </c>
      <c r="D10" s="58">
        <v>13</v>
      </c>
      <c r="E10" s="59" t="s">
        <v>92</v>
      </c>
      <c r="F10" s="59" t="s">
        <v>103</v>
      </c>
      <c r="G10" s="59" t="s">
        <v>92</v>
      </c>
      <c r="H10" s="59" t="s">
        <v>92</v>
      </c>
      <c r="I10" s="58"/>
      <c r="J10" s="58">
        <f t="shared" si="0"/>
        <v>130</v>
      </c>
      <c r="K10" s="58">
        <f t="shared" si="1"/>
        <v>134</v>
      </c>
      <c r="L10" s="59" t="s">
        <v>103</v>
      </c>
      <c r="M10" s="60" t="str">
        <f t="shared" si="2"/>
        <v>q</v>
      </c>
      <c r="O10" s="83"/>
      <c r="Q10" s="83"/>
    </row>
    <row r="11" spans="1:17" ht="16.8" x14ac:dyDescent="0.3">
      <c r="A11" s="74" t="s">
        <v>94</v>
      </c>
      <c r="B11" s="63" t="s">
        <v>133</v>
      </c>
      <c r="C11" s="64">
        <v>11</v>
      </c>
      <c r="D11" s="58">
        <v>13</v>
      </c>
      <c r="E11" s="59" t="s">
        <v>103</v>
      </c>
      <c r="F11" s="59" t="s">
        <v>92</v>
      </c>
      <c r="G11" s="59" t="s">
        <v>92</v>
      </c>
      <c r="H11" s="59" t="s">
        <v>92</v>
      </c>
      <c r="I11" s="58"/>
      <c r="J11" s="58">
        <f t="shared" si="0"/>
        <v>13</v>
      </c>
      <c r="K11" s="58">
        <f t="shared" si="1"/>
        <v>24</v>
      </c>
      <c r="L11" s="59" t="s">
        <v>103</v>
      </c>
      <c r="M11" s="60" t="str">
        <f t="shared" si="2"/>
        <v>þ</v>
      </c>
      <c r="O11" s="83"/>
      <c r="Q11" s="83"/>
    </row>
    <row r="12" spans="1:17" ht="16.8" x14ac:dyDescent="0.3">
      <c r="A12" s="74" t="s">
        <v>94</v>
      </c>
      <c r="B12" s="63" t="s">
        <v>125</v>
      </c>
      <c r="C12" s="64">
        <v>1</v>
      </c>
      <c r="D12" s="58">
        <v>13</v>
      </c>
      <c r="E12" s="59" t="s">
        <v>92</v>
      </c>
      <c r="F12" s="59" t="s">
        <v>103</v>
      </c>
      <c r="G12" s="59" t="s">
        <v>92</v>
      </c>
      <c r="H12" s="59" t="s">
        <v>92</v>
      </c>
      <c r="I12" s="58"/>
      <c r="J12" s="58">
        <f t="shared" si="0"/>
        <v>130</v>
      </c>
      <c r="K12" s="58">
        <f t="shared" si="1"/>
        <v>131</v>
      </c>
      <c r="L12" s="59" t="s">
        <v>103</v>
      </c>
      <c r="M12" s="60" t="str">
        <f t="shared" si="2"/>
        <v>q</v>
      </c>
      <c r="O12" s="83"/>
      <c r="Q12" s="83"/>
    </row>
    <row r="13" spans="1:17" ht="16.8" x14ac:dyDescent="0.3">
      <c r="A13" s="74" t="s">
        <v>94</v>
      </c>
      <c r="B13" s="63" t="s">
        <v>125</v>
      </c>
      <c r="C13" s="64">
        <v>5</v>
      </c>
      <c r="D13" s="58">
        <v>13</v>
      </c>
      <c r="E13" s="59" t="s">
        <v>92</v>
      </c>
      <c r="F13" s="59" t="s">
        <v>103</v>
      </c>
      <c r="G13" s="59" t="s">
        <v>92</v>
      </c>
      <c r="H13" s="59" t="s">
        <v>92</v>
      </c>
      <c r="I13" s="58"/>
      <c r="J13" s="58">
        <f t="shared" si="0"/>
        <v>130</v>
      </c>
      <c r="K13" s="58">
        <f t="shared" ref="K13" si="5">J13+C13</f>
        <v>135</v>
      </c>
      <c r="L13" s="59" t="s">
        <v>103</v>
      </c>
      <c r="M13" s="60" t="str">
        <f t="shared" ref="M13" si="6">IF(K13&lt;=$P$1,"þ","q")</f>
        <v>q</v>
      </c>
      <c r="O13" s="83"/>
      <c r="Q13" s="83"/>
    </row>
    <row r="14" spans="1:17" ht="16.8" x14ac:dyDescent="0.3">
      <c r="A14" s="74" t="s">
        <v>94</v>
      </c>
      <c r="B14" s="63" t="s">
        <v>102</v>
      </c>
      <c r="C14" s="64">
        <v>3</v>
      </c>
      <c r="D14" s="58">
        <v>13</v>
      </c>
      <c r="E14" s="59" t="s">
        <v>92</v>
      </c>
      <c r="F14" s="59" t="s">
        <v>103</v>
      </c>
      <c r="G14" s="59" t="s">
        <v>92</v>
      </c>
      <c r="H14" s="59" t="s">
        <v>92</v>
      </c>
      <c r="I14" s="58"/>
      <c r="J14" s="58">
        <f t="shared" si="0"/>
        <v>130</v>
      </c>
      <c r="K14" s="58">
        <f t="shared" ref="K14" si="7">J14+C14</f>
        <v>133</v>
      </c>
      <c r="L14" s="59" t="s">
        <v>103</v>
      </c>
      <c r="M14" s="60" t="str">
        <f t="shared" ref="M14" si="8">IF(K14&lt;=$P$1,"þ","q")</f>
        <v>q</v>
      </c>
      <c r="O14" s="83"/>
      <c r="Q14" s="83"/>
    </row>
    <row r="15" spans="1:17" ht="16.8" x14ac:dyDescent="0.3">
      <c r="A15" s="67" t="s">
        <v>72</v>
      </c>
      <c r="B15" s="63" t="s">
        <v>163</v>
      </c>
      <c r="C15" s="64">
        <v>3</v>
      </c>
      <c r="D15" s="58">
        <v>13</v>
      </c>
      <c r="E15" s="59" t="s">
        <v>92</v>
      </c>
      <c r="F15" s="59" t="s">
        <v>92</v>
      </c>
      <c r="G15" s="59" t="s">
        <v>103</v>
      </c>
      <c r="H15" s="59" t="s">
        <v>92</v>
      </c>
      <c r="I15" s="58"/>
      <c r="J15" s="58">
        <f t="shared" si="0"/>
        <v>1300</v>
      </c>
      <c r="K15" s="58">
        <f t="shared" si="1"/>
        <v>1303</v>
      </c>
      <c r="L15" s="59" t="s">
        <v>103</v>
      </c>
      <c r="M15" s="60" t="str">
        <f t="shared" si="2"/>
        <v>q</v>
      </c>
      <c r="O15" s="83"/>
      <c r="Q15" s="83"/>
    </row>
    <row r="16" spans="1:17" ht="16.8" x14ac:dyDescent="0.3">
      <c r="A16" s="67" t="s">
        <v>72</v>
      </c>
      <c r="B16" s="63" t="s">
        <v>97</v>
      </c>
      <c r="C16" s="64">
        <v>2</v>
      </c>
      <c r="D16" s="58">
        <v>13</v>
      </c>
      <c r="E16" s="59" t="s">
        <v>92</v>
      </c>
      <c r="F16" s="59" t="s">
        <v>92</v>
      </c>
      <c r="G16" s="59" t="s">
        <v>103</v>
      </c>
      <c r="H16" s="59" t="s">
        <v>92</v>
      </c>
      <c r="I16" s="58"/>
      <c r="J16" s="58">
        <f t="shared" si="0"/>
        <v>1300</v>
      </c>
      <c r="K16" s="58">
        <f t="shared" si="1"/>
        <v>1302</v>
      </c>
      <c r="L16" s="59" t="s">
        <v>103</v>
      </c>
      <c r="M16" s="60" t="str">
        <f t="shared" si="2"/>
        <v>q</v>
      </c>
      <c r="O16" s="83"/>
      <c r="Q16" s="83"/>
    </row>
    <row r="17" spans="1:18" ht="16.8" x14ac:dyDescent="0.3">
      <c r="A17" s="67" t="s">
        <v>72</v>
      </c>
      <c r="B17" s="63" t="s">
        <v>155</v>
      </c>
      <c r="C17" s="64">
        <v>1</v>
      </c>
      <c r="D17" s="58">
        <v>13</v>
      </c>
      <c r="E17" s="59" t="s">
        <v>92</v>
      </c>
      <c r="F17" s="59" t="s">
        <v>103</v>
      </c>
      <c r="G17" s="59" t="s">
        <v>92</v>
      </c>
      <c r="H17" s="59" t="s">
        <v>92</v>
      </c>
      <c r="I17" s="58"/>
      <c r="J17" s="58">
        <f t="shared" si="0"/>
        <v>130</v>
      </c>
      <c r="K17" s="58">
        <f t="shared" ref="K17" si="9">J17+C17</f>
        <v>131</v>
      </c>
      <c r="L17" s="59" t="s">
        <v>103</v>
      </c>
      <c r="M17" s="60" t="str">
        <f t="shared" ref="M17" si="10">IF(K17&lt;=$P$1,"þ","q")</f>
        <v>q</v>
      </c>
      <c r="O17" s="83"/>
      <c r="Q17" s="83"/>
    </row>
    <row r="18" spans="1:18" ht="16.8" x14ac:dyDescent="0.3">
      <c r="A18" s="67" t="s">
        <v>72</v>
      </c>
      <c r="B18" s="63"/>
      <c r="C18" s="64"/>
      <c r="D18" s="58">
        <v>13</v>
      </c>
      <c r="E18" s="59" t="s">
        <v>92</v>
      </c>
      <c r="F18" s="59" t="s">
        <v>103</v>
      </c>
      <c r="G18" s="59" t="s">
        <v>92</v>
      </c>
      <c r="H18" s="59" t="s">
        <v>92</v>
      </c>
      <c r="I18" s="58"/>
      <c r="J18" s="58">
        <f t="shared" si="0"/>
        <v>130</v>
      </c>
      <c r="K18" s="58">
        <f t="shared" ref="K18" si="11">J18+C18</f>
        <v>130</v>
      </c>
      <c r="L18" s="59" t="s">
        <v>103</v>
      </c>
      <c r="M18" s="60" t="str">
        <f t="shared" ref="M18" si="12">IF(K18&lt;=$P$1,"þ","q")</f>
        <v>q</v>
      </c>
      <c r="O18" s="83"/>
      <c r="Q18" s="83"/>
    </row>
    <row r="19" spans="1:18" ht="16.8" x14ac:dyDescent="0.3">
      <c r="A19" s="67" t="s">
        <v>72</v>
      </c>
      <c r="B19" s="63" t="s">
        <v>126</v>
      </c>
      <c r="C19" s="64">
        <v>9</v>
      </c>
      <c r="D19" s="58">
        <v>13</v>
      </c>
      <c r="E19" s="59" t="s">
        <v>103</v>
      </c>
      <c r="F19" s="59" t="s">
        <v>92</v>
      </c>
      <c r="G19" s="59" t="s">
        <v>92</v>
      </c>
      <c r="H19" s="59" t="s">
        <v>92</v>
      </c>
      <c r="I19" s="58"/>
      <c r="J19" s="58">
        <f t="shared" si="0"/>
        <v>13</v>
      </c>
      <c r="K19" s="58">
        <f t="shared" ref="K19" si="13">J19+C19</f>
        <v>22</v>
      </c>
      <c r="L19" s="59" t="s">
        <v>103</v>
      </c>
      <c r="M19" s="60" t="str">
        <f t="shared" ref="M19" si="14">IF(K19&lt;=$P$1,"þ","q")</f>
        <v>þ</v>
      </c>
      <c r="O19" s="83"/>
      <c r="Q19" s="83"/>
    </row>
    <row r="20" spans="1:18" ht="16.2" thickBot="1" x14ac:dyDescent="0.35">
      <c r="O20" s="44"/>
    </row>
    <row r="21" spans="1:18" ht="31.8" thickBot="1" x14ac:dyDescent="0.35">
      <c r="A21" s="56" t="s">
        <v>83</v>
      </c>
      <c r="B21" s="62" t="s">
        <v>84</v>
      </c>
      <c r="C21" s="62" t="s">
        <v>85</v>
      </c>
      <c r="D21" s="56" t="s">
        <v>86</v>
      </c>
      <c r="E21" s="56" t="s">
        <v>117</v>
      </c>
      <c r="F21" s="56" t="s">
        <v>116</v>
      </c>
      <c r="G21" s="56" t="s">
        <v>115</v>
      </c>
      <c r="H21" s="56" t="s">
        <v>114</v>
      </c>
      <c r="I21" s="56" t="s">
        <v>118</v>
      </c>
      <c r="J21" s="56" t="s">
        <v>87</v>
      </c>
      <c r="K21" s="56" t="s">
        <v>88</v>
      </c>
      <c r="L21" s="56" t="s">
        <v>89</v>
      </c>
      <c r="M21" s="56" t="s">
        <v>90</v>
      </c>
      <c r="P21" s="209" t="s">
        <v>128</v>
      </c>
      <c r="Q21" s="207" t="s">
        <v>136</v>
      </c>
      <c r="R21" s="209" t="s">
        <v>137</v>
      </c>
    </row>
    <row r="22" spans="1:18" ht="17.399999999999999" thickBot="1" x14ac:dyDescent="0.35">
      <c r="A22" s="68"/>
      <c r="B22" s="63"/>
      <c r="C22" s="64"/>
      <c r="D22" s="58"/>
      <c r="E22" s="59" t="s">
        <v>92</v>
      </c>
      <c r="F22" s="59" t="s">
        <v>92</v>
      </c>
      <c r="G22" s="59" t="s">
        <v>92</v>
      </c>
      <c r="H22" s="59" t="s">
        <v>92</v>
      </c>
      <c r="I22" s="58"/>
      <c r="J22" s="58">
        <f t="shared" ref="J22:J25" si="15">IF($E22="þ",$D22,IF($F22="þ",($D22*10),IF($G22="þ",($D22*100),IF($H22="þ",($D22*600),$I22))))</f>
        <v>0</v>
      </c>
      <c r="K22" s="58">
        <f t="shared" ref="K22:K25" si="16">J22+C22</f>
        <v>0</v>
      </c>
      <c r="L22" s="59" t="s">
        <v>92</v>
      </c>
      <c r="M22" s="60" t="str">
        <f t="shared" ref="M22:M25" si="17">IF(K22&lt;=$P$1,"þ","q")</f>
        <v>þ</v>
      </c>
      <c r="O22" s="44"/>
      <c r="P22" s="208" t="s">
        <v>129</v>
      </c>
      <c r="Q22" s="216" t="s">
        <v>185</v>
      </c>
      <c r="R22" s="216" t="s">
        <v>185</v>
      </c>
    </row>
    <row r="23" spans="1:18" ht="16.8" x14ac:dyDescent="0.3">
      <c r="A23" s="68"/>
      <c r="B23" s="63"/>
      <c r="C23" s="64"/>
      <c r="D23" s="58"/>
      <c r="E23" s="59" t="s">
        <v>92</v>
      </c>
      <c r="F23" s="59" t="s">
        <v>92</v>
      </c>
      <c r="G23" s="59" t="s">
        <v>92</v>
      </c>
      <c r="H23" s="59" t="s">
        <v>92</v>
      </c>
      <c r="I23" s="58"/>
      <c r="J23" s="58">
        <f t="shared" si="15"/>
        <v>0</v>
      </c>
      <c r="K23" s="58">
        <f t="shared" si="16"/>
        <v>0</v>
      </c>
      <c r="L23" s="59" t="s">
        <v>92</v>
      </c>
      <c r="M23" s="60" t="str">
        <f t="shared" si="17"/>
        <v>þ</v>
      </c>
      <c r="O23" s="83"/>
    </row>
    <row r="24" spans="1:18" ht="16.8" x14ac:dyDescent="0.3">
      <c r="A24" s="69"/>
      <c r="B24" s="63"/>
      <c r="C24" s="64"/>
      <c r="D24" s="58"/>
      <c r="E24" s="59" t="s">
        <v>92</v>
      </c>
      <c r="F24" s="59" t="s">
        <v>92</v>
      </c>
      <c r="G24" s="59" t="s">
        <v>92</v>
      </c>
      <c r="H24" s="59" t="s">
        <v>92</v>
      </c>
      <c r="I24" s="58"/>
      <c r="J24" s="58">
        <f t="shared" si="15"/>
        <v>0</v>
      </c>
      <c r="K24" s="58">
        <f t="shared" si="16"/>
        <v>0</v>
      </c>
      <c r="L24" s="59" t="s">
        <v>92</v>
      </c>
      <c r="M24" s="60" t="str">
        <f t="shared" si="17"/>
        <v>þ</v>
      </c>
    </row>
    <row r="25" spans="1:18" ht="16.8" x14ac:dyDescent="0.3">
      <c r="A25" s="69"/>
      <c r="B25" s="63"/>
      <c r="C25" s="64"/>
      <c r="D25" s="58"/>
      <c r="E25" s="59" t="s">
        <v>92</v>
      </c>
      <c r="F25" s="59" t="s">
        <v>92</v>
      </c>
      <c r="G25" s="59" t="s">
        <v>92</v>
      </c>
      <c r="H25" s="59" t="s">
        <v>92</v>
      </c>
      <c r="I25" s="58"/>
      <c r="J25" s="58">
        <f t="shared" si="15"/>
        <v>0</v>
      </c>
      <c r="K25" s="58">
        <f t="shared" si="16"/>
        <v>0</v>
      </c>
      <c r="L25" s="59" t="s">
        <v>92</v>
      </c>
      <c r="M25" s="60" t="str">
        <f t="shared" si="17"/>
        <v>þ</v>
      </c>
    </row>
  </sheetData>
  <sortState ref="A2:M17">
    <sortCondition ref="A2:A17"/>
    <sortCondition ref="C2:C17"/>
  </sortState>
  <conditionalFormatting sqref="M2 M4 G5:H5 G6 H6:H8 L24:M25 L5:M8">
    <cfRule type="cellIs" dxfId="263" priority="258" stopIfTrue="1" operator="equal">
      <formula>"þ"</formula>
    </cfRule>
  </conditionalFormatting>
  <conditionalFormatting sqref="K24:K25 K2 K4:K8">
    <cfRule type="cellIs" dxfId="262" priority="257" operator="lessThan">
      <formula>$P$1</formula>
    </cfRule>
  </conditionalFormatting>
  <conditionalFormatting sqref="L20:M20">
    <cfRule type="cellIs" dxfId="261" priority="256" stopIfTrue="1" operator="equal">
      <formula>"þ"</formula>
    </cfRule>
  </conditionalFormatting>
  <conditionalFormatting sqref="M22">
    <cfRule type="cellIs" dxfId="260" priority="255" stopIfTrue="1" operator="equal">
      <formula>"þ"</formula>
    </cfRule>
  </conditionalFormatting>
  <conditionalFormatting sqref="K22">
    <cfRule type="cellIs" dxfId="259" priority="254" operator="lessThan">
      <formula>$P$1</formula>
    </cfRule>
  </conditionalFormatting>
  <conditionalFormatting sqref="M22">
    <cfRule type="cellIs" dxfId="258" priority="253" stopIfTrue="1" operator="equal">
      <formula>"þ"</formula>
    </cfRule>
  </conditionalFormatting>
  <conditionalFormatting sqref="K22">
    <cfRule type="cellIs" dxfId="257" priority="252" operator="lessThan">
      <formula>$P$1</formula>
    </cfRule>
  </conditionalFormatting>
  <conditionalFormatting sqref="P1">
    <cfRule type="cellIs" dxfId="256" priority="240" operator="equal">
      <formula>0</formula>
    </cfRule>
  </conditionalFormatting>
  <conditionalFormatting sqref="M23">
    <cfRule type="cellIs" dxfId="255" priority="227" stopIfTrue="1" operator="equal">
      <formula>"þ"</formula>
    </cfRule>
  </conditionalFormatting>
  <conditionalFormatting sqref="K23">
    <cfRule type="cellIs" dxfId="254" priority="239" operator="lessThan">
      <formula>$P$1</formula>
    </cfRule>
  </conditionalFormatting>
  <conditionalFormatting sqref="M23">
    <cfRule type="cellIs" dxfId="253" priority="238" stopIfTrue="1" operator="equal">
      <formula>"þ"</formula>
    </cfRule>
  </conditionalFormatting>
  <conditionalFormatting sqref="M23">
    <cfRule type="cellIs" dxfId="252" priority="237" stopIfTrue="1" operator="equal">
      <formula>"þ"</formula>
    </cfRule>
  </conditionalFormatting>
  <conditionalFormatting sqref="K23">
    <cfRule type="cellIs" dxfId="251" priority="236" operator="lessThan">
      <formula>$P$1</formula>
    </cfRule>
  </conditionalFormatting>
  <conditionalFormatting sqref="M23">
    <cfRule type="cellIs" dxfId="250" priority="235" stopIfTrue="1" operator="equal">
      <formula>"þ"</formula>
    </cfRule>
  </conditionalFormatting>
  <conditionalFormatting sqref="M23">
    <cfRule type="cellIs" dxfId="249" priority="234" stopIfTrue="1" operator="equal">
      <formula>"þ"</formula>
    </cfRule>
  </conditionalFormatting>
  <conditionalFormatting sqref="K23">
    <cfRule type="cellIs" dxfId="248" priority="233" operator="lessThan">
      <formula>$P$1</formula>
    </cfRule>
  </conditionalFormatting>
  <conditionalFormatting sqref="M23">
    <cfRule type="cellIs" dxfId="247" priority="232" stopIfTrue="1" operator="equal">
      <formula>"þ"</formula>
    </cfRule>
  </conditionalFormatting>
  <conditionalFormatting sqref="M23">
    <cfRule type="cellIs" dxfId="246" priority="231" stopIfTrue="1" operator="equal">
      <formula>"þ"</formula>
    </cfRule>
  </conditionalFormatting>
  <conditionalFormatting sqref="K23">
    <cfRule type="cellIs" dxfId="245" priority="230" operator="lessThan">
      <formula>$P$1</formula>
    </cfRule>
  </conditionalFormatting>
  <conditionalFormatting sqref="K23">
    <cfRule type="cellIs" dxfId="244" priority="229" operator="lessThan">
      <formula>$P$1</formula>
    </cfRule>
  </conditionalFormatting>
  <conditionalFormatting sqref="M23">
    <cfRule type="cellIs" dxfId="243" priority="228" stopIfTrue="1" operator="equal">
      <formula>"þ"</formula>
    </cfRule>
  </conditionalFormatting>
  <conditionalFormatting sqref="K23">
    <cfRule type="cellIs" dxfId="242" priority="226" operator="lessThan">
      <formula>$P$1</formula>
    </cfRule>
  </conditionalFormatting>
  <conditionalFormatting sqref="M23">
    <cfRule type="cellIs" dxfId="241" priority="225" stopIfTrue="1" operator="equal">
      <formula>"þ"</formula>
    </cfRule>
  </conditionalFormatting>
  <conditionalFormatting sqref="M23">
    <cfRule type="cellIs" dxfId="240" priority="224" stopIfTrue="1" operator="equal">
      <formula>"þ"</formula>
    </cfRule>
  </conditionalFormatting>
  <conditionalFormatting sqref="K23">
    <cfRule type="cellIs" dxfId="239" priority="223" operator="lessThan">
      <formula>$P$1</formula>
    </cfRule>
  </conditionalFormatting>
  <conditionalFormatting sqref="M23">
    <cfRule type="cellIs" dxfId="238" priority="222" stopIfTrue="1" operator="equal">
      <formula>"þ"</formula>
    </cfRule>
  </conditionalFormatting>
  <conditionalFormatting sqref="M23">
    <cfRule type="cellIs" dxfId="237" priority="221" stopIfTrue="1" operator="equal">
      <formula>"þ"</formula>
    </cfRule>
  </conditionalFormatting>
  <conditionalFormatting sqref="K23">
    <cfRule type="cellIs" dxfId="236" priority="220" operator="lessThan">
      <formula>$P$1</formula>
    </cfRule>
  </conditionalFormatting>
  <conditionalFormatting sqref="L22:L23">
    <cfRule type="cellIs" dxfId="235" priority="219" stopIfTrue="1" operator="equal">
      <formula>"þ"</formula>
    </cfRule>
  </conditionalFormatting>
  <conditionalFormatting sqref="L22:L23">
    <cfRule type="cellIs" dxfId="234" priority="218" stopIfTrue="1" operator="equal">
      <formula>"þ"</formula>
    </cfRule>
  </conditionalFormatting>
  <conditionalFormatting sqref="M24:M25">
    <cfRule type="cellIs" dxfId="233" priority="217" stopIfTrue="1" operator="equal">
      <formula>"þ"</formula>
    </cfRule>
  </conditionalFormatting>
  <conditionalFormatting sqref="K25">
    <cfRule type="cellIs" dxfId="232" priority="216" operator="lessThan">
      <formula>$P$1</formula>
    </cfRule>
  </conditionalFormatting>
  <conditionalFormatting sqref="M24:M25">
    <cfRule type="cellIs" dxfId="231" priority="215" stopIfTrue="1" operator="equal">
      <formula>"þ"</formula>
    </cfRule>
  </conditionalFormatting>
  <conditionalFormatting sqref="K25">
    <cfRule type="cellIs" dxfId="230" priority="214" operator="lessThan">
      <formula>$P$1</formula>
    </cfRule>
  </conditionalFormatting>
  <conditionalFormatting sqref="M24:M25">
    <cfRule type="cellIs" dxfId="229" priority="213" stopIfTrue="1" operator="equal">
      <formula>"þ"</formula>
    </cfRule>
  </conditionalFormatting>
  <conditionalFormatting sqref="K25">
    <cfRule type="cellIs" dxfId="228" priority="212" operator="lessThan">
      <formula>$P$1</formula>
    </cfRule>
  </conditionalFormatting>
  <conditionalFormatting sqref="K24">
    <cfRule type="cellIs" dxfId="227" priority="211" operator="lessThan">
      <formula>$P$1</formula>
    </cfRule>
  </conditionalFormatting>
  <conditionalFormatting sqref="K24">
    <cfRule type="cellIs" dxfId="226" priority="210" operator="lessThan">
      <formula>$P$1</formula>
    </cfRule>
  </conditionalFormatting>
  <conditionalFormatting sqref="L24:L25">
    <cfRule type="cellIs" dxfId="225" priority="209" stopIfTrue="1" operator="equal">
      <formula>"þ"</formula>
    </cfRule>
  </conditionalFormatting>
  <conditionalFormatting sqref="L24:L25">
    <cfRule type="cellIs" dxfId="224" priority="208" stopIfTrue="1" operator="equal">
      <formula>"þ"</formula>
    </cfRule>
  </conditionalFormatting>
  <conditionalFormatting sqref="L24:L25">
    <cfRule type="cellIs" dxfId="223" priority="207" stopIfTrue="1" operator="equal">
      <formula>"þ"</formula>
    </cfRule>
  </conditionalFormatting>
  <conditionalFormatting sqref="E2:F2 H2">
    <cfRule type="cellIs" dxfId="222" priority="204" stopIfTrue="1" operator="equal">
      <formula>"þ"</formula>
    </cfRule>
  </conditionalFormatting>
  <conditionalFormatting sqref="E22:F22 E24:F24 H24 H22 F22:F25">
    <cfRule type="cellIs" dxfId="221" priority="199" stopIfTrue="1" operator="equal">
      <formula>"þ"</formula>
    </cfRule>
  </conditionalFormatting>
  <conditionalFormatting sqref="E25:F25 H25">
    <cfRule type="cellIs" dxfId="220" priority="196" stopIfTrue="1" operator="equal">
      <formula>"þ"</formula>
    </cfRule>
  </conditionalFormatting>
  <conditionalFormatting sqref="E25:F25 H25">
    <cfRule type="cellIs" dxfId="219" priority="195" stopIfTrue="1" operator="equal">
      <formula>"þ"</formula>
    </cfRule>
  </conditionalFormatting>
  <conditionalFormatting sqref="E23:F23 H23">
    <cfRule type="cellIs" dxfId="218" priority="194" stopIfTrue="1" operator="equal">
      <formula>"þ"</formula>
    </cfRule>
  </conditionalFormatting>
  <conditionalFormatting sqref="E24:F24 H24">
    <cfRule type="cellIs" dxfId="217" priority="193" stopIfTrue="1" operator="equal">
      <formula>"þ"</formula>
    </cfRule>
  </conditionalFormatting>
  <conditionalFormatting sqref="G2">
    <cfRule type="cellIs" dxfId="216" priority="173" stopIfTrue="1" operator="equal">
      <formula>"þ"</formula>
    </cfRule>
  </conditionalFormatting>
  <conditionalFormatting sqref="G22 G24">
    <cfRule type="cellIs" dxfId="215" priority="168" stopIfTrue="1" operator="equal">
      <formula>"þ"</formula>
    </cfRule>
  </conditionalFormatting>
  <conditionalFormatting sqref="G25">
    <cfRule type="cellIs" dxfId="214" priority="165" stopIfTrue="1" operator="equal">
      <formula>"þ"</formula>
    </cfRule>
  </conditionalFormatting>
  <conditionalFormatting sqref="G25">
    <cfRule type="cellIs" dxfId="213" priority="164" stopIfTrue="1" operator="equal">
      <formula>"þ"</formula>
    </cfRule>
  </conditionalFormatting>
  <conditionalFormatting sqref="G23">
    <cfRule type="cellIs" dxfId="212" priority="163" stopIfTrue="1" operator="equal">
      <formula>"þ"</formula>
    </cfRule>
  </conditionalFormatting>
  <conditionalFormatting sqref="G24">
    <cfRule type="cellIs" dxfId="211" priority="162" stopIfTrue="1" operator="equal">
      <formula>"þ"</formula>
    </cfRule>
  </conditionalFormatting>
  <conditionalFormatting sqref="M16">
    <cfRule type="cellIs" dxfId="210" priority="161" stopIfTrue="1" operator="equal">
      <formula>"þ"</formula>
    </cfRule>
  </conditionalFormatting>
  <conditionalFormatting sqref="M16">
    <cfRule type="cellIs" dxfId="209" priority="160" stopIfTrue="1" operator="equal">
      <formula>"þ"</formula>
    </cfRule>
  </conditionalFormatting>
  <conditionalFormatting sqref="K16">
    <cfRule type="cellIs" dxfId="208" priority="159" operator="lessThan">
      <formula>$P$1</formula>
    </cfRule>
  </conditionalFormatting>
  <conditionalFormatting sqref="E5:F5 E16 H16 E6:E8">
    <cfRule type="cellIs" dxfId="207" priority="158" stopIfTrue="1" operator="equal">
      <formula>"þ"</formula>
    </cfRule>
  </conditionalFormatting>
  <conditionalFormatting sqref="E5:F5 E16 H16 E6:E8">
    <cfRule type="cellIs" dxfId="206" priority="157" stopIfTrue="1" operator="equal">
      <formula>"þ"</formula>
    </cfRule>
  </conditionalFormatting>
  <conditionalFormatting sqref="G8 G16">
    <cfRule type="cellIs" dxfId="205" priority="156" stopIfTrue="1" operator="equal">
      <formula>"þ"</formula>
    </cfRule>
  </conditionalFormatting>
  <conditionalFormatting sqref="G8 G16">
    <cfRule type="cellIs" dxfId="204" priority="155" stopIfTrue="1" operator="equal">
      <formula>"þ"</formula>
    </cfRule>
  </conditionalFormatting>
  <conditionalFormatting sqref="H4">
    <cfRule type="cellIs" dxfId="203" priority="154" stopIfTrue="1" operator="equal">
      <formula>"þ"</formula>
    </cfRule>
  </conditionalFormatting>
  <conditionalFormatting sqref="H4">
    <cfRule type="cellIs" dxfId="202" priority="153" stopIfTrue="1" operator="equal">
      <formula>"þ"</formula>
    </cfRule>
  </conditionalFormatting>
  <conditionalFormatting sqref="F6 F8 F16">
    <cfRule type="cellIs" dxfId="201" priority="151" stopIfTrue="1" operator="equal">
      <formula>"þ"</formula>
    </cfRule>
  </conditionalFormatting>
  <conditionalFormatting sqref="G7">
    <cfRule type="cellIs" dxfId="200" priority="150" stopIfTrue="1" operator="equal">
      <formula>"þ"</formula>
    </cfRule>
  </conditionalFormatting>
  <conditionalFormatting sqref="F7">
    <cfRule type="cellIs" dxfId="199" priority="149" stopIfTrue="1" operator="equal">
      <formula>"þ"</formula>
    </cfRule>
  </conditionalFormatting>
  <conditionalFormatting sqref="F7">
    <cfRule type="cellIs" dxfId="198" priority="148" stopIfTrue="1" operator="equal">
      <formula>"þ"</formula>
    </cfRule>
  </conditionalFormatting>
  <conditionalFormatting sqref="M9">
    <cfRule type="cellIs" dxfId="197" priority="147" stopIfTrue="1" operator="equal">
      <formula>"þ"</formula>
    </cfRule>
  </conditionalFormatting>
  <conditionalFormatting sqref="M9">
    <cfRule type="cellIs" dxfId="196" priority="146" stopIfTrue="1" operator="equal">
      <formula>"þ"</formula>
    </cfRule>
  </conditionalFormatting>
  <conditionalFormatting sqref="K9">
    <cfRule type="cellIs" dxfId="195" priority="145" operator="lessThan">
      <formula>$P$1</formula>
    </cfRule>
  </conditionalFormatting>
  <conditionalFormatting sqref="H9 E9">
    <cfRule type="cellIs" dxfId="194" priority="144" stopIfTrue="1" operator="equal">
      <formula>"þ"</formula>
    </cfRule>
  </conditionalFormatting>
  <conditionalFormatting sqref="H9 E9">
    <cfRule type="cellIs" dxfId="193" priority="143" stopIfTrue="1" operator="equal">
      <formula>"þ"</formula>
    </cfRule>
  </conditionalFormatting>
  <conditionalFormatting sqref="G9">
    <cfRule type="cellIs" dxfId="192" priority="142" stopIfTrue="1" operator="equal">
      <formula>"þ"</formula>
    </cfRule>
  </conditionalFormatting>
  <conditionalFormatting sqref="G9">
    <cfRule type="cellIs" dxfId="191" priority="141" stopIfTrue="1" operator="equal">
      <formula>"þ"</formula>
    </cfRule>
  </conditionalFormatting>
  <conditionalFormatting sqref="F9">
    <cfRule type="cellIs" dxfId="190" priority="140" stopIfTrue="1" operator="equal">
      <formula>"þ"</formula>
    </cfRule>
  </conditionalFormatting>
  <conditionalFormatting sqref="M15">
    <cfRule type="cellIs" dxfId="189" priority="139" stopIfTrue="1" operator="equal">
      <formula>"þ"</formula>
    </cfRule>
  </conditionalFormatting>
  <conditionalFormatting sqref="M15">
    <cfRule type="cellIs" dxfId="188" priority="138" stopIfTrue="1" operator="equal">
      <formula>"þ"</formula>
    </cfRule>
  </conditionalFormatting>
  <conditionalFormatting sqref="K15">
    <cfRule type="cellIs" dxfId="187" priority="137" operator="lessThan">
      <formula>$P$1</formula>
    </cfRule>
  </conditionalFormatting>
  <conditionalFormatting sqref="H15 E15">
    <cfRule type="cellIs" dxfId="186" priority="136" stopIfTrue="1" operator="equal">
      <formula>"þ"</formula>
    </cfRule>
  </conditionalFormatting>
  <conditionalFormatting sqref="H15 E15">
    <cfRule type="cellIs" dxfId="185" priority="135" stopIfTrue="1" operator="equal">
      <formula>"þ"</formula>
    </cfRule>
  </conditionalFormatting>
  <conditionalFormatting sqref="G15">
    <cfRule type="cellIs" dxfId="184" priority="134" stopIfTrue="1" operator="equal">
      <formula>"þ"</formula>
    </cfRule>
  </conditionalFormatting>
  <conditionalFormatting sqref="G15">
    <cfRule type="cellIs" dxfId="183" priority="133" stopIfTrue="1" operator="equal">
      <formula>"þ"</formula>
    </cfRule>
  </conditionalFormatting>
  <conditionalFormatting sqref="F15">
    <cfRule type="cellIs" dxfId="182" priority="132" stopIfTrue="1" operator="equal">
      <formula>"þ"</formula>
    </cfRule>
  </conditionalFormatting>
  <conditionalFormatting sqref="L10:M10">
    <cfRule type="cellIs" dxfId="181" priority="131" stopIfTrue="1" operator="equal">
      <formula>"þ"</formula>
    </cfRule>
  </conditionalFormatting>
  <conditionalFormatting sqref="L10:M10">
    <cfRule type="cellIs" dxfId="180" priority="130" stopIfTrue="1" operator="equal">
      <formula>"þ"</formula>
    </cfRule>
  </conditionalFormatting>
  <conditionalFormatting sqref="K10">
    <cfRule type="cellIs" dxfId="179" priority="129" operator="lessThan">
      <formula>$P$1</formula>
    </cfRule>
  </conditionalFormatting>
  <conditionalFormatting sqref="H10 E10">
    <cfRule type="cellIs" dxfId="178" priority="128" stopIfTrue="1" operator="equal">
      <formula>"þ"</formula>
    </cfRule>
  </conditionalFormatting>
  <conditionalFormatting sqref="H10 E10">
    <cfRule type="cellIs" dxfId="177" priority="127" stopIfTrue="1" operator="equal">
      <formula>"þ"</formula>
    </cfRule>
  </conditionalFormatting>
  <conditionalFormatting sqref="G10">
    <cfRule type="cellIs" dxfId="176" priority="126" stopIfTrue="1" operator="equal">
      <formula>"þ"</formula>
    </cfRule>
  </conditionalFormatting>
  <conditionalFormatting sqref="G10">
    <cfRule type="cellIs" dxfId="175" priority="125" stopIfTrue="1" operator="equal">
      <formula>"þ"</formula>
    </cfRule>
  </conditionalFormatting>
  <conditionalFormatting sqref="F10">
    <cfRule type="cellIs" dxfId="174" priority="124" stopIfTrue="1" operator="equal">
      <formula>"þ"</formula>
    </cfRule>
  </conditionalFormatting>
  <conditionalFormatting sqref="M11:M12">
    <cfRule type="cellIs" dxfId="173" priority="123" stopIfTrue="1" operator="equal">
      <formula>"þ"</formula>
    </cfRule>
  </conditionalFormatting>
  <conditionalFormatting sqref="M11:M12">
    <cfRule type="cellIs" dxfId="172" priority="122" stopIfTrue="1" operator="equal">
      <formula>"þ"</formula>
    </cfRule>
  </conditionalFormatting>
  <conditionalFormatting sqref="K11:K12">
    <cfRule type="cellIs" dxfId="171" priority="121" operator="lessThan">
      <formula>$P$1</formula>
    </cfRule>
  </conditionalFormatting>
  <conditionalFormatting sqref="H11:H12 E12">
    <cfRule type="cellIs" dxfId="170" priority="120" stopIfTrue="1" operator="equal">
      <formula>"þ"</formula>
    </cfRule>
  </conditionalFormatting>
  <conditionalFormatting sqref="H11:H12 E12">
    <cfRule type="cellIs" dxfId="169" priority="119" stopIfTrue="1" operator="equal">
      <formula>"þ"</formula>
    </cfRule>
  </conditionalFormatting>
  <conditionalFormatting sqref="G12">
    <cfRule type="cellIs" dxfId="168" priority="118" stopIfTrue="1" operator="equal">
      <formula>"þ"</formula>
    </cfRule>
  </conditionalFormatting>
  <conditionalFormatting sqref="G12">
    <cfRule type="cellIs" dxfId="167" priority="117" stopIfTrue="1" operator="equal">
      <formula>"þ"</formula>
    </cfRule>
  </conditionalFormatting>
  <conditionalFormatting sqref="F12">
    <cfRule type="cellIs" dxfId="166" priority="116" stopIfTrue="1" operator="equal">
      <formula>"þ"</formula>
    </cfRule>
  </conditionalFormatting>
  <conditionalFormatting sqref="L17:M17">
    <cfRule type="cellIs" dxfId="165" priority="115" stopIfTrue="1" operator="equal">
      <formula>"þ"</formula>
    </cfRule>
  </conditionalFormatting>
  <conditionalFormatting sqref="L17:M17">
    <cfRule type="cellIs" dxfId="164" priority="114" stopIfTrue="1" operator="equal">
      <formula>"þ"</formula>
    </cfRule>
  </conditionalFormatting>
  <conditionalFormatting sqref="K17">
    <cfRule type="cellIs" dxfId="163" priority="113" operator="lessThan">
      <formula>$P$1</formula>
    </cfRule>
  </conditionalFormatting>
  <conditionalFormatting sqref="H17">
    <cfRule type="cellIs" dxfId="162" priority="112" stopIfTrue="1" operator="equal">
      <formula>"þ"</formula>
    </cfRule>
  </conditionalFormatting>
  <conditionalFormatting sqref="H17">
    <cfRule type="cellIs" dxfId="161" priority="111" stopIfTrue="1" operator="equal">
      <formula>"þ"</formula>
    </cfRule>
  </conditionalFormatting>
  <conditionalFormatting sqref="G17">
    <cfRule type="cellIs" dxfId="160" priority="110" stopIfTrue="1" operator="equal">
      <formula>"þ"</formula>
    </cfRule>
  </conditionalFormatting>
  <conditionalFormatting sqref="G17">
    <cfRule type="cellIs" dxfId="159" priority="109" stopIfTrue="1" operator="equal">
      <formula>"þ"</formula>
    </cfRule>
  </conditionalFormatting>
  <conditionalFormatting sqref="F17">
    <cfRule type="cellIs" dxfId="158" priority="108" stopIfTrue="1" operator="equal">
      <formula>"þ"</formula>
    </cfRule>
  </conditionalFormatting>
  <conditionalFormatting sqref="E17">
    <cfRule type="cellIs" dxfId="157" priority="107" stopIfTrue="1" operator="equal">
      <formula>"þ"</formula>
    </cfRule>
  </conditionalFormatting>
  <conditionalFormatting sqref="E17">
    <cfRule type="cellIs" dxfId="156" priority="106" stopIfTrue="1" operator="equal">
      <formula>"þ"</formula>
    </cfRule>
  </conditionalFormatting>
  <conditionalFormatting sqref="E4">
    <cfRule type="cellIs" dxfId="155" priority="103" stopIfTrue="1" operator="equal">
      <formula>"þ"</formula>
    </cfRule>
  </conditionalFormatting>
  <conditionalFormatting sqref="G4">
    <cfRule type="cellIs" dxfId="154" priority="102" stopIfTrue="1" operator="equal">
      <formula>"þ"</formula>
    </cfRule>
  </conditionalFormatting>
  <conditionalFormatting sqref="L13:M13">
    <cfRule type="cellIs" dxfId="153" priority="101" stopIfTrue="1" operator="equal">
      <formula>"þ"</formula>
    </cfRule>
  </conditionalFormatting>
  <conditionalFormatting sqref="L13:M13">
    <cfRule type="cellIs" dxfId="152" priority="100" stopIfTrue="1" operator="equal">
      <formula>"þ"</formula>
    </cfRule>
  </conditionalFormatting>
  <conditionalFormatting sqref="K13">
    <cfRule type="cellIs" dxfId="151" priority="99" operator="lessThan">
      <formula>$P$1</formula>
    </cfRule>
  </conditionalFormatting>
  <conditionalFormatting sqref="E13 H13">
    <cfRule type="cellIs" dxfId="150" priority="98" stopIfTrue="1" operator="equal">
      <formula>"þ"</formula>
    </cfRule>
  </conditionalFormatting>
  <conditionalFormatting sqref="E13 H13">
    <cfRule type="cellIs" dxfId="149" priority="97" stopIfTrue="1" operator="equal">
      <formula>"þ"</formula>
    </cfRule>
  </conditionalFormatting>
  <conditionalFormatting sqref="G13">
    <cfRule type="cellIs" dxfId="148" priority="96" stopIfTrue="1" operator="equal">
      <formula>"þ"</formula>
    </cfRule>
  </conditionalFormatting>
  <conditionalFormatting sqref="G13">
    <cfRule type="cellIs" dxfId="147" priority="95" stopIfTrue="1" operator="equal">
      <formula>"þ"</formula>
    </cfRule>
  </conditionalFormatting>
  <conditionalFormatting sqref="F13">
    <cfRule type="cellIs" dxfId="146" priority="94" stopIfTrue="1" operator="equal">
      <formula>"þ"</formula>
    </cfRule>
  </conditionalFormatting>
  <conditionalFormatting sqref="M14">
    <cfRule type="cellIs" dxfId="145" priority="93" stopIfTrue="1" operator="equal">
      <formula>"þ"</formula>
    </cfRule>
  </conditionalFormatting>
  <conditionalFormatting sqref="M14">
    <cfRule type="cellIs" dxfId="144" priority="92" stopIfTrue="1" operator="equal">
      <formula>"þ"</formula>
    </cfRule>
  </conditionalFormatting>
  <conditionalFormatting sqref="K14">
    <cfRule type="cellIs" dxfId="143" priority="91" operator="lessThan">
      <formula>$P$1</formula>
    </cfRule>
  </conditionalFormatting>
  <conditionalFormatting sqref="E14 H14">
    <cfRule type="cellIs" dxfId="142" priority="90" stopIfTrue="1" operator="equal">
      <formula>"þ"</formula>
    </cfRule>
  </conditionalFormatting>
  <conditionalFormatting sqref="E14 H14">
    <cfRule type="cellIs" dxfId="141" priority="89" stopIfTrue="1" operator="equal">
      <formula>"þ"</formula>
    </cfRule>
  </conditionalFormatting>
  <conditionalFormatting sqref="G14">
    <cfRule type="cellIs" dxfId="140" priority="88" stopIfTrue="1" operator="equal">
      <formula>"þ"</formula>
    </cfRule>
  </conditionalFormatting>
  <conditionalFormatting sqref="G14">
    <cfRule type="cellIs" dxfId="139" priority="87" stopIfTrue="1" operator="equal">
      <formula>"þ"</formula>
    </cfRule>
  </conditionalFormatting>
  <conditionalFormatting sqref="F14">
    <cfRule type="cellIs" dxfId="138" priority="86" stopIfTrue="1" operator="equal">
      <formula>"þ"</formula>
    </cfRule>
  </conditionalFormatting>
  <conditionalFormatting sqref="L3">
    <cfRule type="cellIs" dxfId="137" priority="69" stopIfTrue="1" operator="equal">
      <formula>"þ"</formula>
    </cfRule>
  </conditionalFormatting>
  <conditionalFormatting sqref="H3">
    <cfRule type="cellIs" dxfId="136" priority="67" stopIfTrue="1" operator="equal">
      <formula>"þ"</formula>
    </cfRule>
  </conditionalFormatting>
  <conditionalFormatting sqref="H3">
    <cfRule type="cellIs" dxfId="135" priority="66" stopIfTrue="1" operator="equal">
      <formula>"þ"</formula>
    </cfRule>
  </conditionalFormatting>
  <conditionalFormatting sqref="M19">
    <cfRule type="cellIs" dxfId="134" priority="81" stopIfTrue="1" operator="equal">
      <formula>"þ"</formula>
    </cfRule>
  </conditionalFormatting>
  <conditionalFormatting sqref="M19">
    <cfRule type="cellIs" dxfId="133" priority="80" stopIfTrue="1" operator="equal">
      <formula>"þ"</formula>
    </cfRule>
  </conditionalFormatting>
  <conditionalFormatting sqref="K19">
    <cfRule type="cellIs" dxfId="132" priority="79" operator="lessThan">
      <formula>$P$1</formula>
    </cfRule>
  </conditionalFormatting>
  <conditionalFormatting sqref="H19">
    <cfRule type="cellIs" dxfId="131" priority="78" stopIfTrue="1" operator="equal">
      <formula>"þ"</formula>
    </cfRule>
  </conditionalFormatting>
  <conditionalFormatting sqref="H19">
    <cfRule type="cellIs" dxfId="130" priority="77" stopIfTrue="1" operator="equal">
      <formula>"þ"</formula>
    </cfRule>
  </conditionalFormatting>
  <conditionalFormatting sqref="G19">
    <cfRule type="cellIs" dxfId="129" priority="76" stopIfTrue="1" operator="equal">
      <formula>"þ"</formula>
    </cfRule>
  </conditionalFormatting>
  <conditionalFormatting sqref="G19">
    <cfRule type="cellIs" dxfId="128" priority="75" stopIfTrue="1" operator="equal">
      <formula>"þ"</formula>
    </cfRule>
  </conditionalFormatting>
  <conditionalFormatting sqref="F19">
    <cfRule type="cellIs" dxfId="127" priority="74" stopIfTrue="1" operator="equal">
      <formula>"þ"</formula>
    </cfRule>
  </conditionalFormatting>
  <conditionalFormatting sqref="E19">
    <cfRule type="cellIs" dxfId="126" priority="73" stopIfTrue="1" operator="equal">
      <formula>"þ"</formula>
    </cfRule>
  </conditionalFormatting>
  <conditionalFormatting sqref="E19">
    <cfRule type="cellIs" dxfId="125" priority="72" stopIfTrue="1" operator="equal">
      <formula>"þ"</formula>
    </cfRule>
  </conditionalFormatting>
  <conditionalFormatting sqref="M3">
    <cfRule type="cellIs" dxfId="124" priority="71" stopIfTrue="1" operator="equal">
      <formula>"þ"</formula>
    </cfRule>
  </conditionalFormatting>
  <conditionalFormatting sqref="K3">
    <cfRule type="cellIs" dxfId="123" priority="70" operator="lessThan">
      <formula>$P$1</formula>
    </cfRule>
  </conditionalFormatting>
  <conditionalFormatting sqref="E3">
    <cfRule type="cellIs" dxfId="122" priority="65" stopIfTrue="1" operator="equal">
      <formula>"þ"</formula>
    </cfRule>
  </conditionalFormatting>
  <conditionalFormatting sqref="G3">
    <cfRule type="cellIs" dxfId="121" priority="64" stopIfTrue="1" operator="equal">
      <formula>"þ"</formula>
    </cfRule>
  </conditionalFormatting>
  <conditionalFormatting sqref="F3">
    <cfRule type="cellIs" dxfId="120" priority="63" stopIfTrue="1" operator="equal">
      <formula>"þ"</formula>
    </cfRule>
  </conditionalFormatting>
  <conditionalFormatting sqref="F3">
    <cfRule type="cellIs" dxfId="119" priority="42" stopIfTrue="1" operator="equal">
      <formula>"þ"</formula>
    </cfRule>
  </conditionalFormatting>
  <conditionalFormatting sqref="G3">
    <cfRule type="cellIs" dxfId="118" priority="41" stopIfTrue="1" operator="equal">
      <formula>"þ"</formula>
    </cfRule>
  </conditionalFormatting>
  <conditionalFormatting sqref="F4">
    <cfRule type="cellIs" dxfId="117" priority="40" stopIfTrue="1" operator="equal">
      <formula>"þ"</formula>
    </cfRule>
  </conditionalFormatting>
  <conditionalFormatting sqref="F11">
    <cfRule type="cellIs" dxfId="116" priority="33" stopIfTrue="1" operator="equal">
      <formula>"þ"</formula>
    </cfRule>
  </conditionalFormatting>
  <conditionalFormatting sqref="F11">
    <cfRule type="cellIs" dxfId="115" priority="32" stopIfTrue="1" operator="equal">
      <formula>"þ"</formula>
    </cfRule>
  </conditionalFormatting>
  <conditionalFormatting sqref="E11">
    <cfRule type="cellIs" dxfId="114" priority="31" stopIfTrue="1" operator="equal">
      <formula>"þ"</formula>
    </cfRule>
  </conditionalFormatting>
  <conditionalFormatting sqref="E11">
    <cfRule type="cellIs" dxfId="113" priority="30" stopIfTrue="1" operator="equal">
      <formula>"þ"</formula>
    </cfRule>
  </conditionalFormatting>
  <conditionalFormatting sqref="G11">
    <cfRule type="cellIs" dxfId="112" priority="29" stopIfTrue="1" operator="equal">
      <formula>"þ"</formula>
    </cfRule>
  </conditionalFormatting>
  <conditionalFormatting sqref="G11">
    <cfRule type="cellIs" dxfId="111" priority="28" stopIfTrue="1" operator="equal">
      <formula>"þ"</formula>
    </cfRule>
  </conditionalFormatting>
  <conditionalFormatting sqref="L12">
    <cfRule type="cellIs" dxfId="110" priority="25" stopIfTrue="1" operator="equal">
      <formula>"þ"</formula>
    </cfRule>
  </conditionalFormatting>
  <conditionalFormatting sqref="L12">
    <cfRule type="cellIs" dxfId="109" priority="24" stopIfTrue="1" operator="equal">
      <formula>"þ"</formula>
    </cfRule>
  </conditionalFormatting>
  <conditionalFormatting sqref="L14">
    <cfRule type="cellIs" dxfId="108" priority="23" stopIfTrue="1" operator="equal">
      <formula>"þ"</formula>
    </cfRule>
  </conditionalFormatting>
  <conditionalFormatting sqref="L14">
    <cfRule type="cellIs" dxfId="107" priority="22" stopIfTrue="1" operator="equal">
      <formula>"þ"</formula>
    </cfRule>
  </conditionalFormatting>
  <conditionalFormatting sqref="L2">
    <cfRule type="cellIs" dxfId="106" priority="21" stopIfTrue="1" operator="equal">
      <formula>"þ"</formula>
    </cfRule>
  </conditionalFormatting>
  <conditionalFormatting sqref="L16">
    <cfRule type="cellIs" dxfId="105" priority="20" stopIfTrue="1" operator="equal">
      <formula>"þ"</formula>
    </cfRule>
  </conditionalFormatting>
  <conditionalFormatting sqref="L16">
    <cfRule type="cellIs" dxfId="104" priority="19" stopIfTrue="1" operator="equal">
      <formula>"þ"</formula>
    </cfRule>
  </conditionalFormatting>
  <conditionalFormatting sqref="L15">
    <cfRule type="cellIs" dxfId="103" priority="18" stopIfTrue="1" operator="equal">
      <formula>"þ"</formula>
    </cfRule>
  </conditionalFormatting>
  <conditionalFormatting sqref="L15">
    <cfRule type="cellIs" dxfId="102" priority="17" stopIfTrue="1" operator="equal">
      <formula>"þ"</formula>
    </cfRule>
  </conditionalFormatting>
  <conditionalFormatting sqref="L18:M18">
    <cfRule type="cellIs" dxfId="101" priority="16" stopIfTrue="1" operator="equal">
      <formula>"þ"</formula>
    </cfRule>
  </conditionalFormatting>
  <conditionalFormatting sqref="L18:M18">
    <cfRule type="cellIs" dxfId="100" priority="15" stopIfTrue="1" operator="equal">
      <formula>"þ"</formula>
    </cfRule>
  </conditionalFormatting>
  <conditionalFormatting sqref="K18">
    <cfRule type="cellIs" dxfId="99" priority="14" operator="lessThan">
      <formula>$P$1</formula>
    </cfRule>
  </conditionalFormatting>
  <conditionalFormatting sqref="H18">
    <cfRule type="cellIs" dxfId="98" priority="13" stopIfTrue="1" operator="equal">
      <formula>"þ"</formula>
    </cfRule>
  </conditionalFormatting>
  <conditionalFormatting sqref="H18">
    <cfRule type="cellIs" dxfId="97" priority="12" stopIfTrue="1" operator="equal">
      <formula>"þ"</formula>
    </cfRule>
  </conditionalFormatting>
  <conditionalFormatting sqref="G18">
    <cfRule type="cellIs" dxfId="96" priority="11" stopIfTrue="1" operator="equal">
      <formula>"þ"</formula>
    </cfRule>
  </conditionalFormatting>
  <conditionalFormatting sqref="G18">
    <cfRule type="cellIs" dxfId="95" priority="10" stopIfTrue="1" operator="equal">
      <formula>"þ"</formula>
    </cfRule>
  </conditionalFormatting>
  <conditionalFormatting sqref="F18">
    <cfRule type="cellIs" dxfId="94" priority="9" stopIfTrue="1" operator="equal">
      <formula>"þ"</formula>
    </cfRule>
  </conditionalFormatting>
  <conditionalFormatting sqref="E18">
    <cfRule type="cellIs" dxfId="93" priority="8" stopIfTrue="1" operator="equal">
      <formula>"þ"</formula>
    </cfRule>
  </conditionalFormatting>
  <conditionalFormatting sqref="E18">
    <cfRule type="cellIs" dxfId="92" priority="7" stopIfTrue="1" operator="equal">
      <formula>"þ"</formula>
    </cfRule>
  </conditionalFormatting>
  <conditionalFormatting sqref="L4">
    <cfRule type="cellIs" dxfId="91" priority="6" stopIfTrue="1" operator="equal">
      <formula>"þ"</formula>
    </cfRule>
  </conditionalFormatting>
  <conditionalFormatting sqref="L19">
    <cfRule type="cellIs" dxfId="90" priority="5" stopIfTrue="1" operator="equal">
      <formula>"þ"</formula>
    </cfRule>
  </conditionalFormatting>
  <conditionalFormatting sqref="L19">
    <cfRule type="cellIs" dxfId="89" priority="4" stopIfTrue="1" operator="equal">
      <formula>"þ"</formula>
    </cfRule>
  </conditionalFormatting>
  <conditionalFormatting sqref="L11">
    <cfRule type="cellIs" dxfId="88" priority="3" stopIfTrue="1" operator="equal">
      <formula>"þ"</formula>
    </cfRule>
  </conditionalFormatting>
  <conditionalFormatting sqref="L11">
    <cfRule type="cellIs" dxfId="87" priority="2" stopIfTrue="1" operator="equal">
      <formula>"þ"</formula>
    </cfRule>
  </conditionalFormatting>
  <conditionalFormatting sqref="L9">
    <cfRule type="cellIs" dxfId="86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0.19921875" style="49" bestFit="1" customWidth="1"/>
    <col min="2" max="2" width="25.59765625" style="49" bestFit="1" customWidth="1"/>
    <col min="3" max="3" width="9.1992187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83" t="s">
        <v>0</v>
      </c>
      <c r="B1" s="179" t="s">
        <v>35</v>
      </c>
      <c r="C1" s="179" t="s">
        <v>36</v>
      </c>
      <c r="D1" s="180" t="s">
        <v>113</v>
      </c>
      <c r="E1" s="182" t="s">
        <v>37</v>
      </c>
      <c r="F1" s="181" t="s">
        <v>112</v>
      </c>
      <c r="G1" s="180" t="s">
        <v>111</v>
      </c>
      <c r="H1" s="179" t="s">
        <v>38</v>
      </c>
      <c r="I1" s="179" t="s">
        <v>39</v>
      </c>
      <c r="J1" s="176" t="s">
        <v>110</v>
      </c>
      <c r="K1" s="178" t="s">
        <v>3</v>
      </c>
      <c r="L1" s="176" t="s">
        <v>26</v>
      </c>
      <c r="M1" s="177" t="s">
        <v>101</v>
      </c>
      <c r="N1" s="176" t="s">
        <v>100</v>
      </c>
      <c r="O1" s="176" t="s">
        <v>109</v>
      </c>
    </row>
    <row r="2" spans="1:15" x14ac:dyDescent="0.3">
      <c r="A2" s="174" t="s">
        <v>136</v>
      </c>
      <c r="B2" s="79" t="s">
        <v>140</v>
      </c>
      <c r="C2" s="45" t="s">
        <v>192</v>
      </c>
      <c r="D2" s="175" t="s">
        <v>92</v>
      </c>
      <c r="E2" s="174">
        <v>15</v>
      </c>
      <c r="F2" s="173">
        <v>3</v>
      </c>
      <c r="G2" s="172">
        <v>0</v>
      </c>
      <c r="H2" s="75">
        <v>0</v>
      </c>
      <c r="I2" s="75">
        <v>0</v>
      </c>
      <c r="J2" s="75">
        <f t="shared" ref="J2:J14" si="0">IF(D2="þ",SUM(E2,G2:I2),SUM(E2,F2,H2,I2))</f>
        <v>18</v>
      </c>
      <c r="K2" s="46">
        <f t="shared" ref="K2:K31" ca="1" si="1">RANDBETWEEN(1,20)</f>
        <v>16</v>
      </c>
      <c r="L2" s="45">
        <f t="shared" ref="L2:L14" ca="1" si="2">SUM(J2:K2)</f>
        <v>34</v>
      </c>
      <c r="M2" s="70">
        <v>20</v>
      </c>
      <c r="N2" s="73" t="str">
        <f t="shared" ref="N2:N14" ca="1" si="3">IF(K2&gt;(M2-1),"þ","ý")</f>
        <v>ý</v>
      </c>
      <c r="O2" s="79"/>
    </row>
    <row r="3" spans="1:15" x14ac:dyDescent="0.3">
      <c r="A3" s="174" t="s">
        <v>136</v>
      </c>
      <c r="B3" s="45" t="s">
        <v>141</v>
      </c>
      <c r="C3" s="80" t="s">
        <v>151</v>
      </c>
      <c r="D3" s="175" t="s">
        <v>92</v>
      </c>
      <c r="E3" s="174">
        <v>15</v>
      </c>
      <c r="F3" s="173">
        <v>3</v>
      </c>
      <c r="G3" s="172">
        <v>0</v>
      </c>
      <c r="H3" s="75">
        <v>0</v>
      </c>
      <c r="I3" s="75">
        <v>0</v>
      </c>
      <c r="J3" s="75">
        <f t="shared" si="0"/>
        <v>18</v>
      </c>
      <c r="K3" s="46">
        <f t="shared" ca="1" si="1"/>
        <v>9</v>
      </c>
      <c r="L3" s="45">
        <f t="shared" ca="1" si="2"/>
        <v>27</v>
      </c>
      <c r="M3" s="70">
        <v>20</v>
      </c>
      <c r="N3" s="73" t="str">
        <f t="shared" ca="1" si="3"/>
        <v>ý</v>
      </c>
      <c r="O3" s="79"/>
    </row>
    <row r="4" spans="1:15" x14ac:dyDescent="0.3">
      <c r="A4" s="174" t="s">
        <v>136</v>
      </c>
      <c r="B4" s="45" t="s">
        <v>142</v>
      </c>
      <c r="C4" s="80" t="s">
        <v>151</v>
      </c>
      <c r="D4" s="175" t="s">
        <v>92</v>
      </c>
      <c r="E4" s="174">
        <v>15</v>
      </c>
      <c r="F4" s="173">
        <v>3</v>
      </c>
      <c r="G4" s="172">
        <v>0</v>
      </c>
      <c r="H4" s="75">
        <v>0</v>
      </c>
      <c r="I4" s="75">
        <v>0</v>
      </c>
      <c r="J4" s="75">
        <f t="shared" si="0"/>
        <v>18</v>
      </c>
      <c r="K4" s="46">
        <f t="shared" ca="1" si="1"/>
        <v>3</v>
      </c>
      <c r="L4" s="45">
        <f t="shared" ca="1" si="2"/>
        <v>21</v>
      </c>
      <c r="M4" s="70">
        <v>20</v>
      </c>
      <c r="N4" s="73" t="str">
        <f t="shared" ca="1" si="3"/>
        <v>ý</v>
      </c>
      <c r="O4" s="79"/>
    </row>
    <row r="5" spans="1:15" x14ac:dyDescent="0.3">
      <c r="A5" s="174" t="s">
        <v>136</v>
      </c>
      <c r="B5" s="45" t="s">
        <v>143</v>
      </c>
      <c r="C5" s="80" t="s">
        <v>152</v>
      </c>
      <c r="D5" s="175" t="s">
        <v>92</v>
      </c>
      <c r="E5" s="174">
        <v>10</v>
      </c>
      <c r="F5" s="173">
        <v>3</v>
      </c>
      <c r="G5" s="172">
        <v>0</v>
      </c>
      <c r="H5" s="75">
        <v>0</v>
      </c>
      <c r="I5" s="75">
        <v>0</v>
      </c>
      <c r="J5" s="75">
        <f t="shared" si="0"/>
        <v>13</v>
      </c>
      <c r="K5" s="46">
        <f t="shared" ca="1" si="1"/>
        <v>8</v>
      </c>
      <c r="L5" s="45">
        <f t="shared" ca="1" si="2"/>
        <v>21</v>
      </c>
      <c r="M5" s="70">
        <v>20</v>
      </c>
      <c r="N5" s="73" t="str">
        <f t="shared" ca="1" si="3"/>
        <v>ý</v>
      </c>
      <c r="O5" s="79"/>
    </row>
    <row r="6" spans="1:15" x14ac:dyDescent="0.3">
      <c r="A6" s="174" t="s">
        <v>136</v>
      </c>
      <c r="B6" s="45" t="s">
        <v>144</v>
      </c>
      <c r="C6" s="80" t="s">
        <v>152</v>
      </c>
      <c r="D6" s="175" t="s">
        <v>92</v>
      </c>
      <c r="E6" s="174">
        <v>10</v>
      </c>
      <c r="F6" s="173">
        <v>3</v>
      </c>
      <c r="G6" s="172">
        <v>0</v>
      </c>
      <c r="H6" s="75">
        <v>0</v>
      </c>
      <c r="I6" s="75">
        <v>0</v>
      </c>
      <c r="J6" s="75">
        <f t="shared" si="0"/>
        <v>13</v>
      </c>
      <c r="K6" s="46">
        <f t="shared" ca="1" si="1"/>
        <v>6</v>
      </c>
      <c r="L6" s="45">
        <f t="shared" ca="1" si="2"/>
        <v>19</v>
      </c>
      <c r="M6" s="70">
        <v>20</v>
      </c>
      <c r="N6" s="73" t="str">
        <f t="shared" ca="1" si="3"/>
        <v>ý</v>
      </c>
      <c r="O6" s="79"/>
    </row>
    <row r="7" spans="1:15" x14ac:dyDescent="0.3">
      <c r="A7" s="174" t="s">
        <v>136</v>
      </c>
      <c r="B7" s="45" t="s">
        <v>145</v>
      </c>
      <c r="C7" s="80" t="s">
        <v>150</v>
      </c>
      <c r="D7" s="175" t="s">
        <v>92</v>
      </c>
      <c r="E7" s="174">
        <v>15</v>
      </c>
      <c r="F7" s="173">
        <v>3</v>
      </c>
      <c r="G7" s="172">
        <v>0</v>
      </c>
      <c r="H7" s="75">
        <v>0</v>
      </c>
      <c r="I7" s="75">
        <v>0</v>
      </c>
      <c r="J7" s="75">
        <f t="shared" si="0"/>
        <v>18</v>
      </c>
      <c r="K7" s="46">
        <f t="shared" ca="1" si="1"/>
        <v>10</v>
      </c>
      <c r="L7" s="45">
        <f t="shared" ref="L7" ca="1" si="4">SUM(J7:K7)</f>
        <v>28</v>
      </c>
      <c r="M7" s="70">
        <v>20</v>
      </c>
      <c r="N7" s="73" t="str">
        <f t="shared" ref="N7" ca="1" si="5">IF(K7&gt;(M7-1),"þ","ý")</f>
        <v>ý</v>
      </c>
      <c r="O7" s="79"/>
    </row>
    <row r="8" spans="1:15" x14ac:dyDescent="0.3">
      <c r="A8" s="170" t="s">
        <v>136</v>
      </c>
      <c r="B8" s="47" t="s">
        <v>146</v>
      </c>
      <c r="C8" s="47" t="s">
        <v>146</v>
      </c>
      <c r="D8" s="171" t="s">
        <v>92</v>
      </c>
      <c r="E8" s="170">
        <v>15</v>
      </c>
      <c r="F8" s="169">
        <v>3</v>
      </c>
      <c r="G8" s="168">
        <v>0</v>
      </c>
      <c r="H8" s="76">
        <v>0</v>
      </c>
      <c r="I8" s="76">
        <v>0</v>
      </c>
      <c r="J8" s="76">
        <f t="shared" si="0"/>
        <v>18</v>
      </c>
      <c r="K8" s="48">
        <f t="shared" ca="1" si="1"/>
        <v>2</v>
      </c>
      <c r="L8" s="47">
        <f t="shared" ca="1" si="2"/>
        <v>20</v>
      </c>
      <c r="M8" s="71">
        <v>20</v>
      </c>
      <c r="N8" s="72" t="str">
        <f t="shared" ca="1" si="3"/>
        <v>ý</v>
      </c>
      <c r="O8" s="167"/>
    </row>
    <row r="9" spans="1:15" x14ac:dyDescent="0.3">
      <c r="A9" s="174" t="s">
        <v>137</v>
      </c>
      <c r="B9" s="79" t="s">
        <v>140</v>
      </c>
      <c r="C9" s="45" t="s">
        <v>147</v>
      </c>
      <c r="D9" s="175" t="s">
        <v>92</v>
      </c>
      <c r="E9" s="174">
        <v>12</v>
      </c>
      <c r="F9" s="173">
        <v>3</v>
      </c>
      <c r="G9" s="172">
        <v>0</v>
      </c>
      <c r="H9" s="75">
        <v>0</v>
      </c>
      <c r="I9" s="75">
        <v>0</v>
      </c>
      <c r="J9" s="75">
        <f t="shared" si="0"/>
        <v>15</v>
      </c>
      <c r="K9" s="46">
        <f t="shared" ca="1" si="1"/>
        <v>1</v>
      </c>
      <c r="L9" s="45">
        <f t="shared" ca="1" si="2"/>
        <v>16</v>
      </c>
      <c r="M9" s="70">
        <v>20</v>
      </c>
      <c r="N9" s="73" t="str">
        <f t="shared" ca="1" si="3"/>
        <v>ý</v>
      </c>
      <c r="O9" s="79"/>
    </row>
    <row r="10" spans="1:15" x14ac:dyDescent="0.3">
      <c r="A10" s="174" t="s">
        <v>137</v>
      </c>
      <c r="B10" s="45" t="s">
        <v>141</v>
      </c>
      <c r="C10" s="45" t="s">
        <v>148</v>
      </c>
      <c r="D10" s="175" t="s">
        <v>92</v>
      </c>
      <c r="E10" s="174">
        <v>12</v>
      </c>
      <c r="F10" s="173">
        <v>3</v>
      </c>
      <c r="G10" s="172">
        <v>0</v>
      </c>
      <c r="H10" s="75">
        <v>0</v>
      </c>
      <c r="I10" s="75">
        <v>0</v>
      </c>
      <c r="J10" s="75">
        <f t="shared" si="0"/>
        <v>15</v>
      </c>
      <c r="K10" s="46">
        <f t="shared" ca="1" si="1"/>
        <v>8</v>
      </c>
      <c r="L10" s="45">
        <f t="shared" ref="L10:L13" ca="1" si="6">SUM(J10:K10)</f>
        <v>23</v>
      </c>
      <c r="M10" s="70">
        <v>20</v>
      </c>
      <c r="N10" s="73" t="str">
        <f t="shared" ca="1" si="3"/>
        <v>ý</v>
      </c>
      <c r="O10" s="79"/>
    </row>
    <row r="11" spans="1:15" x14ac:dyDescent="0.3">
      <c r="A11" s="174" t="s">
        <v>137</v>
      </c>
      <c r="B11" s="45" t="s">
        <v>142</v>
      </c>
      <c r="C11" s="45" t="s">
        <v>148</v>
      </c>
      <c r="D11" s="175" t="s">
        <v>92</v>
      </c>
      <c r="E11" s="174">
        <v>12</v>
      </c>
      <c r="F11" s="173">
        <v>3</v>
      </c>
      <c r="G11" s="172">
        <v>0</v>
      </c>
      <c r="H11" s="75">
        <v>0</v>
      </c>
      <c r="I11" s="75">
        <v>0</v>
      </c>
      <c r="J11" s="75">
        <f t="shared" si="0"/>
        <v>15</v>
      </c>
      <c r="K11" s="46">
        <f t="shared" ca="1" si="1"/>
        <v>6</v>
      </c>
      <c r="L11" s="45">
        <f t="shared" ref="L11:L12" ca="1" si="7">SUM(J11:K11)</f>
        <v>21</v>
      </c>
      <c r="M11" s="70">
        <v>20</v>
      </c>
      <c r="N11" s="73" t="str">
        <f t="shared" ref="N11:N12" ca="1" si="8">IF(K11&gt;(M11-1),"þ","ý")</f>
        <v>ý</v>
      </c>
      <c r="O11" s="79"/>
    </row>
    <row r="12" spans="1:15" x14ac:dyDescent="0.3">
      <c r="A12" s="174" t="s">
        <v>137</v>
      </c>
      <c r="B12" s="45" t="s">
        <v>143</v>
      </c>
      <c r="C12" s="45" t="s">
        <v>149</v>
      </c>
      <c r="D12" s="175" t="s">
        <v>92</v>
      </c>
      <c r="E12" s="174">
        <v>7</v>
      </c>
      <c r="F12" s="173">
        <v>3</v>
      </c>
      <c r="G12" s="172">
        <v>0</v>
      </c>
      <c r="H12" s="75">
        <v>0</v>
      </c>
      <c r="I12" s="75">
        <v>0</v>
      </c>
      <c r="J12" s="75">
        <f t="shared" si="0"/>
        <v>10</v>
      </c>
      <c r="K12" s="46">
        <f t="shared" ca="1" si="1"/>
        <v>20</v>
      </c>
      <c r="L12" s="45">
        <f t="shared" ca="1" si="7"/>
        <v>30</v>
      </c>
      <c r="M12" s="70">
        <v>20</v>
      </c>
      <c r="N12" s="73" t="str">
        <f t="shared" ca="1" si="8"/>
        <v>þ</v>
      </c>
      <c r="O12" s="79"/>
    </row>
    <row r="13" spans="1:15" x14ac:dyDescent="0.3">
      <c r="A13" s="174" t="s">
        <v>137</v>
      </c>
      <c r="B13" s="45" t="s">
        <v>144</v>
      </c>
      <c r="C13" s="45" t="s">
        <v>149</v>
      </c>
      <c r="D13" s="175" t="s">
        <v>92</v>
      </c>
      <c r="E13" s="174">
        <v>7</v>
      </c>
      <c r="F13" s="173">
        <v>3</v>
      </c>
      <c r="G13" s="172">
        <v>0</v>
      </c>
      <c r="H13" s="75">
        <v>0</v>
      </c>
      <c r="I13" s="75">
        <v>0</v>
      </c>
      <c r="J13" s="75">
        <f t="shared" si="0"/>
        <v>10</v>
      </c>
      <c r="K13" s="46">
        <f t="shared" ca="1" si="1"/>
        <v>14</v>
      </c>
      <c r="L13" s="45">
        <f t="shared" ca="1" si="6"/>
        <v>24</v>
      </c>
      <c r="M13" s="70">
        <v>20</v>
      </c>
      <c r="N13" s="73" t="str">
        <f t="shared" ca="1" si="3"/>
        <v>ý</v>
      </c>
      <c r="O13" s="79"/>
    </row>
    <row r="14" spans="1:15" x14ac:dyDescent="0.3">
      <c r="A14" s="170" t="s">
        <v>137</v>
      </c>
      <c r="B14" s="47" t="s">
        <v>146</v>
      </c>
      <c r="C14" s="47" t="s">
        <v>146</v>
      </c>
      <c r="D14" s="171" t="s">
        <v>92</v>
      </c>
      <c r="E14" s="170">
        <v>12</v>
      </c>
      <c r="F14" s="169">
        <v>3</v>
      </c>
      <c r="G14" s="168">
        <v>0</v>
      </c>
      <c r="H14" s="76">
        <v>0</v>
      </c>
      <c r="I14" s="76">
        <v>0</v>
      </c>
      <c r="J14" s="76">
        <f t="shared" si="0"/>
        <v>15</v>
      </c>
      <c r="K14" s="48">
        <f t="shared" ca="1" si="1"/>
        <v>11</v>
      </c>
      <c r="L14" s="47">
        <f t="shared" ca="1" si="2"/>
        <v>26</v>
      </c>
      <c r="M14" s="71">
        <v>20</v>
      </c>
      <c r="N14" s="72" t="str">
        <f t="shared" ca="1" si="3"/>
        <v>ý</v>
      </c>
      <c r="O14" s="167"/>
    </row>
    <row r="15" spans="1:15" x14ac:dyDescent="0.3">
      <c r="A15" s="174" t="s">
        <v>135</v>
      </c>
      <c r="B15" s="79" t="s">
        <v>171</v>
      </c>
      <c r="C15" s="45" t="s">
        <v>175</v>
      </c>
      <c r="D15" s="175" t="s">
        <v>92</v>
      </c>
      <c r="E15" s="174">
        <v>8</v>
      </c>
      <c r="F15" s="173">
        <v>8</v>
      </c>
      <c r="G15" s="172">
        <v>0</v>
      </c>
      <c r="H15" s="75">
        <v>0</v>
      </c>
      <c r="I15" s="75">
        <v>0</v>
      </c>
      <c r="J15" s="75">
        <f t="shared" ref="J15:J31" si="9">IF(D15="þ",SUM(E15,G15:I15),SUM(E15,F15,H15,I15))</f>
        <v>16</v>
      </c>
      <c r="K15" s="46">
        <f t="shared" ca="1" si="1"/>
        <v>16</v>
      </c>
      <c r="L15" s="45">
        <f t="shared" ref="L15:L20" ca="1" si="10">SUM(J15:K15)</f>
        <v>32</v>
      </c>
      <c r="M15" s="70">
        <v>20</v>
      </c>
      <c r="N15" s="73" t="str">
        <f t="shared" ref="N15:N31" ca="1" si="11">IF(K15&gt;(M15-1),"þ","ý")</f>
        <v>ý</v>
      </c>
      <c r="O15" s="79"/>
    </row>
    <row r="16" spans="1:15" x14ac:dyDescent="0.3">
      <c r="A16" s="174" t="s">
        <v>135</v>
      </c>
      <c r="B16" s="79" t="s">
        <v>174</v>
      </c>
      <c r="C16" s="80" t="s">
        <v>175</v>
      </c>
      <c r="D16" s="175" t="s">
        <v>92</v>
      </c>
      <c r="E16" s="174">
        <v>3</v>
      </c>
      <c r="F16" s="173">
        <v>8</v>
      </c>
      <c r="G16" s="172">
        <v>0</v>
      </c>
      <c r="H16" s="75">
        <v>0</v>
      </c>
      <c r="I16" s="75">
        <v>0</v>
      </c>
      <c r="J16" s="75">
        <f t="shared" si="9"/>
        <v>11</v>
      </c>
      <c r="K16" s="46">
        <f t="shared" ca="1" si="1"/>
        <v>4</v>
      </c>
      <c r="L16" s="45">
        <f t="shared" ca="1" si="10"/>
        <v>15</v>
      </c>
      <c r="M16" s="70">
        <v>20</v>
      </c>
      <c r="N16" s="73" t="str">
        <f t="shared" ca="1" si="11"/>
        <v>ý</v>
      </c>
      <c r="O16" s="79"/>
    </row>
    <row r="17" spans="1:15" x14ac:dyDescent="0.3">
      <c r="A17" s="174" t="s">
        <v>135</v>
      </c>
      <c r="B17" s="45" t="s">
        <v>176</v>
      </c>
      <c r="C17" s="80" t="s">
        <v>177</v>
      </c>
      <c r="D17" s="175" t="s">
        <v>103</v>
      </c>
      <c r="E17" s="174">
        <v>8</v>
      </c>
      <c r="F17" s="173">
        <v>8</v>
      </c>
      <c r="G17" s="172">
        <v>3</v>
      </c>
      <c r="H17" s="75">
        <v>0</v>
      </c>
      <c r="I17" s="75">
        <v>0</v>
      </c>
      <c r="J17" s="75">
        <f t="shared" si="9"/>
        <v>11</v>
      </c>
      <c r="K17" s="46">
        <f t="shared" ca="1" si="1"/>
        <v>7</v>
      </c>
      <c r="L17" s="45">
        <f t="shared" ca="1" si="10"/>
        <v>18</v>
      </c>
      <c r="M17" s="70">
        <v>20</v>
      </c>
      <c r="N17" s="73" t="str">
        <f t="shared" ca="1" si="11"/>
        <v>ý</v>
      </c>
      <c r="O17" s="79"/>
    </row>
    <row r="18" spans="1:15" x14ac:dyDescent="0.3">
      <c r="A18" s="174" t="s">
        <v>135</v>
      </c>
      <c r="B18" s="45" t="s">
        <v>178</v>
      </c>
      <c r="C18" s="80" t="s">
        <v>177</v>
      </c>
      <c r="D18" s="175" t="s">
        <v>103</v>
      </c>
      <c r="E18" s="174">
        <v>3</v>
      </c>
      <c r="F18" s="173">
        <v>8</v>
      </c>
      <c r="G18" s="172">
        <v>3</v>
      </c>
      <c r="H18" s="75">
        <v>0</v>
      </c>
      <c r="I18" s="75">
        <v>0</v>
      </c>
      <c r="J18" s="75">
        <f t="shared" ref="J18" si="12">IF(D18="þ",SUM(E18,G18:I18),SUM(E18,F18,H18,I18))</f>
        <v>6</v>
      </c>
      <c r="K18" s="46">
        <f t="shared" ca="1" si="1"/>
        <v>1</v>
      </c>
      <c r="L18" s="45">
        <f t="shared" ref="L18" ca="1" si="13">SUM(J18:K18)</f>
        <v>7</v>
      </c>
      <c r="M18" s="70">
        <v>20</v>
      </c>
      <c r="N18" s="73" t="str">
        <f t="shared" ref="N18" ca="1" si="14">IF(K18&gt;(M18-1),"þ","ý")</f>
        <v>ý</v>
      </c>
      <c r="O18" s="79"/>
    </row>
    <row r="19" spans="1:15" x14ac:dyDescent="0.3">
      <c r="A19" s="170" t="s">
        <v>135</v>
      </c>
      <c r="B19" s="47" t="s">
        <v>146</v>
      </c>
      <c r="C19" s="47" t="s">
        <v>146</v>
      </c>
      <c r="D19" s="171" t="s">
        <v>92</v>
      </c>
      <c r="E19" s="170">
        <v>8</v>
      </c>
      <c r="F19" s="169">
        <v>7</v>
      </c>
      <c r="G19" s="168">
        <v>0</v>
      </c>
      <c r="H19" s="76">
        <v>0</v>
      </c>
      <c r="I19" s="76">
        <v>0</v>
      </c>
      <c r="J19" s="76">
        <f t="shared" ref="J19:J20" si="15">IF(D19="þ",SUM(E19,G19:I19),SUM(E19,F19,H19,I19))</f>
        <v>15</v>
      </c>
      <c r="K19" s="48">
        <f t="shared" ca="1" si="1"/>
        <v>18</v>
      </c>
      <c r="L19" s="47">
        <f t="shared" ca="1" si="10"/>
        <v>33</v>
      </c>
      <c r="M19" s="71">
        <v>20</v>
      </c>
      <c r="N19" s="72" t="str">
        <f t="shared" ref="N19:N20" ca="1" si="16">IF(K19&gt;(M19-1),"þ","ý")</f>
        <v>ý</v>
      </c>
      <c r="O19" s="167"/>
    </row>
    <row r="20" spans="1:15" x14ac:dyDescent="0.3">
      <c r="A20" s="174" t="s">
        <v>159</v>
      </c>
      <c r="B20" s="79" t="s">
        <v>184</v>
      </c>
      <c r="C20" s="45" t="s">
        <v>179</v>
      </c>
      <c r="D20" s="175" t="s">
        <v>92</v>
      </c>
      <c r="E20" s="174">
        <v>6</v>
      </c>
      <c r="F20" s="173">
        <v>2</v>
      </c>
      <c r="G20" s="172">
        <v>0</v>
      </c>
      <c r="H20" s="75">
        <v>1</v>
      </c>
      <c r="I20" s="75">
        <v>0</v>
      </c>
      <c r="J20" s="75">
        <f t="shared" si="15"/>
        <v>9</v>
      </c>
      <c r="K20" s="46">
        <f t="shared" ca="1" si="1"/>
        <v>3</v>
      </c>
      <c r="L20" s="45">
        <f t="shared" ca="1" si="10"/>
        <v>12</v>
      </c>
      <c r="M20" s="70">
        <v>20</v>
      </c>
      <c r="N20" s="73" t="str">
        <f t="shared" ca="1" si="16"/>
        <v>ý</v>
      </c>
      <c r="O20" s="79"/>
    </row>
    <row r="21" spans="1:15" x14ac:dyDescent="0.3">
      <c r="A21" s="174" t="s">
        <v>159</v>
      </c>
      <c r="B21" s="79" t="s">
        <v>184</v>
      </c>
      <c r="C21" s="45" t="s">
        <v>179</v>
      </c>
      <c r="D21" s="175" t="s">
        <v>92</v>
      </c>
      <c r="E21" s="174">
        <v>1</v>
      </c>
      <c r="F21" s="173">
        <v>2</v>
      </c>
      <c r="G21" s="172">
        <v>0</v>
      </c>
      <c r="H21" s="75">
        <v>1</v>
      </c>
      <c r="I21" s="75">
        <v>0</v>
      </c>
      <c r="J21" s="75">
        <f t="shared" ref="J21" si="17">IF(D21="þ",SUM(E21,G21:I21),SUM(E21,F21,H21,I21))</f>
        <v>4</v>
      </c>
      <c r="K21" s="46">
        <f t="shared" ca="1" si="1"/>
        <v>3</v>
      </c>
      <c r="L21" s="45">
        <f t="shared" ref="L21" ca="1" si="18">SUM(J21:K21)</f>
        <v>7</v>
      </c>
      <c r="M21" s="70">
        <v>20</v>
      </c>
      <c r="N21" s="73" t="str">
        <f t="shared" ref="N21" ca="1" si="19">IF(K21&gt;(M21-1),"þ","ý")</f>
        <v>ý</v>
      </c>
      <c r="O21" s="79"/>
    </row>
    <row r="22" spans="1:15" x14ac:dyDescent="0.3">
      <c r="A22" s="174" t="s">
        <v>160</v>
      </c>
      <c r="B22" s="45" t="s">
        <v>183</v>
      </c>
      <c r="C22" s="80" t="s">
        <v>182</v>
      </c>
      <c r="D22" s="175" t="s">
        <v>92</v>
      </c>
      <c r="E22" s="174">
        <v>6</v>
      </c>
      <c r="F22" s="173">
        <v>2</v>
      </c>
      <c r="G22" s="172">
        <v>0</v>
      </c>
      <c r="H22" s="75">
        <v>1</v>
      </c>
      <c r="I22" s="75">
        <v>0</v>
      </c>
      <c r="J22" s="75">
        <f t="shared" si="9"/>
        <v>9</v>
      </c>
      <c r="K22" s="46">
        <f t="shared" ca="1" si="1"/>
        <v>5</v>
      </c>
      <c r="L22" s="45">
        <f t="shared" ref="L22" ca="1" si="20">SUM(J22:K22)</f>
        <v>14</v>
      </c>
      <c r="M22" s="70">
        <v>20</v>
      </c>
      <c r="N22" s="73" t="str">
        <f t="shared" ca="1" si="11"/>
        <v>ý</v>
      </c>
      <c r="O22" s="79"/>
    </row>
    <row r="23" spans="1:15" x14ac:dyDescent="0.3">
      <c r="A23" s="174" t="s">
        <v>160</v>
      </c>
      <c r="B23" s="45" t="s">
        <v>183</v>
      </c>
      <c r="C23" s="80" t="s">
        <v>182</v>
      </c>
      <c r="D23" s="175" t="s">
        <v>92</v>
      </c>
      <c r="E23" s="174">
        <v>1</v>
      </c>
      <c r="F23" s="173">
        <v>2</v>
      </c>
      <c r="G23" s="172">
        <v>0</v>
      </c>
      <c r="H23" s="75">
        <v>1</v>
      </c>
      <c r="I23" s="75">
        <v>0</v>
      </c>
      <c r="J23" s="75">
        <f t="shared" ref="J23" si="21">IF(D23="þ",SUM(E23,G23:I23),SUM(E23,F23,H23,I23))</f>
        <v>4</v>
      </c>
      <c r="K23" s="46">
        <f t="shared" ca="1" si="1"/>
        <v>6</v>
      </c>
      <c r="L23" s="45">
        <f t="shared" ref="L23" ca="1" si="22">SUM(J23:K23)</f>
        <v>10</v>
      </c>
      <c r="M23" s="70">
        <v>20</v>
      </c>
      <c r="N23" s="73" t="str">
        <f t="shared" ref="N23" ca="1" si="23">IF(K23&gt;(M23-1),"þ","ý")</f>
        <v>ý</v>
      </c>
      <c r="O23" s="79"/>
    </row>
    <row r="24" spans="1:15" x14ac:dyDescent="0.3">
      <c r="A24" s="174" t="s">
        <v>154</v>
      </c>
      <c r="B24" s="45" t="s">
        <v>180</v>
      </c>
      <c r="C24" s="80" t="s">
        <v>181</v>
      </c>
      <c r="D24" s="175" t="s">
        <v>103</v>
      </c>
      <c r="E24" s="174">
        <v>6</v>
      </c>
      <c r="F24" s="173">
        <v>2</v>
      </c>
      <c r="G24" s="172">
        <v>0</v>
      </c>
      <c r="H24" s="75">
        <v>0</v>
      </c>
      <c r="I24" s="75">
        <v>0</v>
      </c>
      <c r="J24" s="75">
        <f t="shared" ref="J24:J25" si="24">IF(D24="þ",SUM(E24,G24:I24),SUM(E24,F24,H24,I24))</f>
        <v>6</v>
      </c>
      <c r="K24" s="46">
        <f t="shared" ca="1" si="1"/>
        <v>1</v>
      </c>
      <c r="L24" s="45">
        <f t="shared" ref="L24:L25" ca="1" si="25">SUM(J24:K24)</f>
        <v>7</v>
      </c>
      <c r="M24" s="70">
        <v>20</v>
      </c>
      <c r="N24" s="73" t="str">
        <f t="shared" ref="N24:N25" ca="1" si="26">IF(K24&gt;(M24-1),"þ","ý")</f>
        <v>ý</v>
      </c>
      <c r="O24" s="79"/>
    </row>
    <row r="25" spans="1:15" x14ac:dyDescent="0.3">
      <c r="A25" s="174" t="s">
        <v>154</v>
      </c>
      <c r="B25" s="45" t="s">
        <v>180</v>
      </c>
      <c r="C25" s="80" t="s">
        <v>181</v>
      </c>
      <c r="D25" s="175" t="s">
        <v>103</v>
      </c>
      <c r="E25" s="174">
        <v>6</v>
      </c>
      <c r="F25" s="173">
        <v>2</v>
      </c>
      <c r="G25" s="172">
        <v>0</v>
      </c>
      <c r="H25" s="75">
        <v>0</v>
      </c>
      <c r="I25" s="75">
        <v>0</v>
      </c>
      <c r="J25" s="75">
        <f t="shared" si="24"/>
        <v>6</v>
      </c>
      <c r="K25" s="46">
        <f t="shared" ca="1" si="1"/>
        <v>18</v>
      </c>
      <c r="L25" s="45">
        <f t="shared" ca="1" si="25"/>
        <v>24</v>
      </c>
      <c r="M25" s="70">
        <v>20</v>
      </c>
      <c r="N25" s="73" t="str">
        <f t="shared" ca="1" si="26"/>
        <v>ý</v>
      </c>
      <c r="O25" s="79"/>
    </row>
    <row r="26" spans="1:15" x14ac:dyDescent="0.3">
      <c r="A26" s="170" t="s">
        <v>154</v>
      </c>
      <c r="B26" s="47" t="s">
        <v>146</v>
      </c>
      <c r="C26" s="47" t="s">
        <v>146</v>
      </c>
      <c r="D26" s="171" t="s">
        <v>92</v>
      </c>
      <c r="E26" s="170">
        <v>6</v>
      </c>
      <c r="F26" s="169">
        <v>2</v>
      </c>
      <c r="G26" s="168">
        <v>0</v>
      </c>
      <c r="H26" s="76">
        <v>0</v>
      </c>
      <c r="I26" s="76">
        <v>0</v>
      </c>
      <c r="J26" s="76">
        <f t="shared" ref="J26:J27" si="27">IF(D26="þ",SUM(E26,G26:I26),SUM(E26,F26,H26,I26))</f>
        <v>8</v>
      </c>
      <c r="K26" s="48">
        <f t="shared" ca="1" si="1"/>
        <v>17</v>
      </c>
      <c r="L26" s="47">
        <f t="shared" ref="L26:L27" ca="1" si="28">SUM(J26:K26)</f>
        <v>25</v>
      </c>
      <c r="M26" s="71">
        <v>20</v>
      </c>
      <c r="N26" s="72" t="str">
        <f t="shared" ref="N26:N27" ca="1" si="29">IF(K26&gt;(M26-1),"þ","ý")</f>
        <v>ý</v>
      </c>
      <c r="O26" s="167"/>
    </row>
    <row r="27" spans="1:15" x14ac:dyDescent="0.3">
      <c r="A27" s="174" t="s">
        <v>164</v>
      </c>
      <c r="B27" s="79" t="s">
        <v>172</v>
      </c>
      <c r="C27" s="45" t="s">
        <v>166</v>
      </c>
      <c r="D27" s="175" t="s">
        <v>92</v>
      </c>
      <c r="E27" s="174">
        <v>0</v>
      </c>
      <c r="F27" s="173">
        <v>1</v>
      </c>
      <c r="G27" s="172">
        <v>0</v>
      </c>
      <c r="H27" s="75">
        <v>1</v>
      </c>
      <c r="I27" s="75">
        <v>0</v>
      </c>
      <c r="J27" s="75">
        <f t="shared" si="27"/>
        <v>2</v>
      </c>
      <c r="K27" s="46">
        <f t="shared" ca="1" si="1"/>
        <v>1</v>
      </c>
      <c r="L27" s="45">
        <f t="shared" ca="1" si="28"/>
        <v>3</v>
      </c>
      <c r="M27" s="70">
        <v>20</v>
      </c>
      <c r="N27" s="73" t="str">
        <f t="shared" ca="1" si="29"/>
        <v>ý</v>
      </c>
      <c r="O27" s="79"/>
    </row>
    <row r="28" spans="1:15" x14ac:dyDescent="0.3">
      <c r="A28" s="174" t="s">
        <v>164</v>
      </c>
      <c r="B28" s="45" t="s">
        <v>173</v>
      </c>
      <c r="C28" s="45" t="s">
        <v>166</v>
      </c>
      <c r="D28" s="175" t="s">
        <v>92</v>
      </c>
      <c r="E28" s="174">
        <v>0</v>
      </c>
      <c r="F28" s="173">
        <v>1</v>
      </c>
      <c r="G28" s="172">
        <v>0</v>
      </c>
      <c r="H28" s="75">
        <v>1</v>
      </c>
      <c r="I28" s="75">
        <v>0</v>
      </c>
      <c r="J28" s="75">
        <f t="shared" si="9"/>
        <v>2</v>
      </c>
      <c r="K28" s="46">
        <f t="shared" ca="1" si="1"/>
        <v>17</v>
      </c>
      <c r="L28" s="45">
        <f t="shared" ref="L28" ca="1" si="30">SUM(J28:K28)</f>
        <v>19</v>
      </c>
      <c r="M28" s="70">
        <v>20</v>
      </c>
      <c r="N28" s="73" t="str">
        <f t="shared" ca="1" si="11"/>
        <v>ý</v>
      </c>
      <c r="O28" s="79"/>
    </row>
    <row r="29" spans="1:15" x14ac:dyDescent="0.3">
      <c r="A29" s="174" t="s">
        <v>164</v>
      </c>
      <c r="B29" s="45" t="s">
        <v>140</v>
      </c>
      <c r="C29" s="45" t="s">
        <v>165</v>
      </c>
      <c r="D29" s="175" t="s">
        <v>92</v>
      </c>
      <c r="E29" s="174">
        <v>2</v>
      </c>
      <c r="F29" s="173">
        <v>1</v>
      </c>
      <c r="G29" s="172">
        <v>0</v>
      </c>
      <c r="H29" s="75">
        <v>0</v>
      </c>
      <c r="I29" s="75">
        <v>0</v>
      </c>
      <c r="J29" s="75">
        <f t="shared" si="9"/>
        <v>3</v>
      </c>
      <c r="K29" s="46">
        <f t="shared" ca="1" si="1"/>
        <v>8</v>
      </c>
      <c r="L29" s="45">
        <f t="shared" ref="L29" ca="1" si="31">SUM(J29:K29)</f>
        <v>11</v>
      </c>
      <c r="M29" s="70">
        <v>20</v>
      </c>
      <c r="N29" s="73" t="str">
        <f t="shared" ca="1" si="11"/>
        <v>ý</v>
      </c>
      <c r="O29" s="79"/>
    </row>
    <row r="30" spans="1:15" x14ac:dyDescent="0.3">
      <c r="A30" s="174" t="s">
        <v>164</v>
      </c>
      <c r="B30" s="45" t="s">
        <v>168</v>
      </c>
      <c r="C30" s="45" t="s">
        <v>167</v>
      </c>
      <c r="D30" s="175" t="s">
        <v>103</v>
      </c>
      <c r="E30" s="174">
        <v>2</v>
      </c>
      <c r="F30" s="173">
        <v>1</v>
      </c>
      <c r="G30" s="172">
        <v>0</v>
      </c>
      <c r="H30" s="75">
        <v>1</v>
      </c>
      <c r="I30" s="75">
        <v>0</v>
      </c>
      <c r="J30" s="75">
        <f t="shared" ref="J30" si="32">IF(D30="þ",SUM(E30,G30:I30),SUM(E30,F30,H30,I30))</f>
        <v>3</v>
      </c>
      <c r="K30" s="46">
        <f t="shared" ca="1" si="1"/>
        <v>4</v>
      </c>
      <c r="L30" s="45">
        <f t="shared" ref="L30" ca="1" si="33">SUM(J30:K30)</f>
        <v>7</v>
      </c>
      <c r="M30" s="70">
        <v>20</v>
      </c>
      <c r="N30" s="73" t="str">
        <f t="shared" ref="N30" ca="1" si="34">IF(K30&gt;(M30-1),"þ","ý")</f>
        <v>ý</v>
      </c>
      <c r="O30" s="79"/>
    </row>
    <row r="31" spans="1:15" x14ac:dyDescent="0.3">
      <c r="A31" s="170" t="s">
        <v>164</v>
      </c>
      <c r="B31" s="47" t="s">
        <v>146</v>
      </c>
      <c r="C31" s="47" t="s">
        <v>146</v>
      </c>
      <c r="D31" s="171" t="s">
        <v>92</v>
      </c>
      <c r="E31" s="170">
        <v>2</v>
      </c>
      <c r="F31" s="169">
        <v>1</v>
      </c>
      <c r="G31" s="168">
        <v>0</v>
      </c>
      <c r="H31" s="76">
        <v>0</v>
      </c>
      <c r="I31" s="76">
        <v>0</v>
      </c>
      <c r="J31" s="76">
        <f t="shared" si="9"/>
        <v>3</v>
      </c>
      <c r="K31" s="48">
        <f t="shared" ca="1" si="1"/>
        <v>7</v>
      </c>
      <c r="L31" s="47">
        <f t="shared" ref="L31" ca="1" si="35">SUM(J31:K31)</f>
        <v>10</v>
      </c>
      <c r="M31" s="71">
        <v>20</v>
      </c>
      <c r="N31" s="72" t="str">
        <f t="shared" ca="1" si="11"/>
        <v>ý</v>
      </c>
      <c r="O31" s="167"/>
    </row>
  </sheetData>
  <conditionalFormatting sqref="N2 N8:N14">
    <cfRule type="cellIs" dxfId="85" priority="54" operator="equal">
      <formula>"þ"</formula>
    </cfRule>
  </conditionalFormatting>
  <conditionalFormatting sqref="N3:N5">
    <cfRule type="cellIs" dxfId="84" priority="53" operator="equal">
      <formula>"þ"</formula>
    </cfRule>
  </conditionalFormatting>
  <conditionalFormatting sqref="N3">
    <cfRule type="cellIs" dxfId="83" priority="52" operator="equal">
      <formula>"þ"</formula>
    </cfRule>
  </conditionalFormatting>
  <conditionalFormatting sqref="N6">
    <cfRule type="cellIs" dxfId="82" priority="51" operator="equal">
      <formula>"þ"</formula>
    </cfRule>
  </conditionalFormatting>
  <conditionalFormatting sqref="D2:D6 D8:D14">
    <cfRule type="cellIs" dxfId="81" priority="44" operator="equal">
      <formula>"þ"</formula>
    </cfRule>
  </conditionalFormatting>
  <conditionalFormatting sqref="N7">
    <cfRule type="cellIs" dxfId="80" priority="38" operator="equal">
      <formula>"þ"</formula>
    </cfRule>
  </conditionalFormatting>
  <conditionalFormatting sqref="D7">
    <cfRule type="cellIs" dxfId="79" priority="37" operator="equal">
      <formula>"þ"</formula>
    </cfRule>
  </conditionalFormatting>
  <conditionalFormatting sqref="N15 N28:N29 N31">
    <cfRule type="cellIs" dxfId="78" priority="23" operator="equal">
      <formula>"þ"</formula>
    </cfRule>
  </conditionalFormatting>
  <conditionalFormatting sqref="N16:N17">
    <cfRule type="cellIs" dxfId="77" priority="22" operator="equal">
      <formula>"þ"</formula>
    </cfRule>
  </conditionalFormatting>
  <conditionalFormatting sqref="N16">
    <cfRule type="cellIs" dxfId="76" priority="21" operator="equal">
      <formula>"þ"</formula>
    </cfRule>
  </conditionalFormatting>
  <conditionalFormatting sqref="D15:D16 D28:D29 D31">
    <cfRule type="cellIs" dxfId="75" priority="19" operator="equal">
      <formula>"þ"</formula>
    </cfRule>
  </conditionalFormatting>
  <conditionalFormatting sqref="N22">
    <cfRule type="cellIs" dxfId="74" priority="18" operator="equal">
      <formula>"þ"</formula>
    </cfRule>
  </conditionalFormatting>
  <conditionalFormatting sqref="D22">
    <cfRule type="cellIs" dxfId="73" priority="17" operator="equal">
      <formula>"þ"</formula>
    </cfRule>
  </conditionalFormatting>
  <conditionalFormatting sqref="N19:N21">
    <cfRule type="cellIs" dxfId="72" priority="16" operator="equal">
      <formula>"þ"</formula>
    </cfRule>
  </conditionalFormatting>
  <conditionalFormatting sqref="D19:D21">
    <cfRule type="cellIs" dxfId="71" priority="15" operator="equal">
      <formula>"þ"</formula>
    </cfRule>
  </conditionalFormatting>
  <conditionalFormatting sqref="N26:N27">
    <cfRule type="cellIs" dxfId="70" priority="12" operator="equal">
      <formula>"þ"</formula>
    </cfRule>
  </conditionalFormatting>
  <conditionalFormatting sqref="D26:D27">
    <cfRule type="cellIs" dxfId="69" priority="11" operator="equal">
      <formula>"þ"</formula>
    </cfRule>
  </conditionalFormatting>
  <conditionalFormatting sqref="N24:N25">
    <cfRule type="cellIs" dxfId="68" priority="10" operator="equal">
      <formula>"þ"</formula>
    </cfRule>
  </conditionalFormatting>
  <conditionalFormatting sqref="N24">
    <cfRule type="cellIs" dxfId="67" priority="9" operator="equal">
      <formula>"þ"</formula>
    </cfRule>
  </conditionalFormatting>
  <conditionalFormatting sqref="D24:D25">
    <cfRule type="cellIs" dxfId="66" priority="8" operator="equal">
      <formula>"þ"</formula>
    </cfRule>
  </conditionalFormatting>
  <conditionalFormatting sqref="N30">
    <cfRule type="cellIs" dxfId="65" priority="7" operator="equal">
      <formula>"þ"</formula>
    </cfRule>
  </conditionalFormatting>
  <conditionalFormatting sqref="D30">
    <cfRule type="cellIs" dxfId="64" priority="6" operator="equal">
      <formula>"þ"</formula>
    </cfRule>
  </conditionalFormatting>
  <conditionalFormatting sqref="N18">
    <cfRule type="cellIs" dxfId="63" priority="5" operator="equal">
      <formula>"þ"</formula>
    </cfRule>
  </conditionalFormatting>
  <conditionalFormatting sqref="D17:D18">
    <cfRule type="cellIs" dxfId="62" priority="3" operator="equal">
      <formula>"þ"</formula>
    </cfRule>
  </conditionalFormatting>
  <conditionalFormatting sqref="D23">
    <cfRule type="cellIs" dxfId="61" priority="1" operator="equal">
      <formula>"þ"</formula>
    </cfRule>
  </conditionalFormatting>
  <conditionalFormatting sqref="N23">
    <cfRule type="cellIs" dxfId="60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/>
  </sheetViews>
  <sheetFormatPr defaultColWidth="4" defaultRowHeight="15.6" x14ac:dyDescent="0.3"/>
  <cols>
    <col min="1" max="1" width="19.3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9" width="11.796875" style="18" customWidth="1"/>
    <col min="10" max="10" width="5" style="18" bestFit="1" customWidth="1"/>
    <col min="11" max="16384" width="4" style="18"/>
  </cols>
  <sheetData>
    <row r="1" spans="1:10" s="19" customFormat="1" x14ac:dyDescent="0.3">
      <c r="A1" s="105" t="s">
        <v>0</v>
      </c>
      <c r="B1" s="105" t="s">
        <v>66</v>
      </c>
      <c r="C1" s="105" t="s">
        <v>40</v>
      </c>
      <c r="D1" s="106" t="s">
        <v>3</v>
      </c>
      <c r="E1" s="105" t="s">
        <v>41</v>
      </c>
      <c r="F1" s="18"/>
    </row>
    <row r="2" spans="1:10" x14ac:dyDescent="0.3">
      <c r="A2" s="186" t="s">
        <v>136</v>
      </c>
      <c r="B2" s="5" t="s">
        <v>42</v>
      </c>
      <c r="C2" s="113">
        <v>12</v>
      </c>
      <c r="D2" s="109">
        <f t="shared" ref="D2:D4" ca="1" si="0">RANDBETWEEN(1,20)</f>
        <v>5</v>
      </c>
      <c r="E2" s="108">
        <f t="shared" ref="E2:E4" ca="1" si="1">D2+C2</f>
        <v>17</v>
      </c>
    </row>
    <row r="3" spans="1:10" x14ac:dyDescent="0.3">
      <c r="A3" s="184" t="s">
        <v>136</v>
      </c>
      <c r="B3" s="5" t="s">
        <v>43</v>
      </c>
      <c r="C3" s="113">
        <v>9</v>
      </c>
      <c r="D3" s="46">
        <f t="shared" ca="1" si="0"/>
        <v>10</v>
      </c>
      <c r="E3" s="45">
        <f t="shared" ca="1" si="1"/>
        <v>19</v>
      </c>
      <c r="J3" s="211"/>
    </row>
    <row r="4" spans="1:10" x14ac:dyDescent="0.3">
      <c r="A4" s="185" t="s">
        <v>136</v>
      </c>
      <c r="B4" s="110" t="s">
        <v>44</v>
      </c>
      <c r="C4" s="114">
        <v>9</v>
      </c>
      <c r="D4" s="48">
        <f t="shared" ca="1" si="0"/>
        <v>7</v>
      </c>
      <c r="E4" s="47">
        <f t="shared" ca="1" si="1"/>
        <v>16</v>
      </c>
      <c r="J4" s="211"/>
    </row>
    <row r="5" spans="1:10" x14ac:dyDescent="0.3">
      <c r="A5" s="186" t="s">
        <v>137</v>
      </c>
      <c r="B5" s="5" t="s">
        <v>42</v>
      </c>
      <c r="C5" s="113">
        <v>10</v>
      </c>
      <c r="D5" s="109">
        <f t="shared" ref="D5:D7" ca="1" si="2">RANDBETWEEN(1,20)</f>
        <v>11</v>
      </c>
      <c r="E5" s="108">
        <f t="shared" ref="E5:E7" ca="1" si="3">D5+C5</f>
        <v>21</v>
      </c>
      <c r="J5" s="210"/>
    </row>
    <row r="6" spans="1:10" x14ac:dyDescent="0.3">
      <c r="A6" s="184" t="s">
        <v>137</v>
      </c>
      <c r="B6" s="5" t="s">
        <v>43</v>
      </c>
      <c r="C6" s="113">
        <v>8</v>
      </c>
      <c r="D6" s="46">
        <f t="shared" ca="1" si="2"/>
        <v>5</v>
      </c>
      <c r="E6" s="45">
        <f t="shared" ca="1" si="3"/>
        <v>13</v>
      </c>
      <c r="J6" s="211"/>
    </row>
    <row r="7" spans="1:10" x14ac:dyDescent="0.3">
      <c r="A7" s="185" t="s">
        <v>137</v>
      </c>
      <c r="B7" s="110" t="s">
        <v>44</v>
      </c>
      <c r="C7" s="114">
        <v>8</v>
      </c>
      <c r="D7" s="48">
        <f t="shared" ca="1" si="2"/>
        <v>3</v>
      </c>
      <c r="E7" s="47">
        <f t="shared" ca="1" si="3"/>
        <v>11</v>
      </c>
      <c r="J7" s="210"/>
    </row>
    <row r="8" spans="1:10" x14ac:dyDescent="0.3">
      <c r="A8" s="186" t="s">
        <v>135</v>
      </c>
      <c r="B8" s="5" t="s">
        <v>42</v>
      </c>
      <c r="C8" s="113">
        <v>12</v>
      </c>
      <c r="D8" s="109">
        <f t="shared" ref="D8:D16" ca="1" si="4">RANDBETWEEN(1,20)</f>
        <v>12</v>
      </c>
      <c r="E8" s="108">
        <f t="shared" ref="E8:E10" ca="1" si="5">D8+C8</f>
        <v>24</v>
      </c>
    </row>
    <row r="9" spans="1:10" x14ac:dyDescent="0.3">
      <c r="A9" s="184" t="s">
        <v>135</v>
      </c>
      <c r="B9" s="5" t="s">
        <v>43</v>
      </c>
      <c r="C9" s="113">
        <v>8</v>
      </c>
      <c r="D9" s="46">
        <f t="shared" ca="1" si="4"/>
        <v>19</v>
      </c>
      <c r="E9" s="45">
        <f t="shared" ca="1" si="5"/>
        <v>27</v>
      </c>
    </row>
    <row r="10" spans="1:10" x14ac:dyDescent="0.3">
      <c r="A10" s="185" t="s">
        <v>135</v>
      </c>
      <c r="B10" s="110" t="s">
        <v>44</v>
      </c>
      <c r="C10" s="114">
        <v>9</v>
      </c>
      <c r="D10" s="48">
        <f t="shared" ca="1" si="4"/>
        <v>17</v>
      </c>
      <c r="E10" s="47">
        <f t="shared" ca="1" si="5"/>
        <v>26</v>
      </c>
    </row>
    <row r="11" spans="1:10" x14ac:dyDescent="0.3">
      <c r="A11" s="186" t="s">
        <v>154</v>
      </c>
      <c r="B11" s="5" t="s">
        <v>42</v>
      </c>
      <c r="C11" s="113">
        <v>4</v>
      </c>
      <c r="D11" s="109">
        <f t="shared" ca="1" si="4"/>
        <v>2</v>
      </c>
      <c r="E11" s="108">
        <f t="shared" ref="E11:E16" ca="1" si="6">D11+C11</f>
        <v>6</v>
      </c>
    </row>
    <row r="12" spans="1:10" x14ac:dyDescent="0.3">
      <c r="A12" s="184" t="s">
        <v>154</v>
      </c>
      <c r="B12" s="5" t="s">
        <v>43</v>
      </c>
      <c r="C12" s="113">
        <v>6</v>
      </c>
      <c r="D12" s="46">
        <f t="shared" ca="1" si="4"/>
        <v>5</v>
      </c>
      <c r="E12" s="45">
        <f t="shared" ca="1" si="6"/>
        <v>11</v>
      </c>
    </row>
    <row r="13" spans="1:10" x14ac:dyDescent="0.3">
      <c r="A13" s="185" t="s">
        <v>154</v>
      </c>
      <c r="B13" s="110" t="s">
        <v>44</v>
      </c>
      <c r="C13" s="114">
        <v>6</v>
      </c>
      <c r="D13" s="48">
        <f t="shared" ca="1" si="4"/>
        <v>14</v>
      </c>
      <c r="E13" s="47">
        <f t="shared" ca="1" si="6"/>
        <v>20</v>
      </c>
    </row>
    <row r="14" spans="1:10" x14ac:dyDescent="0.3">
      <c r="A14" s="186" t="s">
        <v>164</v>
      </c>
      <c r="B14" s="5" t="s">
        <v>42</v>
      </c>
      <c r="C14" s="113">
        <v>2</v>
      </c>
      <c r="D14" s="109">
        <f t="shared" ca="1" si="4"/>
        <v>7</v>
      </c>
      <c r="E14" s="108">
        <f t="shared" ca="1" si="6"/>
        <v>9</v>
      </c>
    </row>
    <row r="15" spans="1:10" x14ac:dyDescent="0.3">
      <c r="A15" s="184" t="s">
        <v>164</v>
      </c>
      <c r="B15" s="5" t="s">
        <v>43</v>
      </c>
      <c r="C15" s="113">
        <v>3</v>
      </c>
      <c r="D15" s="46">
        <f t="shared" ca="1" si="4"/>
        <v>16</v>
      </c>
      <c r="E15" s="45">
        <f t="shared" ca="1" si="6"/>
        <v>19</v>
      </c>
    </row>
    <row r="16" spans="1:10" x14ac:dyDescent="0.3">
      <c r="A16" s="185" t="s">
        <v>164</v>
      </c>
      <c r="B16" s="110" t="s">
        <v>44</v>
      </c>
      <c r="C16" s="114">
        <v>2</v>
      </c>
      <c r="D16" s="48">
        <f t="shared" ca="1" si="4"/>
        <v>3</v>
      </c>
      <c r="E16" s="47">
        <f t="shared" ca="1" si="6"/>
        <v>5</v>
      </c>
    </row>
    <row r="17" spans="1:5" x14ac:dyDescent="0.3">
      <c r="A17" s="185" t="s">
        <v>164</v>
      </c>
      <c r="B17" s="110" t="s">
        <v>104</v>
      </c>
      <c r="C17" s="114">
        <v>4</v>
      </c>
      <c r="D17" s="48">
        <f t="shared" ref="D17:D24" ca="1" si="7">RANDBETWEEN(1,20)</f>
        <v>8</v>
      </c>
      <c r="E17" s="47">
        <f t="shared" ref="E17:E24" ca="1" si="8">D17+C17</f>
        <v>12</v>
      </c>
    </row>
    <row r="18" spans="1:5" x14ac:dyDescent="0.3">
      <c r="A18" s="185" t="s">
        <v>136</v>
      </c>
      <c r="B18" s="110" t="s">
        <v>122</v>
      </c>
      <c r="C18" s="114">
        <v>18</v>
      </c>
      <c r="D18" s="48">
        <f t="shared" ca="1" si="7"/>
        <v>1</v>
      </c>
      <c r="E18" s="47">
        <f t="shared" ca="1" si="8"/>
        <v>19</v>
      </c>
    </row>
    <row r="19" spans="1:5" x14ac:dyDescent="0.3">
      <c r="A19" s="185" t="s">
        <v>137</v>
      </c>
      <c r="B19" s="110" t="s">
        <v>121</v>
      </c>
      <c r="C19" s="114">
        <v>14</v>
      </c>
      <c r="D19" s="48">
        <f t="shared" ca="1" si="7"/>
        <v>2</v>
      </c>
      <c r="E19" s="47">
        <f t="shared" ca="1" si="8"/>
        <v>16</v>
      </c>
    </row>
    <row r="20" spans="1:5" x14ac:dyDescent="0.3">
      <c r="A20" s="185" t="s">
        <v>136</v>
      </c>
      <c r="B20" s="110" t="s">
        <v>123</v>
      </c>
      <c r="C20" s="114">
        <v>18</v>
      </c>
      <c r="D20" s="48">
        <f t="shared" ca="1" si="7"/>
        <v>5</v>
      </c>
      <c r="E20" s="47">
        <f t="shared" ca="1" si="8"/>
        <v>23</v>
      </c>
    </row>
    <row r="21" spans="1:5" x14ac:dyDescent="0.3">
      <c r="A21" s="185" t="s">
        <v>135</v>
      </c>
      <c r="B21" s="110" t="s">
        <v>122</v>
      </c>
      <c r="C21" s="114">
        <v>8</v>
      </c>
      <c r="D21" s="48">
        <f t="shared" ca="1" si="7"/>
        <v>14</v>
      </c>
      <c r="E21" s="47">
        <f t="shared" ca="1" si="8"/>
        <v>22</v>
      </c>
    </row>
    <row r="22" spans="1:5" x14ac:dyDescent="0.3">
      <c r="A22" s="185" t="s">
        <v>136</v>
      </c>
      <c r="B22" s="110" t="s">
        <v>70</v>
      </c>
      <c r="C22" s="114">
        <v>18</v>
      </c>
      <c r="D22" s="48">
        <f t="shared" ca="1" si="7"/>
        <v>9</v>
      </c>
      <c r="E22" s="47">
        <f t="shared" ca="1" si="8"/>
        <v>27</v>
      </c>
    </row>
    <row r="23" spans="1:5" x14ac:dyDescent="0.3">
      <c r="A23" s="185" t="s">
        <v>137</v>
      </c>
      <c r="B23" s="110" t="s">
        <v>122</v>
      </c>
      <c r="C23" s="114">
        <v>15</v>
      </c>
      <c r="D23" s="48">
        <f t="shared" ca="1" si="7"/>
        <v>6</v>
      </c>
      <c r="E23" s="47">
        <f t="shared" ca="1" si="8"/>
        <v>21</v>
      </c>
    </row>
    <row r="24" spans="1:5" x14ac:dyDescent="0.3">
      <c r="A24" s="185" t="s">
        <v>137</v>
      </c>
      <c r="B24" s="110" t="s">
        <v>123</v>
      </c>
      <c r="C24" s="114">
        <v>12</v>
      </c>
      <c r="D24" s="48">
        <f t="shared" ca="1" si="7"/>
        <v>2</v>
      </c>
      <c r="E24" s="47">
        <f t="shared" ca="1" si="8"/>
        <v>14</v>
      </c>
    </row>
    <row r="26" spans="1:5" x14ac:dyDescent="0.3">
      <c r="A26" s="105" t="s">
        <v>0</v>
      </c>
      <c r="B26" s="105" t="s">
        <v>66</v>
      </c>
      <c r="C26" s="105" t="s">
        <v>40</v>
      </c>
      <c r="D26" s="106" t="s">
        <v>3</v>
      </c>
      <c r="E26" s="105" t="s">
        <v>41</v>
      </c>
    </row>
    <row r="27" spans="1:5" x14ac:dyDescent="0.3">
      <c r="A27" s="107" t="s">
        <v>108</v>
      </c>
      <c r="B27" s="5" t="s">
        <v>105</v>
      </c>
      <c r="C27" s="108"/>
      <c r="D27" s="109">
        <f t="shared" ref="D27:D32" ca="1" si="9">RANDBETWEEN(1,20)</f>
        <v>20</v>
      </c>
      <c r="E27" s="108">
        <f t="shared" ref="E27:E32" ca="1" si="10">D27+C27</f>
        <v>20</v>
      </c>
    </row>
    <row r="28" spans="1:5" x14ac:dyDescent="0.3">
      <c r="A28" s="81" t="s">
        <v>108</v>
      </c>
      <c r="B28" s="5" t="s">
        <v>106</v>
      </c>
      <c r="C28" s="45"/>
      <c r="D28" s="46">
        <f t="shared" ca="1" si="9"/>
        <v>10</v>
      </c>
      <c r="E28" s="45">
        <f t="shared" ca="1" si="10"/>
        <v>10</v>
      </c>
    </row>
    <row r="29" spans="1:5" x14ac:dyDescent="0.3">
      <c r="A29" s="82" t="s">
        <v>108</v>
      </c>
      <c r="B29" s="110" t="s">
        <v>107</v>
      </c>
      <c r="C29" s="47"/>
      <c r="D29" s="48">
        <f t="shared" ca="1" si="9"/>
        <v>2</v>
      </c>
      <c r="E29" s="47">
        <f t="shared" ca="1" si="10"/>
        <v>2</v>
      </c>
    </row>
    <row r="30" spans="1:5" x14ac:dyDescent="0.3">
      <c r="A30" s="71" t="s">
        <v>94</v>
      </c>
      <c r="B30" s="111" t="s">
        <v>69</v>
      </c>
      <c r="C30" s="112">
        <v>0</v>
      </c>
      <c r="D30" s="48">
        <f t="shared" ca="1" si="9"/>
        <v>9</v>
      </c>
      <c r="E30" s="47">
        <f t="shared" ca="1" si="10"/>
        <v>9</v>
      </c>
    </row>
    <row r="31" spans="1:5" x14ac:dyDescent="0.3">
      <c r="A31" s="82" t="s">
        <v>71</v>
      </c>
      <c r="B31" s="111" t="s">
        <v>69</v>
      </c>
      <c r="C31" s="112">
        <v>0</v>
      </c>
      <c r="D31" s="48">
        <f t="shared" ca="1" si="9"/>
        <v>15</v>
      </c>
      <c r="E31" s="47">
        <f t="shared" ca="1" si="10"/>
        <v>15</v>
      </c>
    </row>
    <row r="32" spans="1:5" x14ac:dyDescent="0.3">
      <c r="A32" s="82" t="s">
        <v>72</v>
      </c>
      <c r="B32" s="111" t="s">
        <v>69</v>
      </c>
      <c r="C32" s="112">
        <v>5</v>
      </c>
      <c r="D32" s="48">
        <f t="shared" ca="1" si="9"/>
        <v>12</v>
      </c>
      <c r="E32" s="47">
        <f t="shared" ca="1" si="10"/>
        <v>17</v>
      </c>
    </row>
  </sheetData>
  <sortState ref="A19:E36">
    <sortCondition ref="B19:B36"/>
  </sortState>
  <conditionalFormatting sqref="A31">
    <cfRule type="cellIs" dxfId="59" priority="65" operator="equal">
      <formula>"No"</formula>
    </cfRule>
    <cfRule type="cellIs" dxfId="58" priority="66" operator="equal">
      <formula>"Yes"</formula>
    </cfRule>
  </conditionalFormatting>
  <conditionalFormatting sqref="A31">
    <cfRule type="cellIs" dxfId="57" priority="71" operator="equal">
      <formula>"No"</formula>
    </cfRule>
    <cfRule type="cellIs" dxfId="56" priority="72" operator="equal">
      <formula>"Yes"</formula>
    </cfRule>
  </conditionalFormatting>
  <conditionalFormatting sqref="A31">
    <cfRule type="cellIs" dxfId="55" priority="69" operator="equal">
      <formula>"No"</formula>
    </cfRule>
    <cfRule type="cellIs" dxfId="54" priority="70" operator="equal">
      <formula>"Yes"</formula>
    </cfRule>
  </conditionalFormatting>
  <conditionalFormatting sqref="A31">
    <cfRule type="cellIs" dxfId="53" priority="67" operator="equal">
      <formula>"No"</formula>
    </cfRule>
    <cfRule type="cellIs" dxfId="52" priority="68" operator="equal">
      <formula>"Yes"</formula>
    </cfRule>
  </conditionalFormatting>
  <conditionalFormatting sqref="A32">
    <cfRule type="cellIs" dxfId="51" priority="41" operator="equal">
      <formula>"No"</formula>
    </cfRule>
    <cfRule type="cellIs" dxfId="50" priority="42" operator="equal">
      <formula>"Yes"</formula>
    </cfRule>
  </conditionalFormatting>
  <conditionalFormatting sqref="A32">
    <cfRule type="cellIs" dxfId="49" priority="47" operator="equal">
      <formula>"No"</formula>
    </cfRule>
    <cfRule type="cellIs" dxfId="48" priority="48" operator="equal">
      <formula>"Yes"</formula>
    </cfRule>
  </conditionalFormatting>
  <conditionalFormatting sqref="A32">
    <cfRule type="cellIs" dxfId="47" priority="45" operator="equal">
      <formula>"No"</formula>
    </cfRule>
    <cfRule type="cellIs" dxfId="46" priority="46" operator="equal">
      <formula>"Yes"</formula>
    </cfRule>
  </conditionalFormatting>
  <conditionalFormatting sqref="A32">
    <cfRule type="cellIs" dxfId="45" priority="43" operator="equal">
      <formula>"No"</formula>
    </cfRule>
    <cfRule type="cellIs" dxfId="44" priority="44" operator="equal">
      <formula>"Yes"</formula>
    </cfRule>
  </conditionalFormatting>
  <conditionalFormatting sqref="A30">
    <cfRule type="cellIs" dxfId="43" priority="33" operator="equal">
      <formula>"No"</formula>
    </cfRule>
    <cfRule type="cellIs" dxfId="42" priority="34" operator="equal">
      <formula>"Yes"</formula>
    </cfRule>
  </conditionalFormatting>
  <conditionalFormatting sqref="A30">
    <cfRule type="cellIs" dxfId="41" priority="39" operator="equal">
      <formula>"No"</formula>
    </cfRule>
    <cfRule type="cellIs" dxfId="40" priority="40" operator="equal">
      <formula>"Yes"</formula>
    </cfRule>
  </conditionalFormatting>
  <conditionalFormatting sqref="A30">
    <cfRule type="cellIs" dxfId="39" priority="37" operator="equal">
      <formula>"No"</formula>
    </cfRule>
    <cfRule type="cellIs" dxfId="38" priority="38" operator="equal">
      <formula>"Yes"</formula>
    </cfRule>
  </conditionalFormatting>
  <conditionalFormatting sqref="A30">
    <cfRule type="cellIs" dxfId="37" priority="35" operator="equal">
      <formula>"No"</formula>
    </cfRule>
    <cfRule type="cellIs" dxfId="36" priority="36" operator="equal">
      <formula>"Yes"</formula>
    </cfRule>
  </conditionalFormatting>
  <conditionalFormatting sqref="A32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A32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A32">
    <cfRule type="cellIs" dxfId="31" priority="21" operator="equal">
      <formula>"No"</formula>
    </cfRule>
    <cfRule type="cellIs" dxfId="30" priority="22" operator="equal">
      <formula>"Yes"</formula>
    </cfRule>
  </conditionalFormatting>
  <conditionalFormatting sqref="A32">
    <cfRule type="cellIs" dxfId="29" priority="19" operator="equal">
      <formula>"No"</formula>
    </cfRule>
    <cfRule type="cellIs" dxfId="28" priority="20" operator="equal">
      <formula>"Yes"</formula>
    </cfRule>
  </conditionalFormatting>
  <conditionalFormatting sqref="A32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A32">
    <cfRule type="cellIs" dxfId="25" priority="15" operator="equal">
      <formula>"No"</formula>
    </cfRule>
    <cfRule type="cellIs" dxfId="24" priority="16" operator="equal">
      <formula>"Yes"</formula>
    </cfRule>
  </conditionalFormatting>
  <conditionalFormatting sqref="A32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A32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A31">
    <cfRule type="cellIs" dxfId="19" priority="1" operator="equal">
      <formula>"No"</formula>
    </cfRule>
    <cfRule type="cellIs" dxfId="18" priority="2" operator="equal">
      <formula>"Yes"</formula>
    </cfRule>
  </conditionalFormatting>
  <conditionalFormatting sqref="A31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A31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31">
    <cfRule type="cellIs" dxfId="13" priority="3" operator="equal">
      <formula>"No"</formula>
    </cfRule>
    <cfRule type="cellIs" dxfId="12" priority="4" operator="equal">
      <formula>"Yes"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1.7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7.09765625" style="49" bestFit="1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82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203" t="s">
        <v>127</v>
      </c>
    </row>
    <row r="2" spans="1:30" ht="16.2" thickTop="1" x14ac:dyDescent="0.3">
      <c r="A2" s="115" t="s">
        <v>71</v>
      </c>
      <c r="B2" s="116">
        <f>13</f>
        <v>13</v>
      </c>
      <c r="C2" s="117">
        <f>18+4</f>
        <v>22</v>
      </c>
      <c r="D2" s="118">
        <f>21+4</f>
        <v>25</v>
      </c>
      <c r="E2" s="119">
        <v>0</v>
      </c>
      <c r="F2" s="120" t="s">
        <v>65</v>
      </c>
      <c r="G2" s="121">
        <v>0</v>
      </c>
      <c r="H2" s="122">
        <v>2</v>
      </c>
      <c r="I2" s="123"/>
      <c r="J2" s="124"/>
      <c r="K2" s="201" t="s">
        <v>132</v>
      </c>
      <c r="L2" s="125"/>
      <c r="M2" s="126"/>
      <c r="N2" s="127"/>
      <c r="O2" s="128"/>
      <c r="P2" s="129"/>
      <c r="Q2" s="130"/>
      <c r="R2" s="131"/>
      <c r="S2" s="132"/>
      <c r="T2" s="133"/>
      <c r="U2" s="134"/>
      <c r="V2" s="135">
        <f t="shared" ref="V2:V5" si="0">SUM(H2:U2)</f>
        <v>2</v>
      </c>
      <c r="W2" s="136"/>
      <c r="X2" s="137"/>
      <c r="Y2" s="138"/>
      <c r="Z2" s="139">
        <v>78</v>
      </c>
      <c r="AA2" s="58">
        <f t="shared" ref="AA2:AA5" si="1">SUM(Y2:Z2)-(V2+W2)</f>
        <v>76</v>
      </c>
      <c r="AB2" s="212">
        <f t="shared" ref="AB2:AB5" si="2">SMALL(Z2:AA2,1)+X2</f>
        <v>76</v>
      </c>
      <c r="AD2" s="206"/>
    </row>
    <row r="3" spans="1:30" x14ac:dyDescent="0.3">
      <c r="A3" s="140" t="s">
        <v>73</v>
      </c>
      <c r="B3" s="116">
        <f>14</f>
        <v>14</v>
      </c>
      <c r="C3" s="141">
        <f>15</f>
        <v>15</v>
      </c>
      <c r="D3" s="142">
        <f>19</f>
        <v>19</v>
      </c>
      <c r="E3" s="143">
        <v>0</v>
      </c>
      <c r="F3" s="144" t="s">
        <v>65</v>
      </c>
      <c r="G3" s="145">
        <v>0</v>
      </c>
      <c r="H3" s="146">
        <v>16</v>
      </c>
      <c r="I3" s="147"/>
      <c r="J3" s="148"/>
      <c r="K3" s="201" t="s">
        <v>132</v>
      </c>
      <c r="L3" s="149"/>
      <c r="M3" s="150"/>
      <c r="N3" s="151"/>
      <c r="O3" s="152"/>
      <c r="P3" s="153"/>
      <c r="Q3" s="154" t="s">
        <v>81</v>
      </c>
      <c r="R3" s="155"/>
      <c r="S3" s="156"/>
      <c r="T3" s="157"/>
      <c r="U3" s="134"/>
      <c r="V3" s="135">
        <f t="shared" si="0"/>
        <v>16</v>
      </c>
      <c r="W3" s="158"/>
      <c r="X3" s="159"/>
      <c r="Y3" s="160"/>
      <c r="Z3" s="139">
        <v>72</v>
      </c>
      <c r="AA3" s="58">
        <f t="shared" si="1"/>
        <v>56</v>
      </c>
      <c r="AB3" s="212">
        <f t="shared" si="2"/>
        <v>56</v>
      </c>
      <c r="AD3" s="206"/>
    </row>
    <row r="4" spans="1:30" x14ac:dyDescent="0.3">
      <c r="A4" s="161" t="s">
        <v>94</v>
      </c>
      <c r="B4" s="116">
        <v>15</v>
      </c>
      <c r="C4" s="162">
        <v>22</v>
      </c>
      <c r="D4" s="142">
        <v>26</v>
      </c>
      <c r="E4" s="143">
        <v>0</v>
      </c>
      <c r="F4" s="144" t="s">
        <v>95</v>
      </c>
      <c r="G4" s="145">
        <v>5</v>
      </c>
      <c r="H4" s="146">
        <v>9</v>
      </c>
      <c r="I4" s="147"/>
      <c r="J4" s="148"/>
      <c r="K4" s="201" t="s">
        <v>132</v>
      </c>
      <c r="L4" s="149"/>
      <c r="M4" s="150"/>
      <c r="N4" s="151"/>
      <c r="O4" s="152"/>
      <c r="P4" s="163" t="s">
        <v>81</v>
      </c>
      <c r="Q4" s="164"/>
      <c r="R4" s="165" t="s">
        <v>81</v>
      </c>
      <c r="S4" s="156"/>
      <c r="T4" s="157"/>
      <c r="U4" s="134"/>
      <c r="V4" s="135">
        <f t="shared" ref="V4" si="3">SUM(H4:U4)</f>
        <v>9</v>
      </c>
      <c r="W4" s="158"/>
      <c r="X4" s="159">
        <v>26</v>
      </c>
      <c r="Y4" s="160"/>
      <c r="Z4" s="139">
        <v>98</v>
      </c>
      <c r="AA4" s="58">
        <f t="shared" ref="AA4" si="4">SUM(Y4:Z4)-(V4+W4)</f>
        <v>89</v>
      </c>
      <c r="AB4" s="212">
        <f>SMALL(Z4:AA4,1)+X4</f>
        <v>115</v>
      </c>
      <c r="AD4" s="206"/>
    </row>
    <row r="5" spans="1:30" x14ac:dyDescent="0.3">
      <c r="A5" s="140" t="s">
        <v>72</v>
      </c>
      <c r="B5" s="116">
        <f>10</f>
        <v>10</v>
      </c>
      <c r="C5" s="117">
        <f>24+5</f>
        <v>29</v>
      </c>
      <c r="D5" s="118">
        <f>C5</f>
        <v>29</v>
      </c>
      <c r="E5" s="143">
        <v>0</v>
      </c>
      <c r="F5" s="144" t="s">
        <v>65</v>
      </c>
      <c r="G5" s="145">
        <v>0</v>
      </c>
      <c r="H5" s="146">
        <v>35</v>
      </c>
      <c r="I5" s="147"/>
      <c r="J5" s="166" t="s">
        <v>132</v>
      </c>
      <c r="K5" s="201" t="s">
        <v>132</v>
      </c>
      <c r="L5" s="149"/>
      <c r="M5" s="150"/>
      <c r="N5" s="151"/>
      <c r="O5" s="152"/>
      <c r="P5" s="153"/>
      <c r="Q5" s="154" t="s">
        <v>81</v>
      </c>
      <c r="R5" s="155"/>
      <c r="S5" s="156"/>
      <c r="T5" s="157"/>
      <c r="U5" s="134"/>
      <c r="V5" s="135">
        <f t="shared" si="0"/>
        <v>35</v>
      </c>
      <c r="W5" s="158"/>
      <c r="X5" s="159">
        <v>26</v>
      </c>
      <c r="Y5" s="160"/>
      <c r="Z5" s="139">
        <v>124</v>
      </c>
      <c r="AA5" s="58">
        <f t="shared" si="1"/>
        <v>89</v>
      </c>
      <c r="AB5" s="212">
        <f t="shared" si="2"/>
        <v>115</v>
      </c>
      <c r="AD5" s="204"/>
    </row>
    <row r="6" spans="1:30" x14ac:dyDescent="0.3">
      <c r="A6" s="187" t="s">
        <v>136</v>
      </c>
      <c r="B6" s="116">
        <v>9</v>
      </c>
      <c r="C6" s="162">
        <v>23</v>
      </c>
      <c r="D6" s="142">
        <v>23</v>
      </c>
      <c r="E6" s="143">
        <v>0</v>
      </c>
      <c r="F6" s="205" t="s">
        <v>65</v>
      </c>
      <c r="G6" s="145">
        <v>0</v>
      </c>
      <c r="H6" s="146">
        <v>66</v>
      </c>
      <c r="I6" s="147"/>
      <c r="J6" s="202">
        <v>54</v>
      </c>
      <c r="K6" s="214" t="s">
        <v>81</v>
      </c>
      <c r="L6" s="215"/>
      <c r="M6" s="217"/>
      <c r="N6" s="151"/>
      <c r="O6" s="213" t="s">
        <v>81</v>
      </c>
      <c r="P6" s="153"/>
      <c r="Q6" s="154" t="s">
        <v>81</v>
      </c>
      <c r="R6" s="155"/>
      <c r="S6" s="156">
        <v>31</v>
      </c>
      <c r="T6" s="157"/>
      <c r="U6" s="134"/>
      <c r="V6" s="135">
        <f t="shared" ref="V6:V9" si="5">SUM(H6:U6)</f>
        <v>151</v>
      </c>
      <c r="W6" s="158"/>
      <c r="X6" s="159"/>
      <c r="Y6" s="160"/>
      <c r="Z6" s="139">
        <v>142</v>
      </c>
      <c r="AA6" s="58">
        <f t="shared" ref="AA6:AA9" si="6">SUM(Y6:Z6)-(V6+W6)</f>
        <v>-9</v>
      </c>
      <c r="AB6" s="212">
        <f t="shared" ref="AB6:AB9" si="7">SMALL(Z6:AA6,1)+X6</f>
        <v>-9</v>
      </c>
      <c r="AD6" s="206"/>
    </row>
    <row r="7" spans="1:30" x14ac:dyDescent="0.3">
      <c r="A7" s="187" t="s">
        <v>137</v>
      </c>
      <c r="B7" s="116">
        <v>10</v>
      </c>
      <c r="C7" s="162">
        <v>21</v>
      </c>
      <c r="D7" s="142">
        <v>21</v>
      </c>
      <c r="E7" s="143">
        <v>0</v>
      </c>
      <c r="F7" s="205" t="s">
        <v>65</v>
      </c>
      <c r="G7" s="145">
        <v>0</v>
      </c>
      <c r="H7" s="146">
        <v>49</v>
      </c>
      <c r="I7" s="147"/>
      <c r="J7" s="202">
        <v>24</v>
      </c>
      <c r="K7" s="214" t="s">
        <v>81</v>
      </c>
      <c r="L7" s="215"/>
      <c r="M7" s="217">
        <v>29</v>
      </c>
      <c r="N7" s="151"/>
      <c r="O7" s="213" t="s">
        <v>81</v>
      </c>
      <c r="P7" s="153"/>
      <c r="Q7" s="154" t="s">
        <v>81</v>
      </c>
      <c r="R7" s="155">
        <v>12</v>
      </c>
      <c r="S7" s="156"/>
      <c r="T7" s="157"/>
      <c r="U7" s="134"/>
      <c r="V7" s="135">
        <f t="shared" si="5"/>
        <v>114</v>
      </c>
      <c r="W7" s="158"/>
      <c r="X7" s="159"/>
      <c r="Y7" s="160"/>
      <c r="Z7" s="139">
        <v>102</v>
      </c>
      <c r="AA7" s="58">
        <f t="shared" si="6"/>
        <v>-12</v>
      </c>
      <c r="AB7" s="212">
        <f t="shared" si="7"/>
        <v>-12</v>
      </c>
      <c r="AD7" s="206"/>
    </row>
    <row r="8" spans="1:30" x14ac:dyDescent="0.3">
      <c r="A8" s="187" t="s">
        <v>135</v>
      </c>
      <c r="B8" s="116">
        <v>10</v>
      </c>
      <c r="C8" s="162">
        <v>17</v>
      </c>
      <c r="D8" s="142">
        <v>17</v>
      </c>
      <c r="E8" s="143">
        <v>0</v>
      </c>
      <c r="F8" s="205" t="s">
        <v>65</v>
      </c>
      <c r="G8" s="145">
        <v>0</v>
      </c>
      <c r="H8" s="146">
        <v>131</v>
      </c>
      <c r="I8" s="147"/>
      <c r="J8" s="202" t="s">
        <v>124</v>
      </c>
      <c r="K8" s="214" t="s">
        <v>81</v>
      </c>
      <c r="L8" s="215">
        <v>24</v>
      </c>
      <c r="M8" s="217"/>
      <c r="N8" s="151"/>
      <c r="O8" s="213" t="s">
        <v>81</v>
      </c>
      <c r="P8" s="153"/>
      <c r="Q8" s="154" t="s">
        <v>81</v>
      </c>
      <c r="R8" s="155"/>
      <c r="S8" s="156"/>
      <c r="T8" s="157"/>
      <c r="U8" s="134"/>
      <c r="V8" s="135">
        <f t="shared" si="5"/>
        <v>155</v>
      </c>
      <c r="W8" s="158"/>
      <c r="X8" s="159"/>
      <c r="Y8" s="160"/>
      <c r="Z8" s="139">
        <v>93</v>
      </c>
      <c r="AA8" s="58">
        <f t="shared" si="6"/>
        <v>-62</v>
      </c>
      <c r="AB8" s="212">
        <f t="shared" si="7"/>
        <v>-62</v>
      </c>
      <c r="AD8" s="206"/>
    </row>
    <row r="9" spans="1:30" x14ac:dyDescent="0.3">
      <c r="A9" s="187" t="s">
        <v>159</v>
      </c>
      <c r="B9" s="116">
        <v>11</v>
      </c>
      <c r="C9" s="162">
        <v>16</v>
      </c>
      <c r="D9" s="142">
        <v>17</v>
      </c>
      <c r="E9" s="143">
        <v>0</v>
      </c>
      <c r="F9" s="205" t="s">
        <v>65</v>
      </c>
      <c r="G9" s="145">
        <v>0</v>
      </c>
      <c r="H9" s="146">
        <v>82</v>
      </c>
      <c r="I9" s="147"/>
      <c r="J9" s="202" t="s">
        <v>124</v>
      </c>
      <c r="K9" s="214" t="s">
        <v>81</v>
      </c>
      <c r="L9" s="215">
        <v>17</v>
      </c>
      <c r="M9" s="217"/>
      <c r="N9" s="151"/>
      <c r="O9" s="213" t="s">
        <v>81</v>
      </c>
      <c r="P9" s="153"/>
      <c r="Q9" s="154" t="s">
        <v>81</v>
      </c>
      <c r="R9" s="155"/>
      <c r="S9" s="156"/>
      <c r="T9" s="157"/>
      <c r="U9" s="134"/>
      <c r="V9" s="135">
        <f t="shared" si="5"/>
        <v>99</v>
      </c>
      <c r="W9" s="158"/>
      <c r="X9" s="159"/>
      <c r="Y9" s="160"/>
      <c r="Z9" s="139">
        <v>39</v>
      </c>
      <c r="AA9" s="58">
        <f t="shared" si="6"/>
        <v>-60</v>
      </c>
      <c r="AB9" s="212">
        <f t="shared" si="7"/>
        <v>-60</v>
      </c>
      <c r="AD9" s="206"/>
    </row>
    <row r="10" spans="1:30" x14ac:dyDescent="0.3">
      <c r="A10" s="187" t="s">
        <v>160</v>
      </c>
      <c r="B10" s="116">
        <v>11</v>
      </c>
      <c r="C10" s="162">
        <v>16</v>
      </c>
      <c r="D10" s="142">
        <v>17</v>
      </c>
      <c r="E10" s="143">
        <v>0</v>
      </c>
      <c r="F10" s="205" t="s">
        <v>65</v>
      </c>
      <c r="G10" s="145">
        <v>0</v>
      </c>
      <c r="H10" s="146"/>
      <c r="I10" s="147">
        <v>45</v>
      </c>
      <c r="J10" s="202" t="s">
        <v>124</v>
      </c>
      <c r="K10" s="214" t="s">
        <v>81</v>
      </c>
      <c r="L10" s="215"/>
      <c r="M10" s="217"/>
      <c r="N10" s="151"/>
      <c r="O10" s="213" t="s">
        <v>81</v>
      </c>
      <c r="P10" s="153"/>
      <c r="Q10" s="154" t="s">
        <v>81</v>
      </c>
      <c r="R10" s="155"/>
      <c r="S10" s="156"/>
      <c r="T10" s="157"/>
      <c r="U10" s="134"/>
      <c r="V10" s="135">
        <f t="shared" ref="V10:V13" si="8">SUM(H10:U10)</f>
        <v>45</v>
      </c>
      <c r="W10" s="158"/>
      <c r="X10" s="159"/>
      <c r="Y10" s="160"/>
      <c r="Z10" s="139">
        <v>39</v>
      </c>
      <c r="AA10" s="58">
        <f t="shared" ref="AA10:AA13" si="9">SUM(Y10:Z10)-(V10+W10)</f>
        <v>-6</v>
      </c>
      <c r="AB10" s="212">
        <f t="shared" ref="AB10:AB13" si="10">SMALL(Z10:AA10,1)+X10</f>
        <v>-6</v>
      </c>
      <c r="AD10" s="206"/>
    </row>
    <row r="11" spans="1:30" x14ac:dyDescent="0.3">
      <c r="A11" s="187" t="s">
        <v>156</v>
      </c>
      <c r="B11" s="116">
        <v>11</v>
      </c>
      <c r="C11" s="162">
        <v>11</v>
      </c>
      <c r="D11" s="142">
        <v>13</v>
      </c>
      <c r="E11" s="143">
        <v>0</v>
      </c>
      <c r="F11" s="205" t="s">
        <v>65</v>
      </c>
      <c r="G11" s="145">
        <v>0</v>
      </c>
      <c r="H11" s="146">
        <v>48</v>
      </c>
      <c r="I11" s="147"/>
      <c r="J11" s="202" t="s">
        <v>124</v>
      </c>
      <c r="K11" s="214" t="s">
        <v>81</v>
      </c>
      <c r="L11" s="215">
        <v>4</v>
      </c>
      <c r="M11" s="217"/>
      <c r="N11" s="151"/>
      <c r="O11" s="213" t="s">
        <v>81</v>
      </c>
      <c r="P11" s="153"/>
      <c r="Q11" s="154" t="s">
        <v>81</v>
      </c>
      <c r="R11" s="155"/>
      <c r="S11" s="156"/>
      <c r="T11" s="157"/>
      <c r="U11" s="134"/>
      <c r="V11" s="135">
        <f t="shared" si="8"/>
        <v>52</v>
      </c>
      <c r="W11" s="158"/>
      <c r="X11" s="159"/>
      <c r="Y11" s="160"/>
      <c r="Z11" s="139">
        <v>13</v>
      </c>
      <c r="AA11" s="58">
        <f t="shared" si="9"/>
        <v>-39</v>
      </c>
      <c r="AB11" s="212">
        <f t="shared" si="10"/>
        <v>-39</v>
      </c>
      <c r="AD11" s="206"/>
    </row>
    <row r="12" spans="1:30" x14ac:dyDescent="0.3">
      <c r="A12" s="187" t="s">
        <v>157</v>
      </c>
      <c r="B12" s="116">
        <v>11</v>
      </c>
      <c r="C12" s="162">
        <v>11</v>
      </c>
      <c r="D12" s="142">
        <v>13</v>
      </c>
      <c r="E12" s="143">
        <v>0</v>
      </c>
      <c r="F12" s="205" t="s">
        <v>65</v>
      </c>
      <c r="G12" s="145">
        <v>0</v>
      </c>
      <c r="H12" s="146">
        <v>22</v>
      </c>
      <c r="I12" s="147"/>
      <c r="J12" s="202" t="s">
        <v>124</v>
      </c>
      <c r="K12" s="214" t="s">
        <v>81</v>
      </c>
      <c r="L12" s="215">
        <v>5</v>
      </c>
      <c r="M12" s="217"/>
      <c r="N12" s="151"/>
      <c r="O12" s="213" t="s">
        <v>81</v>
      </c>
      <c r="P12" s="153"/>
      <c r="Q12" s="154" t="s">
        <v>81</v>
      </c>
      <c r="R12" s="155"/>
      <c r="S12" s="156"/>
      <c r="T12" s="157"/>
      <c r="U12" s="134"/>
      <c r="V12" s="135">
        <f t="shared" si="8"/>
        <v>27</v>
      </c>
      <c r="W12" s="158"/>
      <c r="X12" s="159"/>
      <c r="Y12" s="160"/>
      <c r="Z12" s="139">
        <v>13</v>
      </c>
      <c r="AA12" s="58">
        <f t="shared" si="9"/>
        <v>-14</v>
      </c>
      <c r="AB12" s="212">
        <f t="shared" si="10"/>
        <v>-14</v>
      </c>
      <c r="AD12" s="206"/>
    </row>
    <row r="13" spans="1:30" x14ac:dyDescent="0.3">
      <c r="A13" s="187" t="s">
        <v>158</v>
      </c>
      <c r="B13" s="116">
        <v>11</v>
      </c>
      <c r="C13" s="162">
        <v>11</v>
      </c>
      <c r="D13" s="142">
        <v>13</v>
      </c>
      <c r="E13" s="143">
        <v>0</v>
      </c>
      <c r="F13" s="205" t="s">
        <v>65</v>
      </c>
      <c r="G13" s="145">
        <v>0</v>
      </c>
      <c r="H13" s="146">
        <v>29</v>
      </c>
      <c r="I13" s="147"/>
      <c r="J13" s="202" t="s">
        <v>124</v>
      </c>
      <c r="K13" s="214" t="s">
        <v>81</v>
      </c>
      <c r="L13" s="215"/>
      <c r="M13" s="217">
        <v>20</v>
      </c>
      <c r="N13" s="151"/>
      <c r="O13" s="213" t="s">
        <v>81</v>
      </c>
      <c r="P13" s="153"/>
      <c r="Q13" s="154" t="s">
        <v>81</v>
      </c>
      <c r="R13" s="155"/>
      <c r="S13" s="156"/>
      <c r="T13" s="157"/>
      <c r="U13" s="134"/>
      <c r="V13" s="135">
        <f t="shared" si="8"/>
        <v>49</v>
      </c>
      <c r="W13" s="158"/>
      <c r="X13" s="159"/>
      <c r="Y13" s="160"/>
      <c r="Z13" s="139">
        <v>13</v>
      </c>
      <c r="AA13" s="58">
        <f t="shared" si="9"/>
        <v>-36</v>
      </c>
      <c r="AB13" s="212">
        <f t="shared" si="10"/>
        <v>-36</v>
      </c>
      <c r="AD13" s="206"/>
    </row>
    <row r="14" spans="1:30" x14ac:dyDescent="0.3">
      <c r="A14" s="187" t="s">
        <v>189</v>
      </c>
      <c r="B14" s="116">
        <v>11</v>
      </c>
      <c r="C14" s="162">
        <v>11</v>
      </c>
      <c r="D14" s="142">
        <v>13</v>
      </c>
      <c r="E14" s="143">
        <v>0</v>
      </c>
      <c r="F14" s="205" t="s">
        <v>65</v>
      </c>
      <c r="G14" s="145">
        <v>0</v>
      </c>
      <c r="H14" s="146">
        <v>15</v>
      </c>
      <c r="I14" s="147"/>
      <c r="J14" s="202" t="s">
        <v>124</v>
      </c>
      <c r="K14" s="214" t="s">
        <v>81</v>
      </c>
      <c r="L14" s="215"/>
      <c r="M14" s="217">
        <v>18</v>
      </c>
      <c r="N14" s="151"/>
      <c r="O14" s="213" t="s">
        <v>81</v>
      </c>
      <c r="P14" s="153"/>
      <c r="Q14" s="154" t="s">
        <v>81</v>
      </c>
      <c r="R14" s="155"/>
      <c r="S14" s="156"/>
      <c r="T14" s="157"/>
      <c r="U14" s="134"/>
      <c r="V14" s="135">
        <f t="shared" ref="V14:V16" si="11">SUM(H14:U14)</f>
        <v>33</v>
      </c>
      <c r="W14" s="158"/>
      <c r="X14" s="159"/>
      <c r="Y14" s="160"/>
      <c r="Z14" s="139">
        <v>13</v>
      </c>
      <c r="AA14" s="58">
        <f t="shared" ref="AA14:AA16" si="12">SUM(Y14:Z14)-(V14+W14)</f>
        <v>-20</v>
      </c>
      <c r="AB14" s="212">
        <f t="shared" ref="AB14:AB16" si="13">SMALL(Z14:AA14,1)+X14</f>
        <v>-20</v>
      </c>
      <c r="AD14" s="206"/>
    </row>
    <row r="15" spans="1:30" x14ac:dyDescent="0.3">
      <c r="A15" s="187" t="s">
        <v>190</v>
      </c>
      <c r="B15" s="116">
        <v>11</v>
      </c>
      <c r="C15" s="162">
        <v>11</v>
      </c>
      <c r="D15" s="142">
        <v>13</v>
      </c>
      <c r="E15" s="143">
        <v>0</v>
      </c>
      <c r="F15" s="205" t="s">
        <v>65</v>
      </c>
      <c r="G15" s="145">
        <v>0</v>
      </c>
      <c r="H15" s="146">
        <v>12</v>
      </c>
      <c r="I15" s="147"/>
      <c r="J15" s="202" t="s">
        <v>124</v>
      </c>
      <c r="K15" s="214" t="s">
        <v>81</v>
      </c>
      <c r="L15" s="215"/>
      <c r="M15" s="217">
        <v>21</v>
      </c>
      <c r="N15" s="151"/>
      <c r="O15" s="213" t="s">
        <v>81</v>
      </c>
      <c r="P15" s="153"/>
      <c r="Q15" s="154" t="s">
        <v>81</v>
      </c>
      <c r="R15" s="155"/>
      <c r="S15" s="156"/>
      <c r="T15" s="157"/>
      <c r="U15" s="134"/>
      <c r="V15" s="135">
        <f t="shared" si="11"/>
        <v>33</v>
      </c>
      <c r="W15" s="158"/>
      <c r="X15" s="159"/>
      <c r="Y15" s="160"/>
      <c r="Z15" s="139">
        <v>13</v>
      </c>
      <c r="AA15" s="58">
        <f t="shared" si="12"/>
        <v>-20</v>
      </c>
      <c r="AB15" s="212">
        <f t="shared" si="13"/>
        <v>-20</v>
      </c>
      <c r="AD15" s="206"/>
    </row>
    <row r="16" spans="1:30" x14ac:dyDescent="0.3">
      <c r="A16" s="187" t="s">
        <v>191</v>
      </c>
      <c r="B16" s="116">
        <v>11</v>
      </c>
      <c r="C16" s="162">
        <v>11</v>
      </c>
      <c r="D16" s="142">
        <v>13</v>
      </c>
      <c r="E16" s="143">
        <v>0</v>
      </c>
      <c r="F16" s="205" t="s">
        <v>65</v>
      </c>
      <c r="G16" s="145">
        <v>0</v>
      </c>
      <c r="H16" s="146">
        <v>14</v>
      </c>
      <c r="I16" s="147"/>
      <c r="J16" s="202" t="s">
        <v>124</v>
      </c>
      <c r="K16" s="214" t="s">
        <v>81</v>
      </c>
      <c r="L16" s="215"/>
      <c r="M16" s="217">
        <v>11</v>
      </c>
      <c r="N16" s="151"/>
      <c r="O16" s="213" t="s">
        <v>81</v>
      </c>
      <c r="P16" s="153"/>
      <c r="Q16" s="154" t="s">
        <v>81</v>
      </c>
      <c r="R16" s="155"/>
      <c r="S16" s="156"/>
      <c r="T16" s="157"/>
      <c r="U16" s="134"/>
      <c r="V16" s="135">
        <f t="shared" si="11"/>
        <v>25</v>
      </c>
      <c r="W16" s="158"/>
      <c r="X16" s="159"/>
      <c r="Y16" s="160"/>
      <c r="Z16" s="139">
        <v>13</v>
      </c>
      <c r="AA16" s="58">
        <f t="shared" si="12"/>
        <v>-12</v>
      </c>
      <c r="AB16" s="212">
        <f t="shared" si="13"/>
        <v>-12</v>
      </c>
      <c r="AD16" s="206"/>
    </row>
  </sheetData>
  <sortState ref="A2:AB10">
    <sortCondition ref="A2:A10"/>
  </sortState>
  <conditionalFormatting sqref="AB2:AB9">
    <cfRule type="cellIs" dxfId="11" priority="99" stopIfTrue="1" operator="lessThan">
      <formula>0.5</formula>
    </cfRule>
    <cfRule type="cellIs" dxfId="10" priority="100" operator="lessThan">
      <formula>0.5*Z2</formula>
    </cfRule>
  </conditionalFormatting>
  <conditionalFormatting sqref="AB10">
    <cfRule type="cellIs" dxfId="9" priority="9" stopIfTrue="1" operator="lessThan">
      <formula>0.5</formula>
    </cfRule>
    <cfRule type="cellIs" dxfId="8" priority="10" operator="lessThan">
      <formula>0.5*Z10</formula>
    </cfRule>
  </conditionalFormatting>
  <conditionalFormatting sqref="AB11:AB13">
    <cfRule type="cellIs" dxfId="7" priority="7" stopIfTrue="1" operator="lessThan">
      <formula>0.5</formula>
    </cfRule>
    <cfRule type="cellIs" dxfId="6" priority="8" operator="lessThan">
      <formula>0.5*Z11</formula>
    </cfRule>
  </conditionalFormatting>
  <conditionalFormatting sqref="AB10">
    <cfRule type="cellIs" dxfId="5" priority="5" stopIfTrue="1" operator="lessThan">
      <formula>0.5</formula>
    </cfRule>
    <cfRule type="cellIs" dxfId="4" priority="6" operator="lessThan">
      <formula>0.5*Z10</formula>
    </cfRule>
  </conditionalFormatting>
  <conditionalFormatting sqref="AB11">
    <cfRule type="cellIs" dxfId="3" priority="3" stopIfTrue="1" operator="lessThan">
      <formula>0.5</formula>
    </cfRule>
    <cfRule type="cellIs" dxfId="2" priority="4" operator="lessThan">
      <formula>0.5*Z11</formula>
    </cfRule>
  </conditionalFormatting>
  <conditionalFormatting sqref="AB14:AB16">
    <cfRule type="cellIs" dxfId="1" priority="1" stopIfTrue="1" operator="lessThan">
      <formula>0.5</formula>
    </cfRule>
    <cfRule type="cellIs" dxfId="0" priority="2" operator="lessThan">
      <formula>0.5*Z14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4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10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7</v>
      </c>
      <c r="E5" s="10">
        <f ca="1">RANDBETWEEN(1,8)+RANDBETWEEN(1,8)+RANDBETWEEN(1,8)</f>
        <v>12</v>
      </c>
      <c r="F5" s="10">
        <f ca="1">RANDBETWEEN(1,8)+RANDBETWEEN(1,8)+RANDBETWEEN(1,8)+RANDBETWEEN(1,8)</f>
        <v>10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12</v>
      </c>
      <c r="E6" s="10">
        <f ca="1">RANDBETWEEN(1,10)+RANDBETWEEN(1,10)+RANDBETWEEN(1,10)</f>
        <v>21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19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32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12</v>
      </c>
      <c r="D8" s="10">
        <f ca="1">RANDBETWEEN(1,20)+RANDBETWEEN(1,20)</f>
        <v>18</v>
      </c>
      <c r="E8" s="10">
        <f ca="1">RANDBETWEEN(1,20)+RANDBETWEEN(1,20)+RANDBETWEEN(1,20)</f>
        <v>43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54</v>
      </c>
      <c r="H8" s="11">
        <f ca="1">RANDBETWEEN(1,20)+RANDBETWEEN(1,20)+RANDBETWEEN(1,20)+RANDBETWEEN(1,20)+RANDBETWEEN(1,20)+RANDBETWEEN(1,20)</f>
        <v>93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48</v>
      </c>
      <c r="D9" s="13">
        <f ca="1">RANDBETWEEN(1,100)+RANDBETWEEN(1,100)</f>
        <v>40</v>
      </c>
      <c r="E9" s="13">
        <f ca="1">RANDBETWEEN(1,100)+RANDBETWEEN(1,100)+RANDBETWEEN(1,100)</f>
        <v>120</v>
      </c>
      <c r="F9" s="13">
        <f ca="1">RANDBETWEEN(1,100)+RANDBETWEEN(1,100)+RANDBETWEEN(1,100)+RANDBETWEEN(1,100)</f>
        <v>231</v>
      </c>
      <c r="G9" s="13">
        <f ca="1">RANDBETWEEN(1,100)+RANDBETWEEN(1,100)+RANDBETWEEN(1,100)+RANDBETWEEN(1,100)+RANDBETWEEN(1,100)</f>
        <v>337</v>
      </c>
      <c r="H9" s="14">
        <f ca="1">RANDBETWEEN(1,100)+RANDBETWEEN(1,100)+RANDBETWEEN(1,100)+RANDBETWEEN(1,100)+RANDBETWEEN(1,100)+RANDBETWEEN(1,100)</f>
        <v>249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2019-06-30T13:03:55Z</dcterms:modified>
</cp:coreProperties>
</file>