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A\Jue\DoW\Used\"/>
    </mc:Choice>
  </mc:AlternateContent>
  <xr:revisionPtr revIDLastSave="0" documentId="13_ncr:1_{E7628295-FD23-4E81-A54E-029858A1A189}" xr6:coauthVersionLast="45" xr6:coauthVersionMax="45" xr10:uidLastSave="{00000000-0000-0000-0000-000000000000}"/>
  <bookViews>
    <workbookView xWindow="-108" yWindow="-108" windowWidth="23256" windowHeight="13176" activeTab="1" xr2:uid="{00000000-000D-0000-FFFF-FFFF00000000}"/>
  </bookViews>
  <sheets>
    <sheet name="Initiative" sheetId="1" r:id="rId1"/>
    <sheet name="Spells" sheetId="10" r:id="rId2"/>
    <sheet name="Attacks" sheetId="9" r:id="rId3"/>
    <sheet name="Saves" sheetId="7" r:id="rId4"/>
    <sheet name="hps" sheetId="5" r:id="rId5"/>
    <sheet name="Rolls" sheetId="4" r:id="rId6"/>
  </sheets>
  <externalReferences>
    <externalReference r:id="rId7"/>
  </externalReferences>
  <definedNames>
    <definedName name="NoShade">'[1]Spell Sheet'!$FH$1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1" i="10" l="1"/>
  <c r="D7" i="7" l="1"/>
  <c r="E7" i="7" s="1"/>
  <c r="D6" i="7"/>
  <c r="E6" i="7" s="1"/>
  <c r="D5" i="7"/>
  <c r="E5" i="7" s="1"/>
  <c r="K3" i="9" l="1"/>
  <c r="N3" i="9" s="1"/>
  <c r="J3" i="9"/>
  <c r="L3" i="9" l="1"/>
  <c r="J2" i="9"/>
  <c r="K2" i="9"/>
  <c r="J4" i="9"/>
  <c r="K4" i="9"/>
  <c r="J5" i="9"/>
  <c r="K5" i="9"/>
  <c r="L5" i="9" l="1"/>
  <c r="L4" i="9"/>
  <c r="L2" i="9"/>
  <c r="N5" i="9"/>
  <c r="N4" i="9"/>
  <c r="V12" i="5" l="1"/>
  <c r="AA12" i="5" s="1"/>
  <c r="AB12" i="5" s="1"/>
  <c r="V11" i="5"/>
  <c r="AA11" i="5" s="1"/>
  <c r="AB11" i="5" s="1"/>
  <c r="V10" i="5"/>
  <c r="AA10" i="5" s="1"/>
  <c r="AB10" i="5" s="1"/>
  <c r="V9" i="5"/>
  <c r="AA9" i="5" s="1"/>
  <c r="AB9" i="5" s="1"/>
  <c r="V14" i="5"/>
  <c r="AA14" i="5" s="1"/>
  <c r="AB14" i="5" s="1"/>
  <c r="V13" i="5"/>
  <c r="AA13" i="5" s="1"/>
  <c r="AB13" i="5" s="1"/>
  <c r="V19" i="5"/>
  <c r="AA19" i="5" s="1"/>
  <c r="AB19" i="5" s="1"/>
  <c r="V18" i="5"/>
  <c r="AA18" i="5" s="1"/>
  <c r="AB18" i="5" s="1"/>
  <c r="V17" i="5"/>
  <c r="AA17" i="5" s="1"/>
  <c r="AB17" i="5" s="1"/>
  <c r="V16" i="5"/>
  <c r="AA16" i="5" s="1"/>
  <c r="AB16" i="5" s="1"/>
  <c r="V15" i="5"/>
  <c r="AA15" i="5" s="1"/>
  <c r="AB15" i="5" s="1"/>
  <c r="D2" i="5" l="1"/>
  <c r="C2" i="5"/>
  <c r="J9" i="10" l="1"/>
  <c r="K9" i="10" s="1"/>
  <c r="M9" i="10" s="1"/>
  <c r="C5" i="5" l="1"/>
  <c r="D5" i="5" s="1"/>
  <c r="V5" i="5"/>
  <c r="AA5" i="5" s="1"/>
  <c r="AB5" i="5" s="1"/>
  <c r="B5" i="5"/>
  <c r="V3" i="5"/>
  <c r="AA3" i="5" s="1"/>
  <c r="AB3" i="5" s="1"/>
  <c r="D3" i="5"/>
  <c r="C3" i="5"/>
  <c r="B3" i="5"/>
  <c r="V2" i="5"/>
  <c r="AA2" i="5" s="1"/>
  <c r="AB2" i="5" s="1"/>
  <c r="B2" i="5"/>
  <c r="D11" i="1" l="1"/>
  <c r="E11" i="1" s="1"/>
  <c r="D10" i="1"/>
  <c r="E10" i="1" s="1"/>
  <c r="D9" i="1"/>
  <c r="E9" i="1" s="1"/>
  <c r="D8" i="1"/>
  <c r="E8" i="1" s="1"/>
  <c r="E4" i="1"/>
  <c r="E3" i="1"/>
  <c r="E2" i="1"/>
  <c r="N2" i="9" l="1"/>
  <c r="J6" i="9"/>
  <c r="K6" i="9"/>
  <c r="N6" i="9" l="1"/>
  <c r="L6" i="9"/>
  <c r="J11" i="10"/>
  <c r="K11" i="10" s="1"/>
  <c r="M11" i="10" s="1"/>
  <c r="J10" i="10"/>
  <c r="K10" i="10" s="1"/>
  <c r="M10" i="10" s="1"/>
  <c r="J8" i="10"/>
  <c r="K8" i="10" s="1"/>
  <c r="M8" i="10" s="1"/>
  <c r="D7" i="1"/>
  <c r="E7" i="1" s="1"/>
  <c r="D6" i="1"/>
  <c r="E6" i="1" s="1"/>
  <c r="D5" i="1"/>
  <c r="E5" i="1" s="1"/>
  <c r="D4" i="7" l="1"/>
  <c r="E4" i="7" s="1"/>
  <c r="J7" i="10" l="1"/>
  <c r="J15" i="10"/>
  <c r="J9" i="9" l="1"/>
  <c r="J8" i="9"/>
  <c r="J7" i="9"/>
  <c r="D3" i="7" l="1"/>
  <c r="E3" i="7" s="1"/>
  <c r="D2" i="7"/>
  <c r="E2" i="7" s="1"/>
  <c r="I9" i="1" l="1"/>
  <c r="M9" i="1"/>
  <c r="K7" i="9" l="1"/>
  <c r="K8" i="9"/>
  <c r="N8" i="9" l="1"/>
  <c r="L8" i="9"/>
  <c r="N7" i="9"/>
  <c r="L7" i="9"/>
  <c r="K9" i="9"/>
  <c r="N9" i="9" l="1"/>
  <c r="L9" i="9"/>
  <c r="V7" i="5"/>
  <c r="AA7" i="5" s="1"/>
  <c r="AB7" i="5" s="1"/>
  <c r="V8" i="5"/>
  <c r="AA8" i="5" s="1"/>
  <c r="AB8" i="5" s="1"/>
  <c r="V6" i="5"/>
  <c r="AA6" i="5" s="1"/>
  <c r="AB6" i="5" s="1"/>
  <c r="D9" i="7" l="1"/>
  <c r="E9" i="7" s="1"/>
  <c r="D8" i="7"/>
  <c r="E8" i="7" s="1"/>
  <c r="J3" i="10" l="1"/>
  <c r="K3" i="10" s="1"/>
  <c r="M3" i="10" s="1"/>
  <c r="K15" i="10" l="1"/>
  <c r="M15" i="10" s="1"/>
  <c r="D4" i="4" l="1"/>
  <c r="J14" i="10" l="1"/>
  <c r="K14" i="10" s="1"/>
  <c r="M14" i="10" s="1"/>
  <c r="J2" i="10" l="1"/>
  <c r="K2" i="10" s="1"/>
  <c r="M2" i="10" s="1"/>
  <c r="J13" i="10" l="1"/>
  <c r="K13" i="10" s="1"/>
  <c r="M13" i="10" s="1"/>
  <c r="J12" i="10"/>
  <c r="K12" i="10" s="1"/>
  <c r="M12" i="10" s="1"/>
  <c r="K7" i="10"/>
  <c r="M7" i="10" s="1"/>
  <c r="J6" i="10"/>
  <c r="K6" i="10" s="1"/>
  <c r="M6" i="10" s="1"/>
  <c r="J4" i="10"/>
  <c r="K4" i="10" s="1"/>
  <c r="M4" i="10" s="1"/>
  <c r="J5" i="10"/>
  <c r="K5" i="10" s="1"/>
  <c r="M5" i="10" s="1"/>
  <c r="J18" i="10"/>
  <c r="K18" i="10" s="1"/>
  <c r="M18" i="10" s="1"/>
  <c r="J19" i="10"/>
  <c r="K19" i="10" s="1"/>
  <c r="M19" i="10" s="1"/>
  <c r="J20" i="10"/>
  <c r="K20" i="10" s="1"/>
  <c r="M20" i="10" s="1"/>
  <c r="J21" i="10"/>
  <c r="K21" i="10" s="1"/>
  <c r="M21" i="10" s="1"/>
  <c r="D12" i="7" l="1"/>
  <c r="E12" i="7" s="1"/>
  <c r="D13" i="7"/>
  <c r="E13" i="7" s="1"/>
  <c r="D14" i="7"/>
  <c r="E14" i="7" s="1"/>
  <c r="D15" i="7"/>
  <c r="E15" i="7" s="1"/>
  <c r="D16" i="7"/>
  <c r="E16" i="7" s="1"/>
  <c r="I8" i="1" l="1"/>
  <c r="V4" i="5" l="1"/>
  <c r="AA4" i="5" s="1"/>
  <c r="AB4" i="5" s="1"/>
  <c r="H6" i="4" l="1"/>
  <c r="H9" i="4" l="1"/>
  <c r="G9" i="4"/>
  <c r="F9" i="4"/>
  <c r="E9" i="4"/>
  <c r="D9" i="4"/>
  <c r="C9" i="4"/>
  <c r="H8" i="4"/>
  <c r="G8" i="4"/>
  <c r="F8" i="4"/>
  <c r="E8" i="4"/>
  <c r="D8" i="4"/>
  <c r="C8" i="4"/>
  <c r="H7" i="4"/>
  <c r="G7" i="4"/>
  <c r="F7" i="4"/>
  <c r="E7" i="4"/>
  <c r="D7" i="4"/>
  <c r="C7" i="4"/>
  <c r="G6" i="4"/>
  <c r="F6" i="4"/>
  <c r="E6" i="4"/>
  <c r="D6" i="4"/>
  <c r="C6" i="4"/>
  <c r="H5" i="4"/>
  <c r="G5" i="4"/>
  <c r="F5" i="4"/>
  <c r="E5" i="4"/>
  <c r="D5" i="4"/>
  <c r="C5" i="4"/>
  <c r="H4" i="4"/>
  <c r="G4" i="4"/>
  <c r="F4" i="4"/>
  <c r="E4" i="4"/>
  <c r="C4" i="4"/>
  <c r="H3" i="4"/>
  <c r="G3" i="4"/>
  <c r="F3" i="4"/>
  <c r="E3" i="4"/>
  <c r="D3" i="4"/>
  <c r="C3" i="4"/>
  <c r="H2" i="4"/>
  <c r="G2" i="4"/>
  <c r="F2" i="4"/>
  <c r="E2" i="4"/>
  <c r="D2" i="4"/>
  <c r="C2" i="4"/>
  <c r="I10" i="1"/>
  <c r="M12" i="1" l="1"/>
  <c r="I11" i="1"/>
  <c r="M13" i="1" s="1"/>
  <c r="M14" i="1"/>
  <c r="M10" i="1" l="1"/>
  <c r="M8" i="1"/>
  <c r="M1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B2" authorId="0" shapeId="0" xr:uid="{00000000-0006-0000-0400-000001000000}">
      <text>
        <r>
          <rPr>
            <i/>
            <sz val="12"/>
            <color theme="1"/>
            <rFont val="Times New Roman"/>
            <family val="1"/>
          </rPr>
          <t>cat’s grace +2</t>
        </r>
      </text>
    </comment>
    <comment ref="C2" authorId="0" shapeId="0" xr:uid="{00000000-0006-0000-0400-000002000000}">
      <text>
        <r>
          <rPr>
            <i/>
            <sz val="12"/>
            <color theme="1"/>
            <rFont val="Times New Roman"/>
            <family val="1"/>
          </rPr>
          <t>barkskin +4</t>
        </r>
      </text>
    </comment>
    <comment ref="D2" authorId="0" shapeId="0" xr:uid="{00000000-0006-0000-0400-000003000000}">
      <text>
        <r>
          <rPr>
            <i/>
            <sz val="12"/>
            <color theme="1"/>
            <rFont val="Times New Roman"/>
            <family val="1"/>
          </rPr>
          <t>barkskin +4
cat’s grace +2</t>
        </r>
      </text>
    </comment>
    <comment ref="C3" authorId="0" shapeId="0" xr:uid="{00000000-0006-0000-0400-000004000000}">
      <text>
        <r>
          <rPr>
            <i/>
            <sz val="12"/>
            <color indexed="81"/>
            <rFont val="Times New Roman"/>
            <family val="1"/>
          </rPr>
          <t>Uncanny Dodge</t>
        </r>
      </text>
    </comment>
    <comment ref="B5" authorId="0" shapeId="0" xr:uid="{00000000-0006-0000-0400-000005000000}">
      <text>
        <r>
          <rPr>
            <i/>
            <sz val="12"/>
            <color theme="1"/>
            <rFont val="Times New Roman"/>
            <family val="1"/>
          </rPr>
          <t>shield of faith +3</t>
        </r>
      </text>
    </comment>
    <comment ref="C5" authorId="0" shapeId="0" xr:uid="{00000000-0006-0000-0400-000006000000}">
      <text>
        <r>
          <rPr>
            <i/>
            <sz val="12"/>
            <color theme="1"/>
            <rFont val="Times New Roman"/>
            <family val="1"/>
          </rPr>
          <t>barkskin +5
shield of faith +3</t>
        </r>
      </text>
    </comment>
    <comment ref="D5" authorId="0" shapeId="0" xr:uid="{00000000-0006-0000-0400-000007000000}">
      <text>
        <r>
          <rPr>
            <i/>
            <sz val="12"/>
            <color theme="1"/>
            <rFont val="Times New Roman"/>
            <family val="1"/>
          </rPr>
          <t>barkskin +5
shield of faith +3</t>
        </r>
      </text>
    </comment>
    <comment ref="J5" authorId="0" shapeId="0" xr:uid="{00000000-0006-0000-0400-000008000000}">
      <text>
        <r>
          <rPr>
            <i/>
            <sz val="12"/>
            <color theme="1"/>
            <rFont val="Times New Roman"/>
            <family val="1"/>
          </rPr>
          <t>Resist (10)</t>
        </r>
      </text>
    </comment>
  </commentList>
</comments>
</file>

<file path=xl/sharedStrings.xml><?xml version="1.0" encoding="utf-8"?>
<sst xmlns="http://schemas.openxmlformats.org/spreadsheetml/2006/main" count="381" uniqueCount="166">
  <si>
    <t>Character</t>
  </si>
  <si>
    <t>Group</t>
  </si>
  <si>
    <t>Initiative</t>
  </si>
  <si>
    <t>Roll</t>
  </si>
  <si>
    <t>Modified Roll</t>
  </si>
  <si>
    <t>Move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</si>
  <si>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</si>
  <si>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</si>
  <si>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</si>
  <si>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</si>
  <si>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</si>
  <si>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</si>
  <si>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</si>
  <si>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</si>
  <si>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</si>
  <si>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</si>
  <si>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</si>
  <si>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</si>
  <si>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</si>
  <si>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</si>
  <si>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</si>
  <si>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Party Composition</t>
  </si>
  <si>
    <t>ECL</t>
  </si>
  <si>
    <t>Classes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</si>
  <si>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</si>
  <si>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</si>
  <si>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</si>
  <si>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</si>
  <si>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</si>
  <si>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</si>
  <si>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</si>
  <si>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</si>
  <si>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</si>
  <si>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</si>
  <si>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</si>
  <si>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</si>
  <si>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</si>
  <si>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</si>
  <si>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W+</t>
  </si>
  <si>
    <t>Other+</t>
  </si>
  <si>
    <t>Ranks</t>
  </si>
  <si>
    <t>Save</t>
  </si>
  <si>
    <t>Fortitude</t>
  </si>
  <si>
    <t>Reflex</t>
  </si>
  <si>
    <t>Will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</si>
  <si>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</si>
  <si>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</si>
  <si>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</si>
  <si>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</si>
  <si>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</si>
  <si>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</si>
  <si>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</si>
  <si>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</si>
  <si>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</si>
  <si>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</si>
  <si>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</si>
  <si>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Chaos</t>
  </si>
  <si>
    <t>Law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</si>
  <si>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</si>
  <si>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</si>
  <si>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</si>
  <si>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</si>
  <si>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</si>
  <si>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</si>
  <si>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</si>
  <si>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</si>
  <si>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Save vs.</t>
  </si>
  <si>
    <t>Details</t>
  </si>
  <si>
    <t>Spell Resist</t>
  </si>
  <si>
    <t>Strength</t>
  </si>
  <si>
    <t>Move Silently</t>
  </si>
  <si>
    <t>Allisa</t>
  </si>
  <si>
    <t>Lauren</t>
  </si>
  <si>
    <t>Fingers</t>
  </si>
  <si>
    <t>Druid-Master of Many Forms</t>
  </si>
  <si>
    <t>Rogue-Trapsmith</t>
  </si>
  <si>
    <t>Duskblade</t>
  </si>
  <si>
    <t>Good/
Pos</t>
  </si>
  <si>
    <t>Vamp</t>
  </si>
  <si>
    <t>Temp</t>
  </si>
  <si>
    <t>Evil/
Neg</t>
  </si>
  <si>
    <t>Magic/
Force</t>
  </si>
  <si>
    <t>Target Character</t>
  </si>
  <si>
    <t>Spell</t>
  </si>
  <si>
    <t>Cast on Round</t>
  </si>
  <si>
    <t>CL</t>
  </si>
  <si>
    <t>Duration (Rounds)</t>
  </si>
  <si>
    <t>Expires on Round</t>
  </si>
  <si>
    <t>Applied</t>
  </si>
  <si>
    <t>Expired</t>
  </si>
  <si>
    <t>Current Round</t>
  </si>
  <si>
    <t>q</t>
  </si>
  <si>
    <t>Adversarial Party Composition</t>
  </si>
  <si>
    <t>CR</t>
  </si>
  <si>
    <t>Barkskin</t>
  </si>
  <si>
    <t>Greater Invisibility</t>
  </si>
  <si>
    <t>X</t>
  </si>
  <si>
    <t>Threat</t>
  </si>
  <si>
    <t>Crit</t>
  </si>
  <si>
    <t>Call Lightning</t>
  </si>
  <si>
    <t>þ</t>
  </si>
  <si>
    <t>retains</t>
  </si>
  <si>
    <t>saving</t>
  </si>
  <si>
    <t>throws</t>
  </si>
  <si>
    <t>Allisa (Wild Shape)</t>
  </si>
  <si>
    <t>Notes</t>
  </si>
  <si>
    <t>Total Score</t>
  </si>
  <si>
    <t>Dex Mod+</t>
  </si>
  <si>
    <t>Str Mod+</t>
  </si>
  <si>
    <t>Ranged?</t>
  </si>
  <si>
    <t>1 hr/lvl</t>
  </si>
  <si>
    <t>10 min/lvl</t>
  </si>
  <si>
    <t>1 min/lvl</t>
  </si>
  <si>
    <t>1 rnd/lvl</t>
  </si>
  <si>
    <t>Specific Time</t>
  </si>
  <si>
    <t>Listen</t>
  </si>
  <si>
    <t>Haste</t>
  </si>
  <si>
    <t>Prot. fr Energy</t>
  </si>
  <si>
    <t>Avg. ECL/CR</t>
  </si>
  <si>
    <t>Mass Resist Energy</t>
  </si>
  <si>
    <t>Detect Magic</t>
  </si>
  <si>
    <t>Keen Edge</t>
  </si>
  <si>
    <t>See Invisibility</t>
  </si>
  <si>
    <t>Darkvision</t>
  </si>
  <si>
    <t>Kir</t>
  </si>
  <si>
    <t>Xaryn</t>
  </si>
  <si>
    <t>Leighlund</t>
  </si>
  <si>
    <t>Demitriov</t>
  </si>
  <si>
    <t>Wizard</t>
  </si>
  <si>
    <t>Cleric of Garagos</t>
  </si>
  <si>
    <t>Wizard-Rogue</t>
  </si>
  <si>
    <t>Cleric-Rogue</t>
  </si>
  <si>
    <t>Mercenary Ringleader</t>
  </si>
  <si>
    <t>Mercenary Captain</t>
  </si>
  <si>
    <t>Mercenaries, 9</t>
  </si>
  <si>
    <t>Marshal / Legendary Leader</t>
  </si>
  <si>
    <t>Fighter / Paladin of Tyranny</t>
  </si>
  <si>
    <t>Fighters</t>
  </si>
  <si>
    <t>20’</t>
  </si>
  <si>
    <t>R20</t>
  </si>
  <si>
    <t>Imm</t>
  </si>
  <si>
    <t>Obscuring Mist</t>
  </si>
  <si>
    <t>Spiritual Weapon</t>
  </si>
  <si>
    <t>Mercenary Archer</t>
  </si>
  <si>
    <t>1d8+1</t>
  </si>
  <si>
    <t>Composite Longbow +1</t>
  </si>
  <si>
    <t>Mercenary Crossbowman</t>
  </si>
  <si>
    <t>Mercenary Leader</t>
  </si>
  <si>
    <t>Mercenary Swordsman 1</t>
  </si>
  <si>
    <t>Mercenary Swordsman 2</t>
  </si>
  <si>
    <t>Mercenary Swordsman 3</t>
  </si>
  <si>
    <t>Mercenary Swordsman 4</t>
  </si>
  <si>
    <t>Mercenary Swordsman 5</t>
  </si>
  <si>
    <t>Mercenary Swordsman 6</t>
  </si>
  <si>
    <t>Mercenary Swordsman 7</t>
  </si>
  <si>
    <t>Mercenary Drow Swordsman</t>
  </si>
  <si>
    <t>Mercenary Elven Swordsman</t>
  </si>
  <si>
    <t>1d3</t>
  </si>
  <si>
    <t>Mercenary</t>
  </si>
  <si>
    <t>Heavy Crossbow +1</t>
  </si>
  <si>
    <t>Cat’s Grace</t>
  </si>
  <si>
    <t>Shuriken</t>
  </si>
  <si>
    <t>Longsword +1</t>
  </si>
  <si>
    <t>Invisibility</t>
  </si>
  <si>
    <t>Time @ Round 1</t>
  </si>
  <si>
    <t>Current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</si>
</sst>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7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b/>
      <sz val="12"/>
      <color rgb="FFFF33CC"/>
      <name val="Times New Roman"/>
      <family val="1"/>
    </font>
    <font>
      <sz val="12"/>
      <color theme="0"/>
      <name val="Times New Roman"/>
      <family val="2"/>
    </font>
    <font>
      <sz val="12"/>
      <name val="Times New Roman"/>
      <family val="2"/>
    </font>
    <font>
      <sz val="12"/>
      <name val="Times New Roman"/>
      <family val="1"/>
    </font>
    <font>
      <sz val="12"/>
      <name val="Times New Roman"/>
      <family val="1"/>
      <charset val="1"/>
    </font>
    <font>
      <sz val="10"/>
      <name val="Arial"/>
      <family val="2"/>
    </font>
    <font>
      <sz val="20"/>
      <color theme="1"/>
      <name val="Times New Roman"/>
      <family val="2"/>
    </font>
    <font>
      <sz val="13"/>
      <name val="Wingdings"/>
      <charset val="2"/>
    </font>
    <font>
      <sz val="12"/>
      <color theme="1"/>
      <name val="Wingdings"/>
      <charset val="2"/>
    </font>
    <font>
      <i/>
      <sz val="12"/>
      <color rgb="FFFF0000"/>
      <name val="Times New Roman"/>
      <family val="1"/>
    </font>
    <font>
      <i/>
      <sz val="12"/>
      <color theme="0"/>
      <name val="Times New Roman"/>
      <family val="1"/>
    </font>
    <font>
      <b/>
      <sz val="12"/>
      <color theme="1" tint="0.34998626667073579"/>
      <name val="Times New Roman"/>
      <family val="1"/>
    </font>
    <font>
      <i/>
      <sz val="12"/>
      <color theme="0" tint="-0.499984740745262"/>
      <name val="Times New Roman"/>
      <family val="1"/>
    </font>
    <font>
      <i/>
      <sz val="12"/>
      <color indexed="81"/>
      <name val="Times New Roman"/>
      <family val="1"/>
    </font>
  </fonts>
  <fills count="3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006666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CC99FF"/>
        <bgColor indexed="64"/>
      </patternFill>
    </fill>
  </fills>
  <borders count="62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double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13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6" fillId="0" borderId="0"/>
    <xf numFmtId="9" fontId="3" fillId="0" borderId="0" applyFont="0" applyFill="0" applyBorder="0" applyAlignment="0" applyProtection="0"/>
    <xf numFmtId="0" fontId="17" fillId="0" borderId="0"/>
    <xf numFmtId="0" fontId="18" fillId="0" borderId="0"/>
    <xf numFmtId="9" fontId="1" fillId="0" borderId="0" applyFont="0" applyFill="0" applyBorder="0" applyAlignment="0" applyProtection="0"/>
    <xf numFmtId="0" fontId="3" fillId="0" borderId="0"/>
  </cellStyleXfs>
  <cellXfs count="210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7" borderId="15" xfId="0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center" vertical="center" wrapText="1"/>
    </xf>
    <xf numFmtId="0" fontId="6" fillId="9" borderId="15" xfId="0" applyFont="1" applyFill="1" applyBorder="1" applyAlignment="1">
      <alignment horizontal="center" vertical="center" wrapText="1"/>
    </xf>
    <xf numFmtId="0" fontId="2" fillId="10" borderId="15" xfId="0" applyFont="1" applyFill="1" applyBorder="1" applyAlignment="1">
      <alignment horizontal="center" vertical="center" wrapText="1"/>
    </xf>
    <xf numFmtId="0" fontId="2" fillId="11" borderId="15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12" borderId="15" xfId="0" applyFont="1" applyFill="1" applyBorder="1" applyAlignment="1">
      <alignment horizontal="center" vertical="center" wrapText="1"/>
    </xf>
    <xf numFmtId="0" fontId="2" fillId="13" borderId="15" xfId="0" applyFont="1" applyFill="1" applyBorder="1" applyAlignment="1">
      <alignment horizontal="center" vertical="center" wrapText="1"/>
    </xf>
    <xf numFmtId="0" fontId="2" fillId="14" borderId="15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15" borderId="16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18" borderId="26" xfId="0" applyFont="1" applyFill="1" applyBorder="1" applyAlignment="1">
      <alignment horizontal="center" vertical="center" wrapText="1"/>
    </xf>
    <xf numFmtId="0" fontId="2" fillId="17" borderId="23" xfId="0" applyFont="1" applyFill="1" applyBorder="1" applyAlignment="1">
      <alignment horizontal="center" vertical="center" wrapText="1"/>
    </xf>
    <xf numFmtId="0" fontId="8" fillId="16" borderId="27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10" fillId="9" borderId="36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3" borderId="17" xfId="0" applyFont="1" applyFill="1" applyBorder="1" applyAlignment="1">
      <alignment horizontal="centerContinuous" vertical="center" wrapText="1"/>
    </xf>
    <xf numFmtId="0" fontId="2" fillId="13" borderId="20" xfId="0" applyFont="1" applyFill="1" applyBorder="1" applyAlignment="1">
      <alignment horizontal="centerContinuous" vertical="center" wrapText="1"/>
    </xf>
    <xf numFmtId="0" fontId="13" fillId="9" borderId="2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30" xfId="0" applyBorder="1" applyAlignment="1">
      <alignment horizontal="center" vertical="center"/>
    </xf>
    <xf numFmtId="0" fontId="12" fillId="9" borderId="30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2" fillId="9" borderId="3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0" borderId="17" xfId="0" applyFont="1" applyFill="1" applyBorder="1" applyAlignment="1">
      <alignment horizontal="center" vertical="center" wrapText="1"/>
    </xf>
    <xf numFmtId="0" fontId="2" fillId="19" borderId="15" xfId="0" applyFont="1" applyFill="1" applyBorder="1" applyAlignment="1">
      <alignment horizontal="center" vertical="center" wrapText="1"/>
    </xf>
    <xf numFmtId="0" fontId="6" fillId="21" borderId="20" xfId="0" applyFont="1" applyFill="1" applyBorder="1" applyAlignment="1">
      <alignment horizontal="center" vertical="center" wrapText="1"/>
    </xf>
    <xf numFmtId="0" fontId="2" fillId="22" borderId="15" xfId="0" applyFont="1" applyFill="1" applyBorder="1" applyAlignment="1">
      <alignment horizontal="center" vertical="center" wrapText="1"/>
    </xf>
    <xf numFmtId="0" fontId="2" fillId="20" borderId="2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5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20" fillId="24" borderId="25" xfId="11" applyNumberFormat="1" applyFont="1" applyFill="1" applyBorder="1" applyAlignment="1">
      <alignment horizontal="center" vertical="center" shrinkToFit="1"/>
    </xf>
    <xf numFmtId="0" fontId="20" fillId="20" borderId="25" xfId="11" applyNumberFormat="1" applyFont="1" applyFill="1" applyBorder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2" fillId="0" borderId="52" xfId="0" applyFont="1" applyFill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14" fillId="23" borderId="54" xfId="0" applyFont="1" applyFill="1" applyBorder="1" applyAlignment="1">
      <alignment horizontal="center" vertical="center"/>
    </xf>
    <xf numFmtId="0" fontId="15" fillId="19" borderId="54" xfId="0" applyFont="1" applyFill="1" applyBorder="1" applyAlignment="1">
      <alignment horizontal="center" vertical="center"/>
    </xf>
    <xf numFmtId="0" fontId="15" fillId="25" borderId="54" xfId="0" applyFont="1" applyFill="1" applyBorder="1" applyAlignment="1">
      <alignment horizontal="center" vertical="center"/>
    </xf>
    <xf numFmtId="0" fontId="14" fillId="9" borderId="54" xfId="0" applyFont="1" applyFill="1" applyBorder="1" applyAlignment="1">
      <alignment horizontal="center" vertical="center"/>
    </xf>
    <xf numFmtId="0" fontId="14" fillId="26" borderId="54" xfId="0" applyFont="1" applyFill="1" applyBorder="1" applyAlignment="1">
      <alignment horizontal="center" vertical="center"/>
    </xf>
    <xf numFmtId="0" fontId="0" fillId="7" borderId="30" xfId="0" applyFill="1" applyBorder="1" applyAlignment="1">
      <alignment horizontal="center" vertical="center"/>
    </xf>
    <xf numFmtId="0" fontId="0" fillId="7" borderId="32" xfId="0" applyFill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2" fillId="0" borderId="57" xfId="0" applyFont="1" applyBorder="1" applyAlignment="1">
      <alignment horizontal="center" vertical="center" wrapText="1"/>
    </xf>
    <xf numFmtId="0" fontId="19" fillId="0" borderId="56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0" fillId="0" borderId="30" xfId="0" quotePrefix="1" applyBorder="1" applyAlignment="1">
      <alignment horizontal="center" vertical="center"/>
    </xf>
    <xf numFmtId="0" fontId="0" fillId="8" borderId="30" xfId="0" applyFill="1" applyBorder="1" applyAlignment="1">
      <alignment horizontal="center" vertical="center"/>
    </xf>
    <xf numFmtId="0" fontId="0" fillId="8" borderId="32" xfId="0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3" borderId="30" xfId="0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2" fillId="3" borderId="45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3" borderId="44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2" fillId="3" borderId="37" xfId="0" applyFont="1" applyFill="1" applyBorder="1" applyAlignment="1">
      <alignment horizontal="right" vertical="center"/>
    </xf>
    <xf numFmtId="0" fontId="0" fillId="3" borderId="0" xfId="0" applyFill="1" applyBorder="1" applyAlignment="1">
      <alignment horizontal="center" vertical="center"/>
    </xf>
    <xf numFmtId="0" fontId="0" fillId="3" borderId="38" xfId="0" quotePrefix="1" applyFill="1" applyBorder="1" applyAlignment="1">
      <alignment vertical="center"/>
    </xf>
    <xf numFmtId="164" fontId="0" fillId="3" borderId="0" xfId="0" applyNumberForma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right" vertical="center"/>
    </xf>
    <xf numFmtId="164" fontId="0" fillId="3" borderId="40" xfId="0" applyNumberFormat="1" applyFill="1" applyBorder="1" applyAlignment="1">
      <alignment horizontal="center" vertical="center"/>
    </xf>
    <xf numFmtId="0" fontId="0" fillId="3" borderId="41" xfId="0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11" fillId="0" borderId="0" xfId="0" applyFont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32" xfId="0" applyFont="1" applyBorder="1" applyAlignment="1">
      <alignment horizontal="center" vertical="center"/>
    </xf>
    <xf numFmtId="0" fontId="10" fillId="9" borderId="32" xfId="0" applyFont="1" applyFill="1" applyBorder="1" applyAlignment="1">
      <alignment horizontal="center" vertical="center"/>
    </xf>
    <xf numFmtId="0" fontId="0" fillId="8" borderId="31" xfId="0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2" fillId="9" borderId="31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5" fillId="0" borderId="55" xfId="0" applyFont="1" applyFill="1" applyBorder="1" applyAlignment="1">
      <alignment horizontal="center" vertical="center"/>
    </xf>
    <xf numFmtId="0" fontId="5" fillId="0" borderId="47" xfId="0" applyFont="1" applyFill="1" applyBorder="1" applyAlignment="1">
      <alignment horizontal="center" vertical="center"/>
    </xf>
    <xf numFmtId="0" fontId="4" fillId="20" borderId="18" xfId="0" applyFont="1" applyFill="1" applyBorder="1" applyAlignment="1">
      <alignment horizontal="center" vertical="center"/>
    </xf>
    <xf numFmtId="0" fontId="0" fillId="15" borderId="13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17" borderId="25" xfId="0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6" fillId="21" borderId="21" xfId="0" applyFont="1" applyFill="1" applyBorder="1" applyAlignment="1">
      <alignment horizontal="center" vertical="center"/>
    </xf>
    <xf numFmtId="0" fontId="13" fillId="9" borderId="25" xfId="0" applyFont="1" applyFill="1" applyBorder="1" applyAlignment="1">
      <alignment horizontal="center" vertical="center"/>
    </xf>
    <xf numFmtId="0" fontId="0" fillId="13" borderId="18" xfId="0" applyFill="1" applyBorder="1" applyAlignment="1">
      <alignment horizontal="center" vertical="center"/>
    </xf>
    <xf numFmtId="0" fontId="0" fillId="13" borderId="21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22" borderId="8" xfId="0" applyFill="1" applyBorder="1" applyAlignment="1">
      <alignment horizontal="center" vertical="center"/>
    </xf>
    <xf numFmtId="0" fontId="0" fillId="13" borderId="8" xfId="0" applyFill="1" applyBorder="1" applyAlignment="1">
      <alignment horizontal="center" vertical="center"/>
    </xf>
    <xf numFmtId="0" fontId="0" fillId="14" borderId="8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9" fillId="16" borderId="28" xfId="0" applyFont="1" applyFill="1" applyBorder="1" applyAlignment="1">
      <alignment horizontal="center" vertical="center"/>
    </xf>
    <xf numFmtId="0" fontId="0" fillId="20" borderId="25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4" fillId="19" borderId="8" xfId="0" applyFont="1" applyFill="1" applyBorder="1" applyAlignment="1">
      <alignment horizontal="center" vertical="center"/>
    </xf>
    <xf numFmtId="0" fontId="0" fillId="12" borderId="8" xfId="0" applyFill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0" fillId="27" borderId="32" xfId="0" applyFill="1" applyBorder="1" applyAlignment="1">
      <alignment horizontal="center" vertical="center"/>
    </xf>
    <xf numFmtId="0" fontId="0" fillId="28" borderId="32" xfId="0" applyFill="1" applyBorder="1" applyAlignment="1">
      <alignment horizontal="center" vertical="center"/>
    </xf>
    <xf numFmtId="0" fontId="7" fillId="5" borderId="32" xfId="0" applyFont="1" applyFill="1" applyBorder="1" applyAlignment="1">
      <alignment horizontal="center" vertical="center"/>
    </xf>
    <xf numFmtId="0" fontId="21" fillId="28" borderId="32" xfId="0" applyFont="1" applyFill="1" applyBorder="1" applyAlignment="1">
      <alignment horizontal="center" vertical="center"/>
    </xf>
    <xf numFmtId="0" fontId="0" fillId="27" borderId="30" xfId="0" applyFill="1" applyBorder="1" applyAlignment="1">
      <alignment horizontal="center" vertical="center"/>
    </xf>
    <xf numFmtId="0" fontId="0" fillId="28" borderId="30" xfId="0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21" fillId="28" borderId="30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 wrapText="1"/>
    </xf>
    <xf numFmtId="0" fontId="2" fillId="7" borderId="34" xfId="0" applyFont="1" applyFill="1" applyBorder="1" applyAlignment="1">
      <alignment horizontal="center" vertical="center" wrapText="1"/>
    </xf>
    <xf numFmtId="0" fontId="10" fillId="9" borderId="34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27" borderId="34" xfId="0" applyFont="1" applyFill="1" applyBorder="1" applyAlignment="1">
      <alignment horizontal="center" vertical="center" wrapText="1"/>
    </xf>
    <xf numFmtId="0" fontId="2" fillId="28" borderId="34" xfId="0" applyFont="1" applyFill="1" applyBorder="1" applyAlignment="1">
      <alignment horizontal="center" vertical="center" wrapText="1"/>
    </xf>
    <xf numFmtId="0" fontId="6" fillId="5" borderId="34" xfId="0" applyFont="1" applyFill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14" fillId="5" borderId="30" xfId="0" applyFont="1" applyFill="1" applyBorder="1" applyAlignment="1">
      <alignment horizontal="center" vertical="center"/>
    </xf>
    <xf numFmtId="0" fontId="14" fillId="5" borderId="32" xfId="0" applyFont="1" applyFill="1" applyBorder="1" applyAlignment="1">
      <alignment horizontal="center" vertical="center"/>
    </xf>
    <xf numFmtId="0" fontId="14" fillId="5" borderId="31" xfId="0" applyFont="1" applyFill="1" applyBorder="1" applyAlignment="1">
      <alignment horizontal="center" vertical="center"/>
    </xf>
    <xf numFmtId="0" fontId="6" fillId="5" borderId="25" xfId="0" applyFont="1" applyFill="1" applyBorder="1" applyAlignment="1">
      <alignment horizontal="center" vertical="center"/>
    </xf>
    <xf numFmtId="0" fontId="6" fillId="5" borderId="42" xfId="0" applyFont="1" applyFill="1" applyBorder="1" applyAlignment="1">
      <alignment horizontal="center" vertical="center"/>
    </xf>
    <xf numFmtId="0" fontId="6" fillId="5" borderId="45" xfId="0" applyFont="1" applyFill="1" applyBorder="1" applyAlignment="1">
      <alignment horizontal="center" vertical="center"/>
    </xf>
    <xf numFmtId="0" fontId="6" fillId="5" borderId="43" xfId="0" applyFont="1" applyFill="1" applyBorder="1" applyAlignment="1">
      <alignment horizontal="center" vertical="center"/>
    </xf>
    <xf numFmtId="0" fontId="7" fillId="5" borderId="37" xfId="0" applyFont="1" applyFill="1" applyBorder="1" applyAlignment="1">
      <alignment horizontal="center" vertical="center"/>
    </xf>
    <xf numFmtId="0" fontId="7" fillId="5" borderId="38" xfId="0" applyFont="1" applyFill="1" applyBorder="1" applyAlignment="1">
      <alignment horizontal="center" vertical="center"/>
    </xf>
    <xf numFmtId="0" fontId="7" fillId="5" borderId="51" xfId="0" applyFont="1" applyFill="1" applyBorder="1" applyAlignment="1">
      <alignment horizontal="center" vertical="center"/>
    </xf>
    <xf numFmtId="0" fontId="7" fillId="5" borderId="36" xfId="0" applyFont="1" applyFill="1" applyBorder="1" applyAlignment="1">
      <alignment horizontal="center" vertical="center"/>
    </xf>
    <xf numFmtId="0" fontId="7" fillId="5" borderId="53" xfId="0" applyFont="1" applyFill="1" applyBorder="1" applyAlignment="1">
      <alignment horizontal="center" vertical="center"/>
    </xf>
    <xf numFmtId="0" fontId="6" fillId="5" borderId="37" xfId="0" applyFont="1" applyFill="1" applyBorder="1" applyAlignment="1">
      <alignment horizontal="right" vertical="center"/>
    </xf>
    <xf numFmtId="164" fontId="7" fillId="5" borderId="0" xfId="0" applyNumberFormat="1" applyFont="1" applyFill="1" applyBorder="1" applyAlignment="1">
      <alignment horizontal="center" vertical="center"/>
    </xf>
    <xf numFmtId="0" fontId="6" fillId="5" borderId="39" xfId="0" applyFont="1" applyFill="1" applyBorder="1" applyAlignment="1">
      <alignment horizontal="right" vertical="center"/>
    </xf>
    <xf numFmtId="164" fontId="7" fillId="5" borderId="40" xfId="0" applyNumberFormat="1" applyFont="1" applyFill="1" applyBorder="1" applyAlignment="1">
      <alignment horizontal="center" vertical="center"/>
    </xf>
    <xf numFmtId="0" fontId="7" fillId="5" borderId="41" xfId="0" applyFont="1" applyFill="1" applyBorder="1" applyAlignment="1">
      <alignment horizontal="center" vertical="center"/>
    </xf>
    <xf numFmtId="0" fontId="4" fillId="7" borderId="50" xfId="0" applyFont="1" applyFill="1" applyBorder="1" applyAlignment="1">
      <alignment horizontal="center" vertical="center" wrapText="1"/>
    </xf>
    <xf numFmtId="0" fontId="0" fillId="13" borderId="18" xfId="0" quotePrefix="1" applyFill="1" applyBorder="1" applyAlignment="1">
      <alignment horizontal="center" vertical="center"/>
    </xf>
    <xf numFmtId="0" fontId="3" fillId="13" borderId="49" xfId="0" applyFont="1" applyFill="1" applyBorder="1" applyAlignment="1">
      <alignment horizontal="center" vertical="center"/>
    </xf>
    <xf numFmtId="1" fontId="5" fillId="18" borderId="46" xfId="0" applyNumberFormat="1" applyFont="1" applyFill="1" applyBorder="1" applyAlignment="1">
      <alignment horizontal="center" vertical="center"/>
    </xf>
    <xf numFmtId="0" fontId="22" fillId="8" borderId="48" xfId="0" applyFont="1" applyFill="1" applyBorder="1" applyAlignment="1">
      <alignment horizontal="center" vertical="center"/>
    </xf>
    <xf numFmtId="0" fontId="23" fillId="9" borderId="8" xfId="0" applyFont="1" applyFill="1" applyBorder="1" applyAlignment="1">
      <alignment horizontal="center" vertical="center"/>
    </xf>
    <xf numFmtId="0" fontId="0" fillId="3" borderId="51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53" xfId="0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14" fillId="5" borderId="54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4" fillId="6" borderId="21" xfId="0" applyFont="1" applyFill="1" applyBorder="1" applyAlignment="1">
      <alignment horizontal="center" vertical="center"/>
    </xf>
    <xf numFmtId="0" fontId="13" fillId="9" borderId="24" xfId="0" applyFont="1" applyFill="1" applyBorder="1" applyAlignment="1">
      <alignment horizontal="center" vertical="center"/>
    </xf>
    <xf numFmtId="0" fontId="0" fillId="13" borderId="58" xfId="0" applyFill="1" applyBorder="1" applyAlignment="1">
      <alignment horizontal="center" vertical="center"/>
    </xf>
    <xf numFmtId="0" fontId="0" fillId="13" borderId="59" xfId="0" applyFill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11" fillId="7" borderId="8" xfId="0" applyFont="1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22" borderId="5" xfId="0" applyFill="1" applyBorder="1" applyAlignment="1">
      <alignment horizontal="center" vertical="center"/>
    </xf>
    <xf numFmtId="0" fontId="0" fillId="13" borderId="5" xfId="0" applyFill="1" applyBorder="1" applyAlignment="1">
      <alignment horizontal="center" vertical="center"/>
    </xf>
    <xf numFmtId="0" fontId="0" fillId="14" borderId="5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9" fillId="16" borderId="61" xfId="0" applyFont="1" applyFill="1" applyBorder="1" applyAlignment="1">
      <alignment horizontal="center" vertical="center"/>
    </xf>
    <xf numFmtId="0" fontId="0" fillId="20" borderId="24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24" fillId="16" borderId="8" xfId="0" applyFont="1" applyFill="1" applyBorder="1" applyAlignment="1">
      <alignment horizontal="center" vertical="center"/>
    </xf>
    <xf numFmtId="0" fontId="25" fillId="12" borderId="8" xfId="0" applyFont="1" applyFill="1" applyBorder="1" applyAlignment="1">
      <alignment horizontal="center" vertical="center"/>
    </xf>
    <xf numFmtId="0" fontId="0" fillId="19" borderId="8" xfId="0" applyFill="1" applyBorder="1" applyAlignment="1">
      <alignment horizontal="center" vertical="center"/>
    </xf>
    <xf numFmtId="0" fontId="3" fillId="7" borderId="49" xfId="0" applyFont="1" applyFill="1" applyBorder="1" applyAlignment="1">
      <alignment horizontal="center" vertical="center"/>
    </xf>
    <xf numFmtId="0" fontId="25" fillId="12" borderId="5" xfId="0" applyFont="1" applyFill="1" applyBorder="1" applyAlignment="1">
      <alignment horizontal="center" vertical="center"/>
    </xf>
    <xf numFmtId="0" fontId="6" fillId="29" borderId="57" xfId="0" applyFont="1" applyFill="1" applyBorder="1" applyAlignment="1">
      <alignment horizontal="center" vertical="center" wrapText="1"/>
    </xf>
    <xf numFmtId="20" fontId="19" fillId="0" borderId="56" xfId="0" applyNumberFormat="1" applyFont="1" applyBorder="1" applyAlignment="1">
      <alignment horizontal="center" vertical="center"/>
    </xf>
    <xf numFmtId="0" fontId="2" fillId="30" borderId="57" xfId="0" applyFont="1" applyFill="1" applyBorder="1" applyAlignment="1">
      <alignment horizontal="center" vertical="center" wrapText="1"/>
    </xf>
  </cellXfs>
  <cellStyles count="13">
    <cellStyle name="Excel Built-in Normal" xfId="9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  <cellStyle name="Normal 2 2 2" xfId="5" xr:uid="{00000000-0005-0000-0000-000004000000}"/>
    <cellStyle name="Normal 2 3" xfId="10" xr:uid="{00000000-0005-0000-0000-000005000000}"/>
    <cellStyle name="Normal 3" xfId="3" xr:uid="{00000000-0005-0000-0000-000006000000}"/>
    <cellStyle name="Normal 4" xfId="4" xr:uid="{00000000-0005-0000-0000-000007000000}"/>
    <cellStyle name="Normal 5" xfId="7" xr:uid="{00000000-0005-0000-0000-000008000000}"/>
    <cellStyle name="Normal 6" xfId="12" xr:uid="{00000000-0005-0000-0000-000009000000}"/>
    <cellStyle name="Percent" xfId="11" builtinId="5"/>
    <cellStyle name="Percent 2" xfId="6" xr:uid="{00000000-0005-0000-0000-00000B000000}"/>
    <cellStyle name="Percent 2 2" xfId="8" xr:uid="{00000000-0005-0000-0000-00000C000000}"/>
  </cellStyles>
  <dxfs count="249"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00FF"/>
      <color rgb="FFFF6600"/>
      <color rgb="FF00FFFF"/>
      <color rgb="FF00CCFF"/>
      <color rgb="FF0033CC"/>
      <color rgb="FF00FF00"/>
      <color rgb="FFFF9900"/>
      <color rgb="FF663300"/>
      <color rgb="FFFF3300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1</c:v>
                </c:pt>
                <c:pt idx="1">
                  <c:v>4</c:v>
                </c:pt>
                <c:pt idx="2">
                  <c:v>7</c:v>
                </c:pt>
                <c:pt idx="3">
                  <c:v>9</c:v>
                </c:pt>
                <c:pt idx="4">
                  <c:v>13</c:v>
                </c:pt>
                <c:pt idx="5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91-46EE-A354-9F488D997D8D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1</c:v>
                </c:pt>
                <c:pt idx="1">
                  <c:v>6</c:v>
                </c:pt>
                <c:pt idx="2">
                  <c:v>7</c:v>
                </c:pt>
                <c:pt idx="3">
                  <c:v>12</c:v>
                </c:pt>
                <c:pt idx="4">
                  <c:v>13</c:v>
                </c:pt>
                <c:pt idx="5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91-46EE-A354-9F488D997D8D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6</c:v>
                </c:pt>
                <c:pt idx="1">
                  <c:v>8</c:v>
                </c:pt>
                <c:pt idx="2">
                  <c:v>14</c:v>
                </c:pt>
                <c:pt idx="3">
                  <c:v>13</c:v>
                </c:pt>
                <c:pt idx="4">
                  <c:v>22</c:v>
                </c:pt>
                <c:pt idx="5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91-46EE-A354-9F488D997D8D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6</c:v>
                </c:pt>
                <c:pt idx="1">
                  <c:v>9</c:v>
                </c:pt>
                <c:pt idx="2">
                  <c:v>14</c:v>
                </c:pt>
                <c:pt idx="3">
                  <c:v>23</c:v>
                </c:pt>
                <c:pt idx="4">
                  <c:v>22</c:v>
                </c:pt>
                <c:pt idx="5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91-46EE-A354-9F488D997D8D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9</c:v>
                </c:pt>
                <c:pt idx="1">
                  <c:v>12</c:v>
                </c:pt>
                <c:pt idx="2">
                  <c:v>12</c:v>
                </c:pt>
                <c:pt idx="3">
                  <c:v>15</c:v>
                </c:pt>
                <c:pt idx="4">
                  <c:v>22</c:v>
                </c:pt>
                <c:pt idx="5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91-46EE-A354-9F488D997D8D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4</c:v>
                </c:pt>
                <c:pt idx="1">
                  <c:v>17</c:v>
                </c:pt>
                <c:pt idx="2">
                  <c:v>21</c:v>
                </c:pt>
                <c:pt idx="3">
                  <c:v>27</c:v>
                </c:pt>
                <c:pt idx="4">
                  <c:v>41</c:v>
                </c:pt>
                <c:pt idx="5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B91-46EE-A354-9F488D997D8D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5</c:v>
                </c:pt>
                <c:pt idx="1">
                  <c:v>19</c:v>
                </c:pt>
                <c:pt idx="2">
                  <c:v>38</c:v>
                </c:pt>
                <c:pt idx="3">
                  <c:v>43</c:v>
                </c:pt>
                <c:pt idx="4">
                  <c:v>50</c:v>
                </c:pt>
                <c:pt idx="5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B91-46EE-A354-9F488D997D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243136"/>
        <c:axId val="103388288"/>
        <c:axId val="11545216"/>
      </c:area3DChart>
      <c:catAx>
        <c:axId val="103243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  <c:auto val="1"/>
        <c:lblAlgn val="ctr"/>
        <c:lblOffset val="100"/>
        <c:noMultiLvlLbl val="0"/>
      </c:catAx>
      <c:valAx>
        <c:axId val="103388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243136"/>
        <c:crosses val="autoZero"/>
        <c:crossBetween val="midCat"/>
      </c:valAx>
      <c:serAx>
        <c:axId val="115452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6</c:v>
                </c:pt>
                <c:pt idx="3">
                  <c:v>6</c:v>
                </c:pt>
                <c:pt idx="4">
                  <c:v>9</c:v>
                </c:pt>
                <c:pt idx="5">
                  <c:v>4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B6-4C31-8C37-DFB4B61CDC0F}"/>
            </c:ext>
          </c:extLst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9</c:v>
                </c:pt>
                <c:pt idx="4">
                  <c:v>12</c:v>
                </c:pt>
                <c:pt idx="5">
                  <c:v>17</c:v>
                </c:pt>
                <c:pt idx="6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B6-4C31-8C37-DFB4B61CDC0F}"/>
            </c:ext>
          </c:extLst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7</c:v>
                </c:pt>
                <c:pt idx="1">
                  <c:v>7</c:v>
                </c:pt>
                <c:pt idx="2">
                  <c:v>14</c:v>
                </c:pt>
                <c:pt idx="3">
                  <c:v>14</c:v>
                </c:pt>
                <c:pt idx="4">
                  <c:v>12</c:v>
                </c:pt>
                <c:pt idx="5">
                  <c:v>21</c:v>
                </c:pt>
                <c:pt idx="6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B6-4C31-8C37-DFB4B61CDC0F}"/>
            </c:ext>
          </c:extLst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9</c:v>
                </c:pt>
                <c:pt idx="1">
                  <c:v>12</c:v>
                </c:pt>
                <c:pt idx="2">
                  <c:v>13</c:v>
                </c:pt>
                <c:pt idx="3">
                  <c:v>23</c:v>
                </c:pt>
                <c:pt idx="4">
                  <c:v>15</c:v>
                </c:pt>
                <c:pt idx="5">
                  <c:v>27</c:v>
                </c:pt>
                <c:pt idx="6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B6-4C31-8C37-DFB4B61CDC0F}"/>
            </c:ext>
          </c:extLst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13</c:v>
                </c:pt>
                <c:pt idx="1">
                  <c:v>13</c:v>
                </c:pt>
                <c:pt idx="2">
                  <c:v>22</c:v>
                </c:pt>
                <c:pt idx="3">
                  <c:v>22</c:v>
                </c:pt>
                <c:pt idx="4">
                  <c:v>22</c:v>
                </c:pt>
                <c:pt idx="5">
                  <c:v>41</c:v>
                </c:pt>
                <c:pt idx="6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B6-4C31-8C37-DFB4B61CDC0F}"/>
            </c:ext>
          </c:extLst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17</c:v>
                </c:pt>
                <c:pt idx="1">
                  <c:v>15</c:v>
                </c:pt>
                <c:pt idx="2">
                  <c:v>19</c:v>
                </c:pt>
                <c:pt idx="3">
                  <c:v>22</c:v>
                </c:pt>
                <c:pt idx="4">
                  <c:v>43</c:v>
                </c:pt>
                <c:pt idx="5">
                  <c:v>39</c:v>
                </c:pt>
                <c:pt idx="6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CB6-4C31-8C37-DFB4B61CD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236224"/>
        <c:axId val="135582080"/>
        <c:axId val="11550208"/>
      </c:area3DChart>
      <c:catAx>
        <c:axId val="135236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  <c:auto val="1"/>
        <c:lblAlgn val="ctr"/>
        <c:lblOffset val="100"/>
        <c:noMultiLvlLbl val="0"/>
      </c:catAx>
      <c:valAx>
        <c:axId val="135582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236224"/>
        <c:crosses val="autoZero"/>
        <c:crossBetween val="midCat"/>
      </c:valAx>
      <c:serAx>
        <c:axId val="115502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1</c:v>
                </c:pt>
                <c:pt idx="1">
                  <c:v>4</c:v>
                </c:pt>
                <c:pt idx="2">
                  <c:v>7</c:v>
                </c:pt>
                <c:pt idx="3">
                  <c:v>9</c:v>
                </c:pt>
                <c:pt idx="4">
                  <c:v>13</c:v>
                </c:pt>
                <c:pt idx="5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57-4579-BFB9-E8F3A185F476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1</c:v>
                </c:pt>
                <c:pt idx="1">
                  <c:v>6</c:v>
                </c:pt>
                <c:pt idx="2">
                  <c:v>7</c:v>
                </c:pt>
                <c:pt idx="3">
                  <c:v>12</c:v>
                </c:pt>
                <c:pt idx="4">
                  <c:v>13</c:v>
                </c:pt>
                <c:pt idx="5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57-4579-BFB9-E8F3A185F476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6</c:v>
                </c:pt>
                <c:pt idx="1">
                  <c:v>8</c:v>
                </c:pt>
                <c:pt idx="2">
                  <c:v>14</c:v>
                </c:pt>
                <c:pt idx="3">
                  <c:v>13</c:v>
                </c:pt>
                <c:pt idx="4">
                  <c:v>22</c:v>
                </c:pt>
                <c:pt idx="5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57-4579-BFB9-E8F3A185F476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6</c:v>
                </c:pt>
                <c:pt idx="1">
                  <c:v>9</c:v>
                </c:pt>
                <c:pt idx="2">
                  <c:v>14</c:v>
                </c:pt>
                <c:pt idx="3">
                  <c:v>23</c:v>
                </c:pt>
                <c:pt idx="4">
                  <c:v>22</c:v>
                </c:pt>
                <c:pt idx="5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57-4579-BFB9-E8F3A185F476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9</c:v>
                </c:pt>
                <c:pt idx="1">
                  <c:v>12</c:v>
                </c:pt>
                <c:pt idx="2">
                  <c:v>12</c:v>
                </c:pt>
                <c:pt idx="3">
                  <c:v>15</c:v>
                </c:pt>
                <c:pt idx="4">
                  <c:v>22</c:v>
                </c:pt>
                <c:pt idx="5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57-4579-BFB9-E8F3A185F476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4</c:v>
                </c:pt>
                <c:pt idx="1">
                  <c:v>17</c:v>
                </c:pt>
                <c:pt idx="2">
                  <c:v>21</c:v>
                </c:pt>
                <c:pt idx="3">
                  <c:v>27</c:v>
                </c:pt>
                <c:pt idx="4">
                  <c:v>41</c:v>
                </c:pt>
                <c:pt idx="5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57-4579-BFB9-E8F3A185F476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5</c:v>
                </c:pt>
                <c:pt idx="1">
                  <c:v>19</c:v>
                </c:pt>
                <c:pt idx="2">
                  <c:v>38</c:v>
                </c:pt>
                <c:pt idx="3">
                  <c:v>43</c:v>
                </c:pt>
                <c:pt idx="4">
                  <c:v>50</c:v>
                </c:pt>
                <c:pt idx="5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57-4579-BFB9-E8F3A185F476}"/>
            </c:ext>
          </c:extLst>
        </c:ser>
        <c:bandFmts/>
        <c:axId val="74263936"/>
        <c:axId val="74273920"/>
        <c:axId val="67918464"/>
      </c:surface3DChart>
      <c:catAx>
        <c:axId val="74263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  <c:auto val="1"/>
        <c:lblAlgn val="ctr"/>
        <c:lblOffset val="100"/>
        <c:noMultiLvlLbl val="0"/>
      </c:catAx>
      <c:valAx>
        <c:axId val="74273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63936"/>
        <c:crosses val="autoZero"/>
        <c:crossBetween val="midCat"/>
      </c:valAx>
      <c:serAx>
        <c:axId val="679184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85724</xdr:colOff>
      <xdr:row>0</xdr:row>
      <xdr:rowOff>66675</xdr:rowOff>
    </xdr:from>
    <xdr:to>
      <xdr:col>15</xdr:col>
      <xdr:colOff>219075</xdr:colOff>
      <xdr:row>16</xdr:row>
      <xdr:rowOff>39017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AppData/Local/Microsoft/Windows/Temporary%20Internet%20Files/Content.IE5/1ZEGTV8N/SpellForge_3.5_4.5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Sheet"/>
      <sheetName val="Notes"/>
      <sheetName val="Options"/>
      <sheetName val="Race &amp; Stats"/>
      <sheetName val="Classes"/>
      <sheetName val="Domain Select"/>
      <sheetName val="Prestige Classes"/>
      <sheetName val="Feats"/>
      <sheetName val="Archivist Spells"/>
      <sheetName val="Assassin Spells"/>
      <sheetName val="Bard Spells"/>
      <sheetName val="Cleric Spells"/>
      <sheetName val="Corrupt Avenger Spells"/>
      <sheetName val="Druid Spells"/>
      <sheetName val="Duskblade Spells"/>
      <sheetName val="Emissary Spells"/>
      <sheetName val="Favored Soul Spells"/>
      <sheetName val="Gnome Artificer Devices"/>
      <sheetName val="Hexblade Spells"/>
      <sheetName val="Shugenja Spells"/>
      <sheetName val="Sorcerer Spells"/>
      <sheetName val="Spellthief Spells"/>
      <sheetName val="Spirit Shaman Spells"/>
      <sheetName val="Sublime Chord Spells"/>
      <sheetName val="Suel Arcanamach Spells"/>
      <sheetName val="Universal Caster"/>
      <sheetName val="Vigilante Spells"/>
      <sheetName val="Warlock Invocations"/>
      <sheetName val="Wizard Spells"/>
      <sheetName val="Wu Jen Spells"/>
      <sheetName val="All Spells"/>
      <sheetName val="Fist of Zuoken Powers"/>
      <sheetName val="Psion Powers"/>
      <sheetName val="Psychic Warrior Powers"/>
      <sheetName val="War Mind Powers"/>
      <sheetName val="Wilder Powers"/>
      <sheetName val="Spell Sheet"/>
      <sheetName val="Power Sheet"/>
      <sheetName val="SpellList"/>
      <sheetName val="PowerList"/>
      <sheetName val="Class Info"/>
      <sheetName val="Class Info Aux"/>
      <sheetName val="Race Info"/>
      <sheetName val="Tables"/>
      <sheetName val="Deities"/>
      <sheetName val="Domains"/>
      <sheetName val="Spell Information"/>
      <sheetName val="Spells per Day"/>
      <sheetName val="Spells Known"/>
      <sheetName val="Psionic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FH1" t="b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showGridLines="0" zoomScaleNormal="100" workbookViewId="0"/>
  </sheetViews>
  <sheetFormatPr defaultRowHeight="15.6" x14ac:dyDescent="0.3"/>
  <cols>
    <col min="1" max="1" width="18.796875" style="44" bestFit="1" customWidth="1"/>
    <col min="2" max="2" width="6.296875" style="49" bestFit="1" customWidth="1"/>
    <col min="3" max="3" width="8.5" style="49" bestFit="1" customWidth="1"/>
    <col min="4" max="4" width="4.296875" style="49" bestFit="1" customWidth="1"/>
    <col min="5" max="5" width="8.3984375" style="49" bestFit="1" customWidth="1"/>
    <col min="6" max="6" width="5.69921875" style="49" bestFit="1" customWidth="1"/>
    <col min="7" max="7" width="4.19921875" style="44" customWidth="1"/>
    <col min="8" max="8" width="14.09765625" style="44" bestFit="1" customWidth="1"/>
    <col min="9" max="9" width="4.8984375" style="44" bestFit="1" customWidth="1"/>
    <col min="10" max="10" width="24.5" style="44" bestFit="1" customWidth="1"/>
    <col min="11" max="11" width="4.19921875" style="44" customWidth="1"/>
    <col min="12" max="12" width="19.59765625" style="44" bestFit="1" customWidth="1"/>
    <col min="13" max="13" width="4.3984375" style="44" bestFit="1" customWidth="1"/>
    <col min="14" max="14" width="23.5" style="44" bestFit="1" customWidth="1"/>
    <col min="15" max="15" width="13" style="44" bestFit="1" customWidth="1"/>
    <col min="16" max="16384" width="8.796875" style="44"/>
  </cols>
  <sheetData>
    <row r="1" spans="1:14" s="39" customFormat="1" ht="31.8" thickBot="1" x14ac:dyDescent="0.35">
      <c r="A1" s="37" t="s">
        <v>0</v>
      </c>
      <c r="B1" s="37" t="s">
        <v>1</v>
      </c>
      <c r="C1" s="37" t="s">
        <v>2</v>
      </c>
      <c r="D1" s="38" t="s">
        <v>3</v>
      </c>
      <c r="E1" s="37" t="s">
        <v>4</v>
      </c>
      <c r="F1" s="37" t="s">
        <v>5</v>
      </c>
      <c r="H1" s="40" t="s">
        <v>21</v>
      </c>
      <c r="I1" s="40"/>
      <c r="J1" s="40"/>
      <c r="K1" s="40"/>
      <c r="L1" s="40" t="s">
        <v>92</v>
      </c>
      <c r="M1" s="40"/>
      <c r="N1" s="40"/>
    </row>
    <row r="2" spans="1:14" ht="16.8" thickTop="1" thickBot="1" x14ac:dyDescent="0.35">
      <c r="A2" s="83" t="s">
        <v>73</v>
      </c>
      <c r="B2" s="83">
        <v>1</v>
      </c>
      <c r="C2" s="45">
        <v>4</v>
      </c>
      <c r="D2" s="46">
        <v>12</v>
      </c>
      <c r="E2" s="45">
        <f t="shared" ref="E2:E4" si="0">SUM(C2:D2)</f>
        <v>16</v>
      </c>
      <c r="F2" s="45" t="s">
        <v>6</v>
      </c>
      <c r="H2" s="84" t="s">
        <v>0</v>
      </c>
      <c r="I2" s="85" t="s">
        <v>22</v>
      </c>
      <c r="J2" s="86" t="s">
        <v>23</v>
      </c>
      <c r="L2" s="157" t="s">
        <v>0</v>
      </c>
      <c r="M2" s="158" t="s">
        <v>93</v>
      </c>
      <c r="N2" s="159" t="s">
        <v>67</v>
      </c>
    </row>
    <row r="3" spans="1:14" x14ac:dyDescent="0.3">
      <c r="A3" s="83" t="s">
        <v>72</v>
      </c>
      <c r="B3" s="83">
        <v>1</v>
      </c>
      <c r="C3" s="45">
        <v>4</v>
      </c>
      <c r="D3" s="46">
        <v>1</v>
      </c>
      <c r="E3" s="45">
        <f t="shared" si="0"/>
        <v>5</v>
      </c>
      <c r="F3" s="45" t="s">
        <v>6</v>
      </c>
      <c r="H3" s="87" t="s">
        <v>71</v>
      </c>
      <c r="I3" s="88">
        <v>15</v>
      </c>
      <c r="J3" s="89" t="s">
        <v>74</v>
      </c>
      <c r="L3" s="160" t="s">
        <v>126</v>
      </c>
      <c r="M3" s="143">
        <v>11</v>
      </c>
      <c r="N3" s="161" t="s">
        <v>130</v>
      </c>
    </row>
    <row r="4" spans="1:14" x14ac:dyDescent="0.3">
      <c r="A4" s="83" t="s">
        <v>71</v>
      </c>
      <c r="B4" s="83">
        <v>1</v>
      </c>
      <c r="C4" s="45">
        <v>3</v>
      </c>
      <c r="D4" s="46">
        <v>5</v>
      </c>
      <c r="E4" s="45">
        <f t="shared" si="0"/>
        <v>8</v>
      </c>
      <c r="F4" s="45" t="s">
        <v>6</v>
      </c>
      <c r="H4" s="87" t="s">
        <v>73</v>
      </c>
      <c r="I4" s="83">
        <v>15</v>
      </c>
      <c r="J4" s="89" t="s">
        <v>75</v>
      </c>
      <c r="L4" s="160" t="s">
        <v>127</v>
      </c>
      <c r="M4" s="143">
        <v>10</v>
      </c>
      <c r="N4" s="161" t="s">
        <v>129</v>
      </c>
    </row>
    <row r="5" spans="1:14" x14ac:dyDescent="0.3">
      <c r="A5" s="83" t="s">
        <v>124</v>
      </c>
      <c r="B5" s="83">
        <v>1</v>
      </c>
      <c r="C5" s="45">
        <v>1</v>
      </c>
      <c r="D5" s="46">
        <f t="shared" ref="D5:D6" ca="1" si="1">RANDBETWEEN(1,20)</f>
        <v>19</v>
      </c>
      <c r="E5" s="45">
        <f t="shared" ref="E5" ca="1" si="2">SUM(C5:D5)</f>
        <v>20</v>
      </c>
      <c r="F5" s="45" t="s">
        <v>6</v>
      </c>
      <c r="H5" s="87" t="s">
        <v>72</v>
      </c>
      <c r="I5" s="83">
        <v>15</v>
      </c>
      <c r="J5" s="89" t="s">
        <v>76</v>
      </c>
      <c r="L5" s="160" t="s">
        <v>132</v>
      </c>
      <c r="M5" s="143">
        <v>10</v>
      </c>
      <c r="N5" s="161" t="s">
        <v>135</v>
      </c>
    </row>
    <row r="6" spans="1:14" x14ac:dyDescent="0.3">
      <c r="A6" s="83" t="s">
        <v>125</v>
      </c>
      <c r="B6" s="83">
        <v>1</v>
      </c>
      <c r="C6" s="45">
        <v>5</v>
      </c>
      <c r="D6" s="46">
        <f t="shared" ca="1" si="1"/>
        <v>4</v>
      </c>
      <c r="E6" s="45">
        <f t="shared" ref="E6" ca="1" si="3">SUM(C6:D6)</f>
        <v>9</v>
      </c>
      <c r="F6" s="45" t="s">
        <v>6</v>
      </c>
      <c r="H6" s="87" t="s">
        <v>124</v>
      </c>
      <c r="I6" s="83">
        <v>15</v>
      </c>
      <c r="J6" s="89" t="s">
        <v>131</v>
      </c>
      <c r="L6" s="160" t="s">
        <v>133</v>
      </c>
      <c r="M6" s="143">
        <v>8</v>
      </c>
      <c r="N6" s="161" t="s">
        <v>136</v>
      </c>
    </row>
    <row r="7" spans="1:14" ht="16.2" thickBot="1" x14ac:dyDescent="0.35">
      <c r="A7" s="143" t="s">
        <v>126</v>
      </c>
      <c r="B7" s="143">
        <v>2</v>
      </c>
      <c r="C7" s="45">
        <v>0</v>
      </c>
      <c r="D7" s="46">
        <f ca="1">RANDBETWEEN(1,20)</f>
        <v>17</v>
      </c>
      <c r="E7" s="45">
        <f ca="1">SUM(C7:D7)</f>
        <v>17</v>
      </c>
      <c r="F7" s="45" t="s">
        <v>6</v>
      </c>
      <c r="H7" s="176" t="s">
        <v>125</v>
      </c>
      <c r="I7" s="177">
        <v>15</v>
      </c>
      <c r="J7" s="178" t="s">
        <v>128</v>
      </c>
      <c r="L7" s="162" t="s">
        <v>134</v>
      </c>
      <c r="M7" s="163">
        <v>6</v>
      </c>
      <c r="N7" s="164" t="s">
        <v>137</v>
      </c>
    </row>
    <row r="8" spans="1:14" x14ac:dyDescent="0.3">
      <c r="A8" s="143" t="s">
        <v>127</v>
      </c>
      <c r="B8" s="143">
        <v>2</v>
      </c>
      <c r="C8" s="45">
        <v>0</v>
      </c>
      <c r="D8" s="46">
        <f t="shared" ref="D8:D11" ca="1" si="4">RANDBETWEEN(1,20)</f>
        <v>4</v>
      </c>
      <c r="E8" s="45">
        <f t="shared" ref="E8:E11" ca="1" si="5">SUM(C8:D8)</f>
        <v>4</v>
      </c>
      <c r="F8" s="45" t="s">
        <v>138</v>
      </c>
      <c r="H8" s="90" t="s">
        <v>24</v>
      </c>
      <c r="I8" s="91">
        <f>SUM(I3:I7)</f>
        <v>75</v>
      </c>
      <c r="J8" s="89"/>
      <c r="L8" s="165" t="s">
        <v>24</v>
      </c>
      <c r="M8" s="166">
        <f>SUM(M3:M7)</f>
        <v>45</v>
      </c>
      <c r="N8" s="161"/>
    </row>
    <row r="9" spans="1:14" x14ac:dyDescent="0.3">
      <c r="A9" s="143" t="s">
        <v>132</v>
      </c>
      <c r="B9" s="143">
        <v>2</v>
      </c>
      <c r="C9" s="45">
        <v>0</v>
      </c>
      <c r="D9" s="46">
        <f t="shared" ca="1" si="4"/>
        <v>7</v>
      </c>
      <c r="E9" s="45">
        <f t="shared" ca="1" si="5"/>
        <v>7</v>
      </c>
      <c r="F9" s="45" t="s">
        <v>138</v>
      </c>
      <c r="H9" s="90" t="s">
        <v>25</v>
      </c>
      <c r="I9" s="91">
        <f>COUNT(I3:I7)</f>
        <v>5</v>
      </c>
      <c r="J9" s="92"/>
      <c r="L9" s="165" t="s">
        <v>118</v>
      </c>
      <c r="M9" s="166">
        <f>AVERAGE(M3:M7)</f>
        <v>9</v>
      </c>
      <c r="N9" s="161"/>
    </row>
    <row r="10" spans="1:14" ht="16.2" thickBot="1" x14ac:dyDescent="0.35">
      <c r="A10" s="143" t="s">
        <v>133</v>
      </c>
      <c r="B10" s="143">
        <v>2</v>
      </c>
      <c r="C10" s="45">
        <v>0</v>
      </c>
      <c r="D10" s="46">
        <f t="shared" ca="1" si="4"/>
        <v>5</v>
      </c>
      <c r="E10" s="45">
        <f t="shared" ca="1" si="5"/>
        <v>5</v>
      </c>
      <c r="F10" s="45" t="s">
        <v>138</v>
      </c>
      <c r="H10" s="90" t="s">
        <v>27</v>
      </c>
      <c r="I10" s="93">
        <f>I8/4</f>
        <v>18.75</v>
      </c>
      <c r="J10" s="89" t="s">
        <v>28</v>
      </c>
      <c r="L10" s="167" t="s">
        <v>25</v>
      </c>
      <c r="M10" s="168">
        <f>COUNT(M3:M7)</f>
        <v>5</v>
      </c>
      <c r="N10" s="169"/>
    </row>
    <row r="11" spans="1:14" ht="16.8" thickTop="1" thickBot="1" x14ac:dyDescent="0.35">
      <c r="A11" s="143" t="s">
        <v>134</v>
      </c>
      <c r="B11" s="143">
        <v>2</v>
      </c>
      <c r="C11" s="45">
        <v>0</v>
      </c>
      <c r="D11" s="46">
        <f t="shared" ca="1" si="4"/>
        <v>11</v>
      </c>
      <c r="E11" s="45">
        <f t="shared" ca="1" si="5"/>
        <v>11</v>
      </c>
      <c r="F11" s="45" t="s">
        <v>138</v>
      </c>
      <c r="H11" s="94" t="s">
        <v>29</v>
      </c>
      <c r="I11" s="95">
        <f>I10*2</f>
        <v>37.5</v>
      </c>
      <c r="J11" s="96" t="s">
        <v>30</v>
      </c>
    </row>
    <row r="12" spans="1:14" ht="16.2" thickTop="1" x14ac:dyDescent="0.3">
      <c r="H12" s="97"/>
      <c r="I12" s="97"/>
      <c r="J12" s="97"/>
      <c r="L12" s="98" t="s">
        <v>31</v>
      </c>
      <c r="M12" s="99">
        <f>I10</f>
        <v>18.75</v>
      </c>
      <c r="N12" s="97"/>
    </row>
    <row r="13" spans="1:14" x14ac:dyDescent="0.3">
      <c r="L13" s="98" t="s">
        <v>32</v>
      </c>
      <c r="M13" s="99">
        <f>I11</f>
        <v>37.5</v>
      </c>
      <c r="N13" s="97"/>
    </row>
    <row r="14" spans="1:14" x14ac:dyDescent="0.3">
      <c r="L14" s="98" t="s">
        <v>33</v>
      </c>
      <c r="M14" s="99">
        <f>I8</f>
        <v>75</v>
      </c>
      <c r="N14" s="97"/>
    </row>
    <row r="15" spans="1:14" x14ac:dyDescent="0.3">
      <c r="N15" s="97"/>
    </row>
    <row r="16" spans="1:14" x14ac:dyDescent="0.3">
      <c r="L16" s="100" t="s">
        <v>34</v>
      </c>
      <c r="M16" s="99">
        <f>M8</f>
        <v>45</v>
      </c>
    </row>
  </sheetData>
  <sortState ref="H3:J9">
    <sortCondition ref="H3:H9"/>
  </sortState>
  <conditionalFormatting sqref="M16">
    <cfRule type="cellIs" dxfId="248" priority="1434" operator="greaterThan">
      <formula>$M$14</formula>
    </cfRule>
    <cfRule type="cellIs" dxfId="247" priority="1435" operator="between">
      <formula>$M$13</formula>
      <formula>$M$14</formula>
    </cfRule>
    <cfRule type="cellIs" dxfId="246" priority="1436" operator="between">
      <formula>$M$12</formula>
      <formula>$M$13</formula>
    </cfRule>
    <cfRule type="cellIs" dxfId="245" priority="1437" operator="lessThan">
      <formula>$M$12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1"/>
  <sheetViews>
    <sheetView showGridLines="0" tabSelected="1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5.8984375" style="49" bestFit="1" customWidth="1"/>
    <col min="2" max="2" width="25.3984375" style="49" bestFit="1" customWidth="1"/>
    <col min="3" max="3" width="7.296875" style="49" bestFit="1" customWidth="1"/>
    <col min="4" max="4" width="3.59765625" style="49" bestFit="1" customWidth="1"/>
    <col min="5" max="5" width="7.796875" style="49" bestFit="1" customWidth="1"/>
    <col min="6" max="6" width="8" style="49" bestFit="1" customWidth="1"/>
    <col min="7" max="7" width="9" style="49" bestFit="1" customWidth="1"/>
    <col min="8" max="8" width="6.796875" style="49" bestFit="1" customWidth="1"/>
    <col min="9" max="9" width="7.5" style="49" bestFit="1" customWidth="1"/>
    <col min="10" max="10" width="8.5" style="49" bestFit="1" customWidth="1"/>
    <col min="11" max="11" width="8.796875" style="49" bestFit="1" customWidth="1"/>
    <col min="12" max="12" width="7.296875" style="61" bestFit="1" customWidth="1"/>
    <col min="13" max="13" width="7.5" style="61" bestFit="1" customWidth="1"/>
    <col min="14" max="14" width="2.296875" style="49" customWidth="1"/>
    <col min="15" max="15" width="7.8984375" style="49" customWidth="1"/>
    <col min="16" max="16" width="4.69921875" style="49" bestFit="1" customWidth="1"/>
    <col min="17" max="17" width="7.796875" style="49" bestFit="1" customWidth="1"/>
    <col min="18" max="18" width="9" style="49" bestFit="1" customWidth="1"/>
    <col min="19" max="19" width="7.59765625" style="49" bestFit="1" customWidth="1"/>
    <col min="20" max="20" width="9" style="49" bestFit="1" customWidth="1"/>
    <col min="21" max="16384" width="8.796875" style="49"/>
  </cols>
  <sheetData>
    <row r="1" spans="1:20" s="57" customFormat="1" ht="31.8" thickBot="1" x14ac:dyDescent="0.35">
      <c r="A1" s="56" t="s">
        <v>82</v>
      </c>
      <c r="B1" s="62" t="s">
        <v>83</v>
      </c>
      <c r="C1" s="62" t="s">
        <v>84</v>
      </c>
      <c r="D1" s="56" t="s">
        <v>85</v>
      </c>
      <c r="E1" s="56" t="s">
        <v>113</v>
      </c>
      <c r="F1" s="56" t="s">
        <v>112</v>
      </c>
      <c r="G1" s="56" t="s">
        <v>111</v>
      </c>
      <c r="H1" s="56" t="s">
        <v>110</v>
      </c>
      <c r="I1" s="56" t="s">
        <v>114</v>
      </c>
      <c r="J1" s="56" t="s">
        <v>86</v>
      </c>
      <c r="K1" s="56" t="s">
        <v>87</v>
      </c>
      <c r="L1" s="56" t="s">
        <v>88</v>
      </c>
      <c r="M1" s="56" t="s">
        <v>89</v>
      </c>
      <c r="O1" s="76" t="s">
        <v>90</v>
      </c>
      <c r="P1" s="77">
        <v>23</v>
      </c>
      <c r="Q1" s="207" t="s">
        <v>164</v>
      </c>
      <c r="R1" s="208">
        <v>0.86875000000000002</v>
      </c>
      <c r="S1" s="209" t="s">
        <v>165</v>
      </c>
      <c r="T1" s="208">
        <f>R1+((P1)/(24*60*10))</f>
        <v>0.87034722222222227</v>
      </c>
    </row>
    <row r="2" spans="1:20" ht="16.8" x14ac:dyDescent="0.3">
      <c r="A2" s="65" t="s">
        <v>71</v>
      </c>
      <c r="B2" s="63" t="s">
        <v>94</v>
      </c>
      <c r="C2" s="64">
        <v>17</v>
      </c>
      <c r="D2" s="58">
        <v>15</v>
      </c>
      <c r="E2" s="59" t="s">
        <v>91</v>
      </c>
      <c r="F2" s="59" t="s">
        <v>91</v>
      </c>
      <c r="G2" s="59" t="s">
        <v>100</v>
      </c>
      <c r="H2" s="59" t="s">
        <v>91</v>
      </c>
      <c r="I2" s="58"/>
      <c r="J2" s="58">
        <f t="shared" ref="J2:J15" si="0">IF($E2="þ",$D2,IF($F2="þ",($D2*10),IF($G2="þ",($D2*100),IF($H2="þ",($D2*600),$I2))))</f>
        <v>1500</v>
      </c>
      <c r="K2" s="58">
        <f t="shared" ref="K2:K13" si="1">J2+C2</f>
        <v>1517</v>
      </c>
      <c r="L2" s="59" t="s">
        <v>100</v>
      </c>
      <c r="M2" s="60" t="str">
        <f t="shared" ref="M2:M13" si="2">IF(K2&lt;=$P$1,"þ","q")</f>
        <v>q</v>
      </c>
    </row>
    <row r="3" spans="1:20" ht="16.8" x14ac:dyDescent="0.3">
      <c r="A3" s="65" t="s">
        <v>71</v>
      </c>
      <c r="B3" s="63" t="s">
        <v>119</v>
      </c>
      <c r="C3" s="64"/>
      <c r="D3" s="58">
        <v>15</v>
      </c>
      <c r="E3" s="59" t="s">
        <v>91</v>
      </c>
      <c r="F3" s="59" t="s">
        <v>91</v>
      </c>
      <c r="G3" s="59" t="s">
        <v>100</v>
      </c>
      <c r="H3" s="59" t="s">
        <v>91</v>
      </c>
      <c r="I3" s="58"/>
      <c r="J3" s="58">
        <f t="shared" si="0"/>
        <v>1500</v>
      </c>
      <c r="K3" s="58">
        <f t="shared" ref="K3" si="3">J3+C3</f>
        <v>1500</v>
      </c>
      <c r="L3" s="59" t="s">
        <v>91</v>
      </c>
      <c r="M3" s="60" t="str">
        <f t="shared" ref="M3" si="4">IF(K3&lt;=$P$1,"þ","q")</f>
        <v>q</v>
      </c>
    </row>
    <row r="4" spans="1:20" ht="16.8" x14ac:dyDescent="0.3">
      <c r="A4" s="65" t="s">
        <v>71</v>
      </c>
      <c r="B4" s="63" t="s">
        <v>99</v>
      </c>
      <c r="C4" s="64">
        <v>18</v>
      </c>
      <c r="D4" s="58">
        <v>15</v>
      </c>
      <c r="E4" s="59" t="s">
        <v>91</v>
      </c>
      <c r="F4" s="59" t="s">
        <v>100</v>
      </c>
      <c r="G4" s="59" t="s">
        <v>91</v>
      </c>
      <c r="H4" s="59" t="s">
        <v>91</v>
      </c>
      <c r="I4" s="58"/>
      <c r="J4" s="58">
        <f t="shared" si="0"/>
        <v>150</v>
      </c>
      <c r="K4" s="58">
        <f t="shared" si="1"/>
        <v>168</v>
      </c>
      <c r="L4" s="59" t="s">
        <v>100</v>
      </c>
      <c r="M4" s="60" t="str">
        <f t="shared" si="2"/>
        <v>q</v>
      </c>
    </row>
    <row r="5" spans="1:20" ht="16.8" x14ac:dyDescent="0.3">
      <c r="A5" s="66" t="s">
        <v>73</v>
      </c>
      <c r="B5" s="63" t="s">
        <v>95</v>
      </c>
      <c r="C5" s="64"/>
      <c r="D5" s="58">
        <v>6</v>
      </c>
      <c r="E5" s="59" t="s">
        <v>100</v>
      </c>
      <c r="F5" s="59" t="s">
        <v>91</v>
      </c>
      <c r="G5" s="59" t="s">
        <v>91</v>
      </c>
      <c r="H5" s="59" t="s">
        <v>91</v>
      </c>
      <c r="I5" s="58"/>
      <c r="J5" s="58">
        <f t="shared" si="0"/>
        <v>6</v>
      </c>
      <c r="K5" s="58">
        <f t="shared" si="1"/>
        <v>6</v>
      </c>
      <c r="L5" s="59" t="s">
        <v>91</v>
      </c>
      <c r="M5" s="60" t="str">
        <f t="shared" si="2"/>
        <v>þ</v>
      </c>
      <c r="O5" s="82"/>
      <c r="Q5" s="82"/>
    </row>
    <row r="6" spans="1:20" ht="16.8" x14ac:dyDescent="0.3">
      <c r="A6" s="66" t="s">
        <v>73</v>
      </c>
      <c r="B6" s="63" t="s">
        <v>123</v>
      </c>
      <c r="C6" s="64"/>
      <c r="D6" s="58" t="s">
        <v>96</v>
      </c>
      <c r="E6" s="59" t="s">
        <v>91</v>
      </c>
      <c r="F6" s="59" t="s">
        <v>91</v>
      </c>
      <c r="G6" s="59" t="s">
        <v>91</v>
      </c>
      <c r="H6" s="59" t="s">
        <v>91</v>
      </c>
      <c r="I6" s="58">
        <v>100</v>
      </c>
      <c r="J6" s="58">
        <f t="shared" si="0"/>
        <v>100</v>
      </c>
      <c r="K6" s="58">
        <f t="shared" si="1"/>
        <v>100</v>
      </c>
      <c r="L6" s="59" t="s">
        <v>91</v>
      </c>
      <c r="M6" s="60" t="str">
        <f t="shared" si="2"/>
        <v>q</v>
      </c>
      <c r="O6" s="82"/>
      <c r="Q6" s="82"/>
    </row>
    <row r="7" spans="1:20" ht="16.8" x14ac:dyDescent="0.3">
      <c r="A7" s="66" t="s">
        <v>73</v>
      </c>
      <c r="B7" s="63" t="s">
        <v>122</v>
      </c>
      <c r="C7" s="64"/>
      <c r="D7" s="58" t="s">
        <v>96</v>
      </c>
      <c r="E7" s="59" t="s">
        <v>91</v>
      </c>
      <c r="F7" s="59" t="s">
        <v>91</v>
      </c>
      <c r="G7" s="59" t="s">
        <v>91</v>
      </c>
      <c r="H7" s="59" t="s">
        <v>91</v>
      </c>
      <c r="I7" s="58">
        <v>600</v>
      </c>
      <c r="J7" s="58">
        <f t="shared" si="0"/>
        <v>600</v>
      </c>
      <c r="K7" s="58">
        <f t="shared" si="1"/>
        <v>600</v>
      </c>
      <c r="L7" s="59" t="s">
        <v>91</v>
      </c>
      <c r="M7" s="60" t="str">
        <f t="shared" si="2"/>
        <v>q</v>
      </c>
      <c r="O7" s="82"/>
      <c r="Q7" s="82"/>
    </row>
    <row r="8" spans="1:20" ht="16.8" x14ac:dyDescent="0.3">
      <c r="A8" s="180" t="s">
        <v>124</v>
      </c>
      <c r="B8" s="63" t="s">
        <v>142</v>
      </c>
      <c r="C8" s="64">
        <v>7</v>
      </c>
      <c r="D8" s="58">
        <v>8</v>
      </c>
      <c r="E8" s="59" t="s">
        <v>100</v>
      </c>
      <c r="F8" s="59" t="s">
        <v>91</v>
      </c>
      <c r="G8" s="59" t="s">
        <v>91</v>
      </c>
      <c r="H8" s="59" t="s">
        <v>91</v>
      </c>
      <c r="I8" s="58"/>
      <c r="J8" s="58">
        <f t="shared" ref="J8:J11" si="5">IF($E8="þ",$D8,IF($F8="þ",($D8*10),IF($G8="þ",($D8*100),IF($H8="þ",($D8*600),$I8))))</f>
        <v>8</v>
      </c>
      <c r="K8" s="58">
        <f t="shared" ref="K8:K11" si="6">J8+C8</f>
        <v>15</v>
      </c>
      <c r="L8" s="59" t="s">
        <v>100</v>
      </c>
      <c r="M8" s="60" t="str">
        <f t="shared" ref="M8:M11" si="7">IF(K8&lt;=$P$1,"þ","q")</f>
        <v>þ</v>
      </c>
      <c r="O8" s="82"/>
      <c r="Q8" s="82"/>
    </row>
    <row r="9" spans="1:20" ht="16.8" x14ac:dyDescent="0.3">
      <c r="A9" s="180" t="s">
        <v>124</v>
      </c>
      <c r="B9" s="63" t="s">
        <v>141</v>
      </c>
      <c r="C9" s="64">
        <v>11</v>
      </c>
      <c r="D9" s="58">
        <v>8</v>
      </c>
      <c r="E9" s="59" t="s">
        <v>91</v>
      </c>
      <c r="F9" s="59" t="s">
        <v>100</v>
      </c>
      <c r="G9" s="59" t="s">
        <v>91</v>
      </c>
      <c r="H9" s="59" t="s">
        <v>91</v>
      </c>
      <c r="I9" s="58"/>
      <c r="J9" s="58">
        <f t="shared" si="5"/>
        <v>80</v>
      </c>
      <c r="K9" s="58">
        <f t="shared" ref="K9" si="8">J9+C9</f>
        <v>91</v>
      </c>
      <c r="L9" s="59" t="s">
        <v>100</v>
      </c>
      <c r="M9" s="60" t="str">
        <f t="shared" ref="M9" si="9">IF(K9&lt;=$P$1,"þ","q")</f>
        <v>q</v>
      </c>
      <c r="O9" s="82"/>
      <c r="Q9" s="82"/>
    </row>
    <row r="10" spans="1:20" ht="16.8" x14ac:dyDescent="0.3">
      <c r="A10" s="180" t="s">
        <v>124</v>
      </c>
      <c r="B10" s="63" t="s">
        <v>160</v>
      </c>
      <c r="C10" s="64">
        <v>16</v>
      </c>
      <c r="D10" s="58">
        <v>8</v>
      </c>
      <c r="E10" s="59" t="s">
        <v>91</v>
      </c>
      <c r="F10" s="59" t="s">
        <v>100</v>
      </c>
      <c r="G10" s="59" t="s">
        <v>91</v>
      </c>
      <c r="H10" s="59" t="s">
        <v>91</v>
      </c>
      <c r="I10" s="58"/>
      <c r="J10" s="58">
        <f t="shared" si="5"/>
        <v>80</v>
      </c>
      <c r="K10" s="58">
        <f t="shared" si="6"/>
        <v>96</v>
      </c>
      <c r="L10" s="59" t="s">
        <v>100</v>
      </c>
      <c r="M10" s="60" t="str">
        <f t="shared" si="7"/>
        <v>q</v>
      </c>
      <c r="O10" s="82"/>
      <c r="Q10" s="82"/>
    </row>
    <row r="11" spans="1:20" ht="16.8" x14ac:dyDescent="0.3">
      <c r="A11" s="180" t="s">
        <v>124</v>
      </c>
      <c r="B11" s="63" t="s">
        <v>163</v>
      </c>
      <c r="C11" s="64">
        <v>17</v>
      </c>
      <c r="D11" s="58">
        <v>8</v>
      </c>
      <c r="E11" s="59" t="s">
        <v>91</v>
      </c>
      <c r="F11" s="59" t="s">
        <v>91</v>
      </c>
      <c r="G11" s="59" t="s">
        <v>100</v>
      </c>
      <c r="H11" s="59" t="s">
        <v>91</v>
      </c>
      <c r="I11" s="58"/>
      <c r="J11" s="58">
        <f t="shared" si="5"/>
        <v>800</v>
      </c>
      <c r="K11" s="58">
        <f t="shared" si="6"/>
        <v>817</v>
      </c>
      <c r="L11" s="59" t="s">
        <v>91</v>
      </c>
      <c r="M11" s="60" t="str">
        <f t="shared" si="7"/>
        <v>q</v>
      </c>
      <c r="O11" s="82"/>
      <c r="Q11" s="82"/>
    </row>
    <row r="12" spans="1:20" ht="16.8" x14ac:dyDescent="0.3">
      <c r="A12" s="67" t="s">
        <v>72</v>
      </c>
      <c r="B12" s="63" t="s">
        <v>121</v>
      </c>
      <c r="C12" s="64"/>
      <c r="D12" s="58">
        <v>15</v>
      </c>
      <c r="E12" s="59" t="s">
        <v>91</v>
      </c>
      <c r="F12" s="59" t="s">
        <v>91</v>
      </c>
      <c r="G12" s="59" t="s">
        <v>100</v>
      </c>
      <c r="H12" s="59" t="s">
        <v>91</v>
      </c>
      <c r="I12" s="58"/>
      <c r="J12" s="58">
        <f t="shared" si="0"/>
        <v>1500</v>
      </c>
      <c r="K12" s="58">
        <f t="shared" si="1"/>
        <v>1500</v>
      </c>
      <c r="L12" s="59" t="s">
        <v>91</v>
      </c>
      <c r="M12" s="60" t="str">
        <f t="shared" si="2"/>
        <v>q</v>
      </c>
      <c r="O12" s="82"/>
      <c r="Q12" s="82"/>
    </row>
    <row r="13" spans="1:20" ht="16.8" x14ac:dyDescent="0.3">
      <c r="A13" s="67" t="s">
        <v>72</v>
      </c>
      <c r="B13" s="63" t="s">
        <v>94</v>
      </c>
      <c r="C13" s="64">
        <v>11</v>
      </c>
      <c r="D13" s="58">
        <v>15</v>
      </c>
      <c r="E13" s="59" t="s">
        <v>91</v>
      </c>
      <c r="F13" s="59" t="s">
        <v>91</v>
      </c>
      <c r="G13" s="59" t="s">
        <v>100</v>
      </c>
      <c r="H13" s="59" t="s">
        <v>91</v>
      </c>
      <c r="I13" s="58"/>
      <c r="J13" s="58">
        <f t="shared" si="0"/>
        <v>1500</v>
      </c>
      <c r="K13" s="58">
        <f t="shared" si="1"/>
        <v>1511</v>
      </c>
      <c r="L13" s="59" t="s">
        <v>100</v>
      </c>
      <c r="M13" s="60" t="str">
        <f t="shared" si="2"/>
        <v>q</v>
      </c>
      <c r="O13" s="82"/>
      <c r="Q13" s="82"/>
    </row>
    <row r="14" spans="1:20" ht="16.8" x14ac:dyDescent="0.3">
      <c r="A14" s="67" t="s">
        <v>72</v>
      </c>
      <c r="B14" s="63" t="s">
        <v>120</v>
      </c>
      <c r="C14" s="64"/>
      <c r="D14" s="58">
        <v>15</v>
      </c>
      <c r="E14" s="59" t="s">
        <v>91</v>
      </c>
      <c r="F14" s="59" t="s">
        <v>100</v>
      </c>
      <c r="G14" s="59" t="s">
        <v>91</v>
      </c>
      <c r="H14" s="59" t="s">
        <v>91</v>
      </c>
      <c r="I14" s="58"/>
      <c r="J14" s="58">
        <f t="shared" si="0"/>
        <v>150</v>
      </c>
      <c r="K14" s="58">
        <f t="shared" ref="K14" si="10">J14+C14</f>
        <v>150</v>
      </c>
      <c r="L14" s="59" t="s">
        <v>91</v>
      </c>
      <c r="M14" s="60" t="str">
        <f t="shared" ref="M14" si="11">IF(K14&lt;=$P$1,"þ","q")</f>
        <v>q</v>
      </c>
      <c r="O14" s="82"/>
      <c r="Q14" s="82"/>
    </row>
    <row r="15" spans="1:20" ht="16.8" x14ac:dyDescent="0.3">
      <c r="A15" s="67" t="s">
        <v>72</v>
      </c>
      <c r="B15" s="63" t="s">
        <v>116</v>
      </c>
      <c r="C15" s="64">
        <v>22</v>
      </c>
      <c r="D15" s="58">
        <v>15</v>
      </c>
      <c r="E15" s="59" t="s">
        <v>100</v>
      </c>
      <c r="F15" s="59" t="s">
        <v>91</v>
      </c>
      <c r="G15" s="59" t="s">
        <v>91</v>
      </c>
      <c r="H15" s="59" t="s">
        <v>91</v>
      </c>
      <c r="I15" s="58"/>
      <c r="J15" s="58">
        <f t="shared" si="0"/>
        <v>15</v>
      </c>
      <c r="K15" s="58">
        <f t="shared" ref="K15" si="12">J15+C15</f>
        <v>37</v>
      </c>
      <c r="L15" s="59" t="s">
        <v>100</v>
      </c>
      <c r="M15" s="60" t="str">
        <f t="shared" ref="M15" si="13">IF(K15&lt;=$P$1,"þ","q")</f>
        <v>q</v>
      </c>
      <c r="O15" s="82"/>
      <c r="Q15" s="82"/>
    </row>
    <row r="16" spans="1:20" x14ac:dyDescent="0.3">
      <c r="O16" s="44"/>
    </row>
    <row r="17" spans="1:15" ht="31.2" x14ac:dyDescent="0.3">
      <c r="A17" s="56" t="s">
        <v>82</v>
      </c>
      <c r="B17" s="62" t="s">
        <v>83</v>
      </c>
      <c r="C17" s="62" t="s">
        <v>84</v>
      </c>
      <c r="D17" s="56" t="s">
        <v>85</v>
      </c>
      <c r="E17" s="56" t="s">
        <v>113</v>
      </c>
      <c r="F17" s="56" t="s">
        <v>112</v>
      </c>
      <c r="G17" s="56" t="s">
        <v>111</v>
      </c>
      <c r="H17" s="56" t="s">
        <v>110</v>
      </c>
      <c r="I17" s="56" t="s">
        <v>114</v>
      </c>
      <c r="J17" s="56" t="s">
        <v>86</v>
      </c>
      <c r="K17" s="56" t="s">
        <v>87</v>
      </c>
      <c r="L17" s="56" t="s">
        <v>88</v>
      </c>
      <c r="M17" s="56" t="s">
        <v>89</v>
      </c>
    </row>
    <row r="18" spans="1:15" ht="16.8" x14ac:dyDescent="0.3">
      <c r="A18" s="68"/>
      <c r="B18" s="63"/>
      <c r="C18" s="64"/>
      <c r="D18" s="58"/>
      <c r="E18" s="59" t="s">
        <v>91</v>
      </c>
      <c r="F18" s="59" t="s">
        <v>91</v>
      </c>
      <c r="G18" s="59" t="s">
        <v>91</v>
      </c>
      <c r="H18" s="59" t="s">
        <v>91</v>
      </c>
      <c r="I18" s="58"/>
      <c r="J18" s="58">
        <f t="shared" ref="J18:J21" si="14">IF($E18="þ",$D18,IF($F18="þ",($D18*10),IF($G18="þ",($D18*100),IF($H18="þ",($D18*600),$I18))))</f>
        <v>0</v>
      </c>
      <c r="K18" s="58">
        <f t="shared" ref="K18:K21" si="15">J18+C18</f>
        <v>0</v>
      </c>
      <c r="L18" s="59" t="s">
        <v>91</v>
      </c>
      <c r="M18" s="60" t="str">
        <f t="shared" ref="M18:M21" si="16">IF(K18&lt;=$P$1,"þ","q")</f>
        <v>þ</v>
      </c>
      <c r="O18" s="44"/>
    </row>
    <row r="19" spans="1:15" ht="16.8" x14ac:dyDescent="0.3">
      <c r="A19" s="68"/>
      <c r="B19" s="63"/>
      <c r="C19" s="64"/>
      <c r="D19" s="58"/>
      <c r="E19" s="59" t="s">
        <v>91</v>
      </c>
      <c r="F19" s="59" t="s">
        <v>91</v>
      </c>
      <c r="G19" s="59" t="s">
        <v>91</v>
      </c>
      <c r="H19" s="59" t="s">
        <v>91</v>
      </c>
      <c r="I19" s="58"/>
      <c r="J19" s="58">
        <f t="shared" si="14"/>
        <v>0</v>
      </c>
      <c r="K19" s="58">
        <f t="shared" si="15"/>
        <v>0</v>
      </c>
      <c r="L19" s="59" t="s">
        <v>91</v>
      </c>
      <c r="M19" s="60" t="str">
        <f t="shared" si="16"/>
        <v>þ</v>
      </c>
      <c r="O19" s="82"/>
    </row>
    <row r="20" spans="1:15" ht="16.8" x14ac:dyDescent="0.3">
      <c r="A20" s="69"/>
      <c r="B20" s="63"/>
      <c r="C20" s="64"/>
      <c r="D20" s="58"/>
      <c r="E20" s="59" t="s">
        <v>91</v>
      </c>
      <c r="F20" s="59" t="s">
        <v>91</v>
      </c>
      <c r="G20" s="59" t="s">
        <v>91</v>
      </c>
      <c r="H20" s="59" t="s">
        <v>91</v>
      </c>
      <c r="I20" s="58"/>
      <c r="J20" s="58">
        <f t="shared" si="14"/>
        <v>0</v>
      </c>
      <c r="K20" s="58">
        <f t="shared" si="15"/>
        <v>0</v>
      </c>
      <c r="L20" s="59" t="s">
        <v>91</v>
      </c>
      <c r="M20" s="60" t="str">
        <f t="shared" si="16"/>
        <v>þ</v>
      </c>
    </row>
    <row r="21" spans="1:15" ht="16.8" x14ac:dyDescent="0.3">
      <c r="A21" s="69"/>
      <c r="B21" s="63"/>
      <c r="C21" s="64"/>
      <c r="D21" s="58"/>
      <c r="E21" s="59" t="s">
        <v>91</v>
      </c>
      <c r="F21" s="59" t="s">
        <v>91</v>
      </c>
      <c r="G21" s="59" t="s">
        <v>91</v>
      </c>
      <c r="H21" s="59" t="s">
        <v>91</v>
      </c>
      <c r="I21" s="58"/>
      <c r="J21" s="58">
        <f t="shared" si="14"/>
        <v>0</v>
      </c>
      <c r="K21" s="58">
        <f t="shared" si="15"/>
        <v>0</v>
      </c>
      <c r="L21" s="59" t="s">
        <v>91</v>
      </c>
      <c r="M21" s="60" t="str">
        <f t="shared" si="16"/>
        <v>þ</v>
      </c>
    </row>
  </sheetData>
  <sortState ref="A2:M16">
    <sortCondition ref="A2:A16"/>
    <sortCondition ref="C2:C16"/>
  </sortState>
  <conditionalFormatting sqref="M2 M4 G5:H5 G6 H6:H7 L20:M21 L5:M7">
    <cfRule type="cellIs" dxfId="244" priority="381" stopIfTrue="1" operator="equal">
      <formula>"þ"</formula>
    </cfRule>
  </conditionalFormatting>
  <conditionalFormatting sqref="K20:K21 K2 K4:K7">
    <cfRule type="cellIs" dxfId="243" priority="380" operator="lessThan">
      <formula>$P$1</formula>
    </cfRule>
  </conditionalFormatting>
  <conditionalFormatting sqref="L16:M16">
    <cfRule type="cellIs" dxfId="242" priority="379" stopIfTrue="1" operator="equal">
      <formula>"þ"</formula>
    </cfRule>
  </conditionalFormatting>
  <conditionalFormatting sqref="M18">
    <cfRule type="cellIs" dxfId="241" priority="378" stopIfTrue="1" operator="equal">
      <formula>"þ"</formula>
    </cfRule>
  </conditionalFormatting>
  <conditionalFormatting sqref="K18">
    <cfRule type="cellIs" dxfId="240" priority="377" operator="lessThan">
      <formula>$P$1</formula>
    </cfRule>
  </conditionalFormatting>
  <conditionalFormatting sqref="M18">
    <cfRule type="cellIs" dxfId="239" priority="376" stopIfTrue="1" operator="equal">
      <formula>"þ"</formula>
    </cfRule>
  </conditionalFormatting>
  <conditionalFormatting sqref="K18">
    <cfRule type="cellIs" dxfId="238" priority="375" operator="lessThan">
      <formula>$P$1</formula>
    </cfRule>
  </conditionalFormatting>
  <conditionalFormatting sqref="P1">
    <cfRule type="cellIs" dxfId="237" priority="363" operator="equal">
      <formula>0</formula>
    </cfRule>
  </conditionalFormatting>
  <conditionalFormatting sqref="M19">
    <cfRule type="cellIs" dxfId="236" priority="350" stopIfTrue="1" operator="equal">
      <formula>"þ"</formula>
    </cfRule>
  </conditionalFormatting>
  <conditionalFormatting sqref="K19">
    <cfRule type="cellIs" dxfId="235" priority="362" operator="lessThan">
      <formula>$P$1</formula>
    </cfRule>
  </conditionalFormatting>
  <conditionalFormatting sqref="M19">
    <cfRule type="cellIs" dxfId="234" priority="361" stopIfTrue="1" operator="equal">
      <formula>"þ"</formula>
    </cfRule>
  </conditionalFormatting>
  <conditionalFormatting sqref="M19">
    <cfRule type="cellIs" dxfId="233" priority="360" stopIfTrue="1" operator="equal">
      <formula>"þ"</formula>
    </cfRule>
  </conditionalFormatting>
  <conditionalFormatting sqref="K19">
    <cfRule type="cellIs" dxfId="232" priority="359" operator="lessThan">
      <formula>$P$1</formula>
    </cfRule>
  </conditionalFormatting>
  <conditionalFormatting sqref="M19">
    <cfRule type="cellIs" dxfId="231" priority="358" stopIfTrue="1" operator="equal">
      <formula>"þ"</formula>
    </cfRule>
  </conditionalFormatting>
  <conditionalFormatting sqref="M19">
    <cfRule type="cellIs" dxfId="230" priority="357" stopIfTrue="1" operator="equal">
      <formula>"þ"</formula>
    </cfRule>
  </conditionalFormatting>
  <conditionalFormatting sqref="K19">
    <cfRule type="cellIs" dxfId="229" priority="356" operator="lessThan">
      <formula>$P$1</formula>
    </cfRule>
  </conditionalFormatting>
  <conditionalFormatting sqref="M19">
    <cfRule type="cellIs" dxfId="228" priority="355" stopIfTrue="1" operator="equal">
      <formula>"þ"</formula>
    </cfRule>
  </conditionalFormatting>
  <conditionalFormatting sqref="M19">
    <cfRule type="cellIs" dxfId="227" priority="354" stopIfTrue="1" operator="equal">
      <formula>"þ"</formula>
    </cfRule>
  </conditionalFormatting>
  <conditionalFormatting sqref="K19">
    <cfRule type="cellIs" dxfId="226" priority="353" operator="lessThan">
      <formula>$P$1</formula>
    </cfRule>
  </conditionalFormatting>
  <conditionalFormatting sqref="K19">
    <cfRule type="cellIs" dxfId="225" priority="352" operator="lessThan">
      <formula>$P$1</formula>
    </cfRule>
  </conditionalFormatting>
  <conditionalFormatting sqref="M19">
    <cfRule type="cellIs" dxfId="224" priority="351" stopIfTrue="1" operator="equal">
      <formula>"þ"</formula>
    </cfRule>
  </conditionalFormatting>
  <conditionalFormatting sqref="K19">
    <cfRule type="cellIs" dxfId="223" priority="349" operator="lessThan">
      <formula>$P$1</formula>
    </cfRule>
  </conditionalFormatting>
  <conditionalFormatting sqref="M19">
    <cfRule type="cellIs" dxfId="222" priority="348" stopIfTrue="1" operator="equal">
      <formula>"þ"</formula>
    </cfRule>
  </conditionalFormatting>
  <conditionalFormatting sqref="M19">
    <cfRule type="cellIs" dxfId="221" priority="347" stopIfTrue="1" operator="equal">
      <formula>"þ"</formula>
    </cfRule>
  </conditionalFormatting>
  <conditionalFormatting sqref="K19">
    <cfRule type="cellIs" dxfId="220" priority="346" operator="lessThan">
      <formula>$P$1</formula>
    </cfRule>
  </conditionalFormatting>
  <conditionalFormatting sqref="M19">
    <cfRule type="cellIs" dxfId="219" priority="345" stopIfTrue="1" operator="equal">
      <formula>"þ"</formula>
    </cfRule>
  </conditionalFormatting>
  <conditionalFormatting sqref="M19">
    <cfRule type="cellIs" dxfId="218" priority="344" stopIfTrue="1" operator="equal">
      <formula>"þ"</formula>
    </cfRule>
  </conditionalFormatting>
  <conditionalFormatting sqref="K19">
    <cfRule type="cellIs" dxfId="217" priority="343" operator="lessThan">
      <formula>$P$1</formula>
    </cfRule>
  </conditionalFormatting>
  <conditionalFormatting sqref="L18:L19">
    <cfRule type="cellIs" dxfId="216" priority="342" stopIfTrue="1" operator="equal">
      <formula>"þ"</formula>
    </cfRule>
  </conditionalFormatting>
  <conditionalFormatting sqref="L18:L19">
    <cfRule type="cellIs" dxfId="215" priority="341" stopIfTrue="1" operator="equal">
      <formula>"þ"</formula>
    </cfRule>
  </conditionalFormatting>
  <conditionalFormatting sqref="M20:M21">
    <cfRule type="cellIs" dxfId="214" priority="340" stopIfTrue="1" operator="equal">
      <formula>"þ"</formula>
    </cfRule>
  </conditionalFormatting>
  <conditionalFormatting sqref="K21">
    <cfRule type="cellIs" dxfId="213" priority="339" operator="lessThan">
      <formula>$P$1</formula>
    </cfRule>
  </conditionalFormatting>
  <conditionalFormatting sqref="M20:M21">
    <cfRule type="cellIs" dxfId="212" priority="338" stopIfTrue="1" operator="equal">
      <formula>"þ"</formula>
    </cfRule>
  </conditionalFormatting>
  <conditionalFormatting sqref="K21">
    <cfRule type="cellIs" dxfId="211" priority="337" operator="lessThan">
      <formula>$P$1</formula>
    </cfRule>
  </conditionalFormatting>
  <conditionalFormatting sqref="M20:M21">
    <cfRule type="cellIs" dxfId="210" priority="336" stopIfTrue="1" operator="equal">
      <formula>"þ"</formula>
    </cfRule>
  </conditionalFormatting>
  <conditionalFormatting sqref="K21">
    <cfRule type="cellIs" dxfId="209" priority="335" operator="lessThan">
      <formula>$P$1</formula>
    </cfRule>
  </conditionalFormatting>
  <conditionalFormatting sqref="K20">
    <cfRule type="cellIs" dxfId="208" priority="334" operator="lessThan">
      <formula>$P$1</formula>
    </cfRule>
  </conditionalFormatting>
  <conditionalFormatting sqref="K20">
    <cfRule type="cellIs" dxfId="207" priority="333" operator="lessThan">
      <formula>$P$1</formula>
    </cfRule>
  </conditionalFormatting>
  <conditionalFormatting sqref="L20:L21">
    <cfRule type="cellIs" dxfId="206" priority="332" stopIfTrue="1" operator="equal">
      <formula>"þ"</formula>
    </cfRule>
  </conditionalFormatting>
  <conditionalFormatting sqref="L20:L21">
    <cfRule type="cellIs" dxfId="205" priority="331" stopIfTrue="1" operator="equal">
      <formula>"þ"</formula>
    </cfRule>
  </conditionalFormatting>
  <conditionalFormatting sqref="L20:L21">
    <cfRule type="cellIs" dxfId="204" priority="330" stopIfTrue="1" operator="equal">
      <formula>"þ"</formula>
    </cfRule>
  </conditionalFormatting>
  <conditionalFormatting sqref="E2:F2 H2">
    <cfRule type="cellIs" dxfId="203" priority="327" stopIfTrue="1" operator="equal">
      <formula>"þ"</formula>
    </cfRule>
  </conditionalFormatting>
  <conditionalFormatting sqref="E18:F18 E20:F20 H20 H18 F18:F21">
    <cfRule type="cellIs" dxfId="202" priority="322" stopIfTrue="1" operator="equal">
      <formula>"þ"</formula>
    </cfRule>
  </conditionalFormatting>
  <conditionalFormatting sqref="E21:F21 H21">
    <cfRule type="cellIs" dxfId="201" priority="319" stopIfTrue="1" operator="equal">
      <formula>"þ"</formula>
    </cfRule>
  </conditionalFormatting>
  <conditionalFormatting sqref="E21:F21 H21">
    <cfRule type="cellIs" dxfId="200" priority="318" stopIfTrue="1" operator="equal">
      <formula>"þ"</formula>
    </cfRule>
  </conditionalFormatting>
  <conditionalFormatting sqref="E19:F19 H19">
    <cfRule type="cellIs" dxfId="199" priority="317" stopIfTrue="1" operator="equal">
      <formula>"þ"</formula>
    </cfRule>
  </conditionalFormatting>
  <conditionalFormatting sqref="E20:F20 H20">
    <cfRule type="cellIs" dxfId="198" priority="316" stopIfTrue="1" operator="equal">
      <formula>"þ"</formula>
    </cfRule>
  </conditionalFormatting>
  <conditionalFormatting sqref="G2">
    <cfRule type="cellIs" dxfId="197" priority="296" stopIfTrue="1" operator="equal">
      <formula>"þ"</formula>
    </cfRule>
  </conditionalFormatting>
  <conditionalFormatting sqref="G18 G20">
    <cfRule type="cellIs" dxfId="196" priority="291" stopIfTrue="1" operator="equal">
      <formula>"þ"</formula>
    </cfRule>
  </conditionalFormatting>
  <conditionalFormatting sqref="G21">
    <cfRule type="cellIs" dxfId="195" priority="288" stopIfTrue="1" operator="equal">
      <formula>"þ"</formula>
    </cfRule>
  </conditionalFormatting>
  <conditionalFormatting sqref="G21">
    <cfRule type="cellIs" dxfId="194" priority="287" stopIfTrue="1" operator="equal">
      <formula>"þ"</formula>
    </cfRule>
  </conditionalFormatting>
  <conditionalFormatting sqref="G19">
    <cfRule type="cellIs" dxfId="193" priority="286" stopIfTrue="1" operator="equal">
      <formula>"þ"</formula>
    </cfRule>
  </conditionalFormatting>
  <conditionalFormatting sqref="G20">
    <cfRule type="cellIs" dxfId="192" priority="285" stopIfTrue="1" operator="equal">
      <formula>"þ"</formula>
    </cfRule>
  </conditionalFormatting>
  <conditionalFormatting sqref="M13">
    <cfRule type="cellIs" dxfId="191" priority="284" stopIfTrue="1" operator="equal">
      <formula>"þ"</formula>
    </cfRule>
  </conditionalFormatting>
  <conditionalFormatting sqref="M13">
    <cfRule type="cellIs" dxfId="190" priority="283" stopIfTrue="1" operator="equal">
      <formula>"þ"</formula>
    </cfRule>
  </conditionalFormatting>
  <conditionalFormatting sqref="K13">
    <cfRule type="cellIs" dxfId="189" priority="282" operator="lessThan">
      <formula>$P$1</formula>
    </cfRule>
  </conditionalFormatting>
  <conditionalFormatting sqref="E5:F5 E13 H13 E6:E7">
    <cfRule type="cellIs" dxfId="188" priority="281" stopIfTrue="1" operator="equal">
      <formula>"þ"</formula>
    </cfRule>
  </conditionalFormatting>
  <conditionalFormatting sqref="E5:F5 E13 H13 E6:E7">
    <cfRule type="cellIs" dxfId="187" priority="280" stopIfTrue="1" operator="equal">
      <formula>"þ"</formula>
    </cfRule>
  </conditionalFormatting>
  <conditionalFormatting sqref="G13">
    <cfRule type="cellIs" dxfId="186" priority="279" stopIfTrue="1" operator="equal">
      <formula>"þ"</formula>
    </cfRule>
  </conditionalFormatting>
  <conditionalFormatting sqref="G13">
    <cfRule type="cellIs" dxfId="185" priority="278" stopIfTrue="1" operator="equal">
      <formula>"þ"</formula>
    </cfRule>
  </conditionalFormatting>
  <conditionalFormatting sqref="H4">
    <cfRule type="cellIs" dxfId="184" priority="277" stopIfTrue="1" operator="equal">
      <formula>"þ"</formula>
    </cfRule>
  </conditionalFormatting>
  <conditionalFormatting sqref="H4">
    <cfRule type="cellIs" dxfId="183" priority="276" stopIfTrue="1" operator="equal">
      <formula>"þ"</formula>
    </cfRule>
  </conditionalFormatting>
  <conditionalFormatting sqref="F6 F13">
    <cfRule type="cellIs" dxfId="182" priority="274" stopIfTrue="1" operator="equal">
      <formula>"þ"</formula>
    </cfRule>
  </conditionalFormatting>
  <conditionalFormatting sqref="G7">
    <cfRule type="cellIs" dxfId="181" priority="273" stopIfTrue="1" operator="equal">
      <formula>"þ"</formula>
    </cfRule>
  </conditionalFormatting>
  <conditionalFormatting sqref="F7">
    <cfRule type="cellIs" dxfId="180" priority="272" stopIfTrue="1" operator="equal">
      <formula>"þ"</formula>
    </cfRule>
  </conditionalFormatting>
  <conditionalFormatting sqref="F7">
    <cfRule type="cellIs" dxfId="179" priority="271" stopIfTrue="1" operator="equal">
      <formula>"þ"</formula>
    </cfRule>
  </conditionalFormatting>
  <conditionalFormatting sqref="G14">
    <cfRule type="cellIs" dxfId="178" priority="233" stopIfTrue="1" operator="equal">
      <formula>"þ"</formula>
    </cfRule>
  </conditionalFormatting>
  <conditionalFormatting sqref="G14">
    <cfRule type="cellIs" dxfId="177" priority="232" stopIfTrue="1" operator="equal">
      <formula>"þ"</formula>
    </cfRule>
  </conditionalFormatting>
  <conditionalFormatting sqref="E14">
    <cfRule type="cellIs" dxfId="176" priority="230" stopIfTrue="1" operator="equal">
      <formula>"þ"</formula>
    </cfRule>
  </conditionalFormatting>
  <conditionalFormatting sqref="E14">
    <cfRule type="cellIs" dxfId="175" priority="229" stopIfTrue="1" operator="equal">
      <formula>"þ"</formula>
    </cfRule>
  </conditionalFormatting>
  <conditionalFormatting sqref="E4">
    <cfRule type="cellIs" dxfId="174" priority="226" stopIfTrue="1" operator="equal">
      <formula>"þ"</formula>
    </cfRule>
  </conditionalFormatting>
  <conditionalFormatting sqref="M12">
    <cfRule type="cellIs" dxfId="173" priority="262" stopIfTrue="1" operator="equal">
      <formula>"þ"</formula>
    </cfRule>
  </conditionalFormatting>
  <conditionalFormatting sqref="M12">
    <cfRule type="cellIs" dxfId="172" priority="261" stopIfTrue="1" operator="equal">
      <formula>"þ"</formula>
    </cfRule>
  </conditionalFormatting>
  <conditionalFormatting sqref="K12">
    <cfRule type="cellIs" dxfId="171" priority="260" operator="lessThan">
      <formula>$P$1</formula>
    </cfRule>
  </conditionalFormatting>
  <conditionalFormatting sqref="H12 E12">
    <cfRule type="cellIs" dxfId="170" priority="259" stopIfTrue="1" operator="equal">
      <formula>"þ"</formula>
    </cfRule>
  </conditionalFormatting>
  <conditionalFormatting sqref="H12 E12">
    <cfRule type="cellIs" dxfId="169" priority="258" stopIfTrue="1" operator="equal">
      <formula>"þ"</formula>
    </cfRule>
  </conditionalFormatting>
  <conditionalFormatting sqref="G12">
    <cfRule type="cellIs" dxfId="168" priority="257" stopIfTrue="1" operator="equal">
      <formula>"þ"</formula>
    </cfRule>
  </conditionalFormatting>
  <conditionalFormatting sqref="G12">
    <cfRule type="cellIs" dxfId="167" priority="256" stopIfTrue="1" operator="equal">
      <formula>"þ"</formula>
    </cfRule>
  </conditionalFormatting>
  <conditionalFormatting sqref="F12">
    <cfRule type="cellIs" dxfId="166" priority="255" stopIfTrue="1" operator="equal">
      <formula>"þ"</formula>
    </cfRule>
  </conditionalFormatting>
  <conditionalFormatting sqref="G4">
    <cfRule type="cellIs" dxfId="165" priority="225" stopIfTrue="1" operator="equal">
      <formula>"þ"</formula>
    </cfRule>
  </conditionalFormatting>
  <conditionalFormatting sqref="L14:M14">
    <cfRule type="cellIs" dxfId="164" priority="238" stopIfTrue="1" operator="equal">
      <formula>"þ"</formula>
    </cfRule>
  </conditionalFormatting>
  <conditionalFormatting sqref="L14:M14">
    <cfRule type="cellIs" dxfId="163" priority="237" stopIfTrue="1" operator="equal">
      <formula>"þ"</formula>
    </cfRule>
  </conditionalFormatting>
  <conditionalFormatting sqref="K14">
    <cfRule type="cellIs" dxfId="162" priority="236" operator="lessThan">
      <formula>$P$1</formula>
    </cfRule>
  </conditionalFormatting>
  <conditionalFormatting sqref="H14">
    <cfRule type="cellIs" dxfId="161" priority="235" stopIfTrue="1" operator="equal">
      <formula>"þ"</formula>
    </cfRule>
  </conditionalFormatting>
  <conditionalFormatting sqref="H14">
    <cfRule type="cellIs" dxfId="160" priority="234" stopIfTrue="1" operator="equal">
      <formula>"þ"</formula>
    </cfRule>
  </conditionalFormatting>
  <conditionalFormatting sqref="F14">
    <cfRule type="cellIs" dxfId="159" priority="231" stopIfTrue="1" operator="equal">
      <formula>"þ"</formula>
    </cfRule>
  </conditionalFormatting>
  <conditionalFormatting sqref="L3">
    <cfRule type="cellIs" dxfId="158" priority="192" stopIfTrue="1" operator="equal">
      <formula>"þ"</formula>
    </cfRule>
  </conditionalFormatting>
  <conditionalFormatting sqref="H3">
    <cfRule type="cellIs" dxfId="157" priority="190" stopIfTrue="1" operator="equal">
      <formula>"þ"</formula>
    </cfRule>
  </conditionalFormatting>
  <conditionalFormatting sqref="H3">
    <cfRule type="cellIs" dxfId="156" priority="189" stopIfTrue="1" operator="equal">
      <formula>"þ"</formula>
    </cfRule>
  </conditionalFormatting>
  <conditionalFormatting sqref="M15">
    <cfRule type="cellIs" dxfId="155" priority="204" stopIfTrue="1" operator="equal">
      <formula>"þ"</formula>
    </cfRule>
  </conditionalFormatting>
  <conditionalFormatting sqref="M15">
    <cfRule type="cellIs" dxfId="154" priority="203" stopIfTrue="1" operator="equal">
      <formula>"þ"</formula>
    </cfRule>
  </conditionalFormatting>
  <conditionalFormatting sqref="K15">
    <cfRule type="cellIs" dxfId="153" priority="202" operator="lessThan">
      <formula>$P$1</formula>
    </cfRule>
  </conditionalFormatting>
  <conditionalFormatting sqref="H15">
    <cfRule type="cellIs" dxfId="152" priority="201" stopIfTrue="1" operator="equal">
      <formula>"þ"</formula>
    </cfRule>
  </conditionalFormatting>
  <conditionalFormatting sqref="H15">
    <cfRule type="cellIs" dxfId="151" priority="200" stopIfTrue="1" operator="equal">
      <formula>"þ"</formula>
    </cfRule>
  </conditionalFormatting>
  <conditionalFormatting sqref="G15">
    <cfRule type="cellIs" dxfId="150" priority="199" stopIfTrue="1" operator="equal">
      <formula>"þ"</formula>
    </cfRule>
  </conditionalFormatting>
  <conditionalFormatting sqref="G15">
    <cfRule type="cellIs" dxfId="149" priority="198" stopIfTrue="1" operator="equal">
      <formula>"þ"</formula>
    </cfRule>
  </conditionalFormatting>
  <conditionalFormatting sqref="F15">
    <cfRule type="cellIs" dxfId="148" priority="197" stopIfTrue="1" operator="equal">
      <formula>"þ"</formula>
    </cfRule>
  </conditionalFormatting>
  <conditionalFormatting sqref="E15">
    <cfRule type="cellIs" dxfId="147" priority="196" stopIfTrue="1" operator="equal">
      <formula>"þ"</formula>
    </cfRule>
  </conditionalFormatting>
  <conditionalFormatting sqref="E15">
    <cfRule type="cellIs" dxfId="146" priority="195" stopIfTrue="1" operator="equal">
      <formula>"þ"</formula>
    </cfRule>
  </conditionalFormatting>
  <conditionalFormatting sqref="M3">
    <cfRule type="cellIs" dxfId="145" priority="194" stopIfTrue="1" operator="equal">
      <formula>"þ"</formula>
    </cfRule>
  </conditionalFormatting>
  <conditionalFormatting sqref="K3">
    <cfRule type="cellIs" dxfId="144" priority="193" operator="lessThan">
      <formula>$P$1</formula>
    </cfRule>
  </conditionalFormatting>
  <conditionalFormatting sqref="E3">
    <cfRule type="cellIs" dxfId="143" priority="188" stopIfTrue="1" operator="equal">
      <formula>"þ"</formula>
    </cfRule>
  </conditionalFormatting>
  <conditionalFormatting sqref="G3">
    <cfRule type="cellIs" dxfId="142" priority="187" stopIfTrue="1" operator="equal">
      <formula>"þ"</formula>
    </cfRule>
  </conditionalFormatting>
  <conditionalFormatting sqref="F3">
    <cfRule type="cellIs" dxfId="141" priority="186" stopIfTrue="1" operator="equal">
      <formula>"þ"</formula>
    </cfRule>
  </conditionalFormatting>
  <conditionalFormatting sqref="F3">
    <cfRule type="cellIs" dxfId="140" priority="165" stopIfTrue="1" operator="equal">
      <formula>"þ"</formula>
    </cfRule>
  </conditionalFormatting>
  <conditionalFormatting sqref="G3">
    <cfRule type="cellIs" dxfId="139" priority="164" stopIfTrue="1" operator="equal">
      <formula>"þ"</formula>
    </cfRule>
  </conditionalFormatting>
  <conditionalFormatting sqref="F4">
    <cfRule type="cellIs" dxfId="138" priority="163" stopIfTrue="1" operator="equal">
      <formula>"þ"</formula>
    </cfRule>
  </conditionalFormatting>
  <conditionalFormatting sqref="L15">
    <cfRule type="cellIs" dxfId="137" priority="128" stopIfTrue="1" operator="equal">
      <formula>"þ"</formula>
    </cfRule>
  </conditionalFormatting>
  <conditionalFormatting sqref="L15">
    <cfRule type="cellIs" dxfId="136" priority="127" stopIfTrue="1" operator="equal">
      <formula>"þ"</formula>
    </cfRule>
  </conditionalFormatting>
  <conditionalFormatting sqref="L2">
    <cfRule type="cellIs" dxfId="135" priority="144" stopIfTrue="1" operator="equal">
      <formula>"þ"</formula>
    </cfRule>
  </conditionalFormatting>
  <conditionalFormatting sqref="L12">
    <cfRule type="cellIs" dxfId="134" priority="141" stopIfTrue="1" operator="equal">
      <formula>"þ"</formula>
    </cfRule>
  </conditionalFormatting>
  <conditionalFormatting sqref="L12">
    <cfRule type="cellIs" dxfId="133" priority="140" stopIfTrue="1" operator="equal">
      <formula>"þ"</formula>
    </cfRule>
  </conditionalFormatting>
  <conditionalFormatting sqref="M8">
    <cfRule type="cellIs" dxfId="132" priority="86" stopIfTrue="1" operator="equal">
      <formula>"þ"</formula>
    </cfRule>
  </conditionalFormatting>
  <conditionalFormatting sqref="M8">
    <cfRule type="cellIs" dxfId="131" priority="85" stopIfTrue="1" operator="equal">
      <formula>"þ"</formula>
    </cfRule>
  </conditionalFormatting>
  <conditionalFormatting sqref="K8">
    <cfRule type="cellIs" dxfId="130" priority="84" operator="lessThan">
      <formula>$P$1</formula>
    </cfRule>
  </conditionalFormatting>
  <conditionalFormatting sqref="E8 H8">
    <cfRule type="cellIs" dxfId="129" priority="83" stopIfTrue="1" operator="equal">
      <formula>"þ"</formula>
    </cfRule>
  </conditionalFormatting>
  <conditionalFormatting sqref="E8 H8">
    <cfRule type="cellIs" dxfId="128" priority="82" stopIfTrue="1" operator="equal">
      <formula>"þ"</formula>
    </cfRule>
  </conditionalFormatting>
  <conditionalFormatting sqref="G8">
    <cfRule type="cellIs" dxfId="127" priority="81" stopIfTrue="1" operator="equal">
      <formula>"þ"</formula>
    </cfRule>
  </conditionalFormatting>
  <conditionalFormatting sqref="G8">
    <cfRule type="cellIs" dxfId="126" priority="80" stopIfTrue="1" operator="equal">
      <formula>"þ"</formula>
    </cfRule>
  </conditionalFormatting>
  <conditionalFormatting sqref="F8">
    <cfRule type="cellIs" dxfId="125" priority="79" stopIfTrue="1" operator="equal">
      <formula>"þ"</formula>
    </cfRule>
  </conditionalFormatting>
  <conditionalFormatting sqref="F8">
    <cfRule type="cellIs" dxfId="124" priority="78" stopIfTrue="1" operator="equal">
      <formula>"þ"</formula>
    </cfRule>
  </conditionalFormatting>
  <conditionalFormatting sqref="L8">
    <cfRule type="cellIs" dxfId="123" priority="77" stopIfTrue="1" operator="equal">
      <formula>"þ"</formula>
    </cfRule>
  </conditionalFormatting>
  <conditionalFormatting sqref="L8">
    <cfRule type="cellIs" dxfId="122" priority="76" stopIfTrue="1" operator="equal">
      <formula>"þ"</formula>
    </cfRule>
  </conditionalFormatting>
  <conditionalFormatting sqref="M10">
    <cfRule type="cellIs" dxfId="121" priority="75" stopIfTrue="1" operator="equal">
      <formula>"þ"</formula>
    </cfRule>
  </conditionalFormatting>
  <conditionalFormatting sqref="M10">
    <cfRule type="cellIs" dxfId="120" priority="74" stopIfTrue="1" operator="equal">
      <formula>"þ"</formula>
    </cfRule>
  </conditionalFormatting>
  <conditionalFormatting sqref="K10">
    <cfRule type="cellIs" dxfId="119" priority="73" operator="lessThan">
      <formula>$P$1</formula>
    </cfRule>
  </conditionalFormatting>
  <conditionalFormatting sqref="E10 H10">
    <cfRule type="cellIs" dxfId="118" priority="72" stopIfTrue="1" operator="equal">
      <formula>"þ"</formula>
    </cfRule>
  </conditionalFormatting>
  <conditionalFormatting sqref="E10 H10">
    <cfRule type="cellIs" dxfId="117" priority="71" stopIfTrue="1" operator="equal">
      <formula>"þ"</formula>
    </cfRule>
  </conditionalFormatting>
  <conditionalFormatting sqref="G10">
    <cfRule type="cellIs" dxfId="116" priority="70" stopIfTrue="1" operator="equal">
      <formula>"þ"</formula>
    </cfRule>
  </conditionalFormatting>
  <conditionalFormatting sqref="G10">
    <cfRule type="cellIs" dxfId="115" priority="69" stopIfTrue="1" operator="equal">
      <formula>"þ"</formula>
    </cfRule>
  </conditionalFormatting>
  <conditionalFormatting sqref="E10">
    <cfRule type="cellIs" dxfId="114" priority="62" stopIfTrue="1" operator="equal">
      <formula>"þ"</formula>
    </cfRule>
  </conditionalFormatting>
  <conditionalFormatting sqref="E10">
    <cfRule type="cellIs" dxfId="113" priority="61" stopIfTrue="1" operator="equal">
      <formula>"þ"</formula>
    </cfRule>
  </conditionalFormatting>
  <conditionalFormatting sqref="M11">
    <cfRule type="cellIs" dxfId="112" priority="60" stopIfTrue="1" operator="equal">
      <formula>"þ"</formula>
    </cfRule>
  </conditionalFormatting>
  <conditionalFormatting sqref="M11">
    <cfRule type="cellIs" dxfId="111" priority="59" stopIfTrue="1" operator="equal">
      <formula>"þ"</formula>
    </cfRule>
  </conditionalFormatting>
  <conditionalFormatting sqref="K11">
    <cfRule type="cellIs" dxfId="110" priority="58" operator="lessThan">
      <formula>$P$1</formula>
    </cfRule>
  </conditionalFormatting>
  <conditionalFormatting sqref="E11 H11">
    <cfRule type="cellIs" dxfId="109" priority="57" stopIfTrue="1" operator="equal">
      <formula>"þ"</formula>
    </cfRule>
  </conditionalFormatting>
  <conditionalFormatting sqref="E11 H11">
    <cfRule type="cellIs" dxfId="108" priority="56" stopIfTrue="1" operator="equal">
      <formula>"þ"</formula>
    </cfRule>
  </conditionalFormatting>
  <conditionalFormatting sqref="G11">
    <cfRule type="cellIs" dxfId="107" priority="55" stopIfTrue="1" operator="equal">
      <formula>"þ"</formula>
    </cfRule>
  </conditionalFormatting>
  <conditionalFormatting sqref="G11">
    <cfRule type="cellIs" dxfId="106" priority="54" stopIfTrue="1" operator="equal">
      <formula>"þ"</formula>
    </cfRule>
  </conditionalFormatting>
  <conditionalFormatting sqref="L11">
    <cfRule type="cellIs" dxfId="105" priority="51" stopIfTrue="1" operator="equal">
      <formula>"þ"</formula>
    </cfRule>
  </conditionalFormatting>
  <conditionalFormatting sqref="L11">
    <cfRule type="cellIs" dxfId="104" priority="50" stopIfTrue="1" operator="equal">
      <formula>"þ"</formula>
    </cfRule>
  </conditionalFormatting>
  <conditionalFormatting sqref="E11">
    <cfRule type="cellIs" dxfId="103" priority="47" stopIfTrue="1" operator="equal">
      <formula>"þ"</formula>
    </cfRule>
  </conditionalFormatting>
  <conditionalFormatting sqref="E11">
    <cfRule type="cellIs" dxfId="102" priority="46" stopIfTrue="1" operator="equal">
      <formula>"þ"</formula>
    </cfRule>
  </conditionalFormatting>
  <conditionalFormatting sqref="M9">
    <cfRule type="cellIs" dxfId="101" priority="34" stopIfTrue="1" operator="equal">
      <formula>"þ"</formula>
    </cfRule>
  </conditionalFormatting>
  <conditionalFormatting sqref="M9">
    <cfRule type="cellIs" dxfId="100" priority="33" stopIfTrue="1" operator="equal">
      <formula>"þ"</formula>
    </cfRule>
  </conditionalFormatting>
  <conditionalFormatting sqref="K9">
    <cfRule type="cellIs" dxfId="99" priority="32" operator="lessThan">
      <formula>$P$1</formula>
    </cfRule>
  </conditionalFormatting>
  <conditionalFormatting sqref="E9 H9">
    <cfRule type="cellIs" dxfId="98" priority="31" stopIfTrue="1" operator="equal">
      <formula>"þ"</formula>
    </cfRule>
  </conditionalFormatting>
  <conditionalFormatting sqref="E9 H9">
    <cfRule type="cellIs" dxfId="97" priority="30" stopIfTrue="1" operator="equal">
      <formula>"þ"</formula>
    </cfRule>
  </conditionalFormatting>
  <conditionalFormatting sqref="G9">
    <cfRule type="cellIs" dxfId="96" priority="29" stopIfTrue="1" operator="equal">
      <formula>"þ"</formula>
    </cfRule>
  </conditionalFormatting>
  <conditionalFormatting sqref="G9">
    <cfRule type="cellIs" dxfId="95" priority="28" stopIfTrue="1" operator="equal">
      <formula>"þ"</formula>
    </cfRule>
  </conditionalFormatting>
  <conditionalFormatting sqref="F9">
    <cfRule type="cellIs" dxfId="94" priority="27" stopIfTrue="1" operator="equal">
      <formula>"þ"</formula>
    </cfRule>
  </conditionalFormatting>
  <conditionalFormatting sqref="F9">
    <cfRule type="cellIs" dxfId="93" priority="26" stopIfTrue="1" operator="equal">
      <formula>"þ"</formula>
    </cfRule>
  </conditionalFormatting>
  <conditionalFormatting sqref="F8">
    <cfRule type="cellIs" dxfId="92" priority="23" stopIfTrue="1" operator="equal">
      <formula>"þ"</formula>
    </cfRule>
  </conditionalFormatting>
  <conditionalFormatting sqref="F8">
    <cfRule type="cellIs" dxfId="91" priority="22" stopIfTrue="1" operator="equal">
      <formula>"þ"</formula>
    </cfRule>
  </conditionalFormatting>
  <conditionalFormatting sqref="E8">
    <cfRule type="cellIs" dxfId="90" priority="21" stopIfTrue="1" operator="equal">
      <formula>"þ"</formula>
    </cfRule>
  </conditionalFormatting>
  <conditionalFormatting sqref="E8">
    <cfRule type="cellIs" dxfId="89" priority="20" stopIfTrue="1" operator="equal">
      <formula>"þ"</formula>
    </cfRule>
  </conditionalFormatting>
  <conditionalFormatting sqref="L9">
    <cfRule type="cellIs" dxfId="88" priority="19" stopIfTrue="1" operator="equal">
      <formula>"þ"</formula>
    </cfRule>
  </conditionalFormatting>
  <conditionalFormatting sqref="L9">
    <cfRule type="cellIs" dxfId="87" priority="18" stopIfTrue="1" operator="equal">
      <formula>"þ"</formula>
    </cfRule>
  </conditionalFormatting>
  <conditionalFormatting sqref="L13">
    <cfRule type="cellIs" dxfId="86" priority="17" stopIfTrue="1" operator="equal">
      <formula>"þ"</formula>
    </cfRule>
  </conditionalFormatting>
  <conditionalFormatting sqref="L13">
    <cfRule type="cellIs" dxfId="85" priority="16" stopIfTrue="1" operator="equal">
      <formula>"þ"</formula>
    </cfRule>
  </conditionalFormatting>
  <conditionalFormatting sqref="F10">
    <cfRule type="cellIs" dxfId="84" priority="15" stopIfTrue="1" operator="equal">
      <formula>"þ"</formula>
    </cfRule>
  </conditionalFormatting>
  <conditionalFormatting sqref="F10">
    <cfRule type="cellIs" dxfId="83" priority="14" stopIfTrue="1" operator="equal">
      <formula>"þ"</formula>
    </cfRule>
  </conditionalFormatting>
  <conditionalFormatting sqref="L10">
    <cfRule type="cellIs" dxfId="82" priority="13" stopIfTrue="1" operator="equal">
      <formula>"þ"</formula>
    </cfRule>
  </conditionalFormatting>
  <conditionalFormatting sqref="L10">
    <cfRule type="cellIs" dxfId="81" priority="12" stopIfTrue="1" operator="equal">
      <formula>"þ"</formula>
    </cfRule>
  </conditionalFormatting>
  <conditionalFormatting sqref="F11">
    <cfRule type="cellIs" dxfId="80" priority="11" stopIfTrue="1" operator="equal">
      <formula>"þ"</formula>
    </cfRule>
  </conditionalFormatting>
  <conditionalFormatting sqref="F11">
    <cfRule type="cellIs" dxfId="79" priority="10" stopIfTrue="1" operator="equal">
      <formula>"þ"</formula>
    </cfRule>
  </conditionalFormatting>
  <conditionalFormatting sqref="F11">
    <cfRule type="cellIs" dxfId="78" priority="9" stopIfTrue="1" operator="equal">
      <formula>"þ"</formula>
    </cfRule>
  </conditionalFormatting>
  <conditionalFormatting sqref="F11">
    <cfRule type="cellIs" dxfId="77" priority="8" stopIfTrue="1" operator="equal">
      <formula>"þ"</formula>
    </cfRule>
  </conditionalFormatting>
  <conditionalFormatting sqref="F11">
    <cfRule type="cellIs" dxfId="76" priority="7" stopIfTrue="1" operator="equal">
      <formula>"þ"</formula>
    </cfRule>
  </conditionalFormatting>
  <conditionalFormatting sqref="F11">
    <cfRule type="cellIs" dxfId="75" priority="6" stopIfTrue="1" operator="equal">
      <formula>"þ"</formula>
    </cfRule>
  </conditionalFormatting>
  <conditionalFormatting sqref="G11">
    <cfRule type="cellIs" dxfId="74" priority="5" stopIfTrue="1" operator="equal">
      <formula>"þ"</formula>
    </cfRule>
  </conditionalFormatting>
  <conditionalFormatting sqref="G11">
    <cfRule type="cellIs" dxfId="73" priority="4" stopIfTrue="1" operator="equal">
      <formula>"þ"</formula>
    </cfRule>
  </conditionalFormatting>
  <conditionalFormatting sqref="L4">
    <cfRule type="cellIs" dxfId="72" priority="3" stopIfTrue="1" operator="equal">
      <formula>"þ"</formula>
    </cfRule>
  </conditionalFormatting>
  <conditionalFormatting sqref="T1">
    <cfRule type="cellIs" dxfId="1" priority="1" operator="equal">
      <formula>0</formula>
    </cfRule>
  </conditionalFormatting>
  <conditionalFormatting sqref="R1">
    <cfRule type="cellIs" dxfId="0" priority="2" operator="equal">
      <formula>0</formula>
    </cfRule>
  </conditionalFormatting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9"/>
  <sheetViews>
    <sheetView showGridLines="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24.59765625" style="49" bestFit="1" customWidth="1"/>
    <col min="2" max="2" width="20.09765625" style="49" bestFit="1" customWidth="1"/>
    <col min="3" max="3" width="7.796875" style="49" bestFit="1" customWidth="1"/>
    <col min="4" max="4" width="7.296875" style="49" bestFit="1" customWidth="1"/>
    <col min="5" max="5" width="4.8984375" style="49" bestFit="1" customWidth="1"/>
    <col min="6" max="6" width="5.796875" style="49" bestFit="1" customWidth="1"/>
    <col min="7" max="7" width="5.796875" style="49" customWidth="1"/>
    <col min="8" max="8" width="3.8984375" style="49" bestFit="1" customWidth="1"/>
    <col min="9" max="9" width="7.09765625" style="49" bestFit="1" customWidth="1"/>
    <col min="10" max="10" width="5.69921875" style="49" bestFit="1" customWidth="1"/>
    <col min="11" max="11" width="4.296875" style="49" bestFit="1" customWidth="1"/>
    <col min="12" max="12" width="5.3984375" style="49" bestFit="1" customWidth="1"/>
    <col min="13" max="13" width="4.296875" style="49" bestFit="1" customWidth="1"/>
    <col min="14" max="14" width="6.69921875" style="49" bestFit="1" customWidth="1"/>
    <col min="15" max="15" width="5.796875" style="44" bestFit="1" customWidth="1"/>
    <col min="16" max="16384" width="8.796875" style="44"/>
  </cols>
  <sheetData>
    <row r="1" spans="1:15" ht="31.8" thickBot="1" x14ac:dyDescent="0.35">
      <c r="A1" s="152" t="s">
        <v>0</v>
      </c>
      <c r="B1" s="148" t="s">
        <v>35</v>
      </c>
      <c r="C1" s="148" t="s">
        <v>36</v>
      </c>
      <c r="D1" s="149" t="s">
        <v>109</v>
      </c>
      <c r="E1" s="151" t="s">
        <v>37</v>
      </c>
      <c r="F1" s="150" t="s">
        <v>108</v>
      </c>
      <c r="G1" s="149" t="s">
        <v>107</v>
      </c>
      <c r="H1" s="148" t="s">
        <v>38</v>
      </c>
      <c r="I1" s="148" t="s">
        <v>39</v>
      </c>
      <c r="J1" s="145" t="s">
        <v>106</v>
      </c>
      <c r="K1" s="147" t="s">
        <v>3</v>
      </c>
      <c r="L1" s="145" t="s">
        <v>26</v>
      </c>
      <c r="M1" s="146" t="s">
        <v>98</v>
      </c>
      <c r="N1" s="145" t="s">
        <v>97</v>
      </c>
      <c r="O1" s="145" t="s">
        <v>105</v>
      </c>
    </row>
    <row r="2" spans="1:15" x14ac:dyDescent="0.3">
      <c r="A2" s="143" t="s">
        <v>143</v>
      </c>
      <c r="B2" s="78" t="s">
        <v>145</v>
      </c>
      <c r="C2" s="45" t="s">
        <v>144</v>
      </c>
      <c r="D2" s="144" t="s">
        <v>100</v>
      </c>
      <c r="E2" s="143">
        <v>6</v>
      </c>
      <c r="F2" s="142">
        <v>0</v>
      </c>
      <c r="G2" s="141">
        <v>4</v>
      </c>
      <c r="H2" s="74">
        <v>1</v>
      </c>
      <c r="I2" s="74">
        <v>0</v>
      </c>
      <c r="J2" s="74">
        <f t="shared" ref="J2:J9" si="0">IF(D2="þ",SUM(E2,G2:I2),SUM(E2,F2,H2,I2))</f>
        <v>11</v>
      </c>
      <c r="K2" s="46">
        <f t="shared" ref="K2:K9" ca="1" si="1">RANDBETWEEN(1,20)</f>
        <v>4</v>
      </c>
      <c r="L2" s="45">
        <f t="shared" ref="L2" ca="1" si="2">SUM(J2:K2)</f>
        <v>15</v>
      </c>
      <c r="M2" s="70">
        <v>20</v>
      </c>
      <c r="N2" s="73" t="str">
        <f t="shared" ref="N2:N9" ca="1" si="3">IF(K2&gt;(M2-1),"þ","ý")</f>
        <v>ý</v>
      </c>
      <c r="O2" s="78"/>
    </row>
    <row r="3" spans="1:15" x14ac:dyDescent="0.3">
      <c r="A3" s="143" t="s">
        <v>146</v>
      </c>
      <c r="B3" s="78" t="s">
        <v>159</v>
      </c>
      <c r="C3" s="45" t="s">
        <v>144</v>
      </c>
      <c r="D3" s="144" t="s">
        <v>100</v>
      </c>
      <c r="E3" s="143">
        <v>7</v>
      </c>
      <c r="F3" s="142">
        <v>2</v>
      </c>
      <c r="G3" s="141">
        <v>3</v>
      </c>
      <c r="H3" s="74">
        <v>1</v>
      </c>
      <c r="I3" s="74">
        <v>0</v>
      </c>
      <c r="J3" s="74">
        <f t="shared" ref="J3" si="4">IF(D3="þ",SUM(E3,G3:I3),SUM(E3,F3,H3,I3))</f>
        <v>11</v>
      </c>
      <c r="K3" s="46">
        <f t="shared" ca="1" si="1"/>
        <v>2</v>
      </c>
      <c r="L3" s="45">
        <f t="shared" ref="L3" ca="1" si="5">SUM(J3:K3)</f>
        <v>13</v>
      </c>
      <c r="M3" s="70">
        <v>20</v>
      </c>
      <c r="N3" s="73" t="str">
        <f t="shared" ref="N3" ca="1" si="6">IF(K3&gt;(M3-1),"þ","ý")</f>
        <v>ý</v>
      </c>
      <c r="O3" s="78"/>
    </row>
    <row r="4" spans="1:15" x14ac:dyDescent="0.3">
      <c r="A4" s="143" t="s">
        <v>155</v>
      </c>
      <c r="B4" s="78" t="s">
        <v>162</v>
      </c>
      <c r="C4" s="45" t="s">
        <v>144</v>
      </c>
      <c r="D4" s="144" t="s">
        <v>91</v>
      </c>
      <c r="E4" s="143">
        <v>4</v>
      </c>
      <c r="F4" s="142">
        <v>2</v>
      </c>
      <c r="G4" s="141">
        <v>3</v>
      </c>
      <c r="H4" s="74">
        <v>1</v>
      </c>
      <c r="I4" s="74">
        <v>-4</v>
      </c>
      <c r="J4" s="74">
        <f t="shared" ref="J4:J5" si="7">IF(D4="þ",SUM(E4,G4:I4),SUM(E4,F4,H4,I4))</f>
        <v>3</v>
      </c>
      <c r="K4" s="46">
        <f t="shared" ca="1" si="1"/>
        <v>8</v>
      </c>
      <c r="L4" s="45">
        <f t="shared" ref="L4:L5" ca="1" si="8">SUM(J4:K4)</f>
        <v>11</v>
      </c>
      <c r="M4" s="70">
        <v>19</v>
      </c>
      <c r="N4" s="73" t="str">
        <f t="shared" ref="N4:N5" ca="1" si="9">IF(K4&gt;(M4-1),"þ","ý")</f>
        <v>ý</v>
      </c>
      <c r="O4" s="78"/>
    </row>
    <row r="5" spans="1:15" x14ac:dyDescent="0.3">
      <c r="A5" s="143" t="s">
        <v>156</v>
      </c>
      <c r="B5" s="78" t="s">
        <v>162</v>
      </c>
      <c r="C5" s="45" t="s">
        <v>144</v>
      </c>
      <c r="D5" s="144" t="s">
        <v>91</v>
      </c>
      <c r="E5" s="143">
        <v>4</v>
      </c>
      <c r="F5" s="142">
        <v>3</v>
      </c>
      <c r="G5" s="141">
        <v>2</v>
      </c>
      <c r="H5" s="74">
        <v>1</v>
      </c>
      <c r="I5" s="74">
        <v>-4</v>
      </c>
      <c r="J5" s="74">
        <f t="shared" si="7"/>
        <v>4</v>
      </c>
      <c r="K5" s="46">
        <f t="shared" ca="1" si="1"/>
        <v>4</v>
      </c>
      <c r="L5" s="45">
        <f t="shared" ca="1" si="8"/>
        <v>8</v>
      </c>
      <c r="M5" s="70">
        <v>19</v>
      </c>
      <c r="N5" s="73" t="str">
        <f t="shared" ca="1" si="9"/>
        <v>ý</v>
      </c>
      <c r="O5" s="78"/>
    </row>
    <row r="6" spans="1:15" x14ac:dyDescent="0.3">
      <c r="A6" s="143" t="s">
        <v>158</v>
      </c>
      <c r="B6" s="45" t="s">
        <v>161</v>
      </c>
      <c r="C6" s="79" t="s">
        <v>157</v>
      </c>
      <c r="D6" s="144" t="s">
        <v>100</v>
      </c>
      <c r="E6" s="143">
        <v>5</v>
      </c>
      <c r="F6" s="142">
        <v>2</v>
      </c>
      <c r="G6" s="141">
        <v>3</v>
      </c>
      <c r="H6" s="74">
        <v>0</v>
      </c>
      <c r="I6" s="74">
        <v>0</v>
      </c>
      <c r="J6" s="74">
        <f t="shared" si="0"/>
        <v>8</v>
      </c>
      <c r="K6" s="46">
        <f t="shared" ca="1" si="1"/>
        <v>6</v>
      </c>
      <c r="L6" s="45">
        <f t="shared" ref="L6:L9" ca="1" si="10">SUM(J6:K6)</f>
        <v>14</v>
      </c>
      <c r="M6" s="70">
        <v>20</v>
      </c>
      <c r="N6" s="73" t="str">
        <f t="shared" ca="1" si="3"/>
        <v>ý</v>
      </c>
      <c r="O6" s="78"/>
    </row>
    <row r="7" spans="1:15" x14ac:dyDescent="0.3">
      <c r="A7" s="143" t="s">
        <v>158</v>
      </c>
      <c r="B7" s="45" t="s">
        <v>161</v>
      </c>
      <c r="C7" s="79" t="s">
        <v>157</v>
      </c>
      <c r="D7" s="144" t="s">
        <v>100</v>
      </c>
      <c r="E7" s="143">
        <v>4</v>
      </c>
      <c r="F7" s="142">
        <v>3</v>
      </c>
      <c r="G7" s="141">
        <v>2</v>
      </c>
      <c r="H7" s="74">
        <v>0</v>
      </c>
      <c r="I7" s="74">
        <v>0</v>
      </c>
      <c r="J7" s="74">
        <f t="shared" si="0"/>
        <v>6</v>
      </c>
      <c r="K7" s="46">
        <f t="shared" ca="1" si="1"/>
        <v>3</v>
      </c>
      <c r="L7" s="45">
        <f t="shared" ca="1" si="10"/>
        <v>9</v>
      </c>
      <c r="M7" s="70">
        <v>20</v>
      </c>
      <c r="N7" s="73" t="str">
        <f t="shared" ca="1" si="3"/>
        <v>ý</v>
      </c>
      <c r="O7" s="78"/>
    </row>
    <row r="8" spans="1:15" x14ac:dyDescent="0.3">
      <c r="A8" s="143" t="s">
        <v>158</v>
      </c>
      <c r="B8" s="45" t="s">
        <v>161</v>
      </c>
      <c r="C8" s="79" t="s">
        <v>157</v>
      </c>
      <c r="D8" s="144" t="s">
        <v>100</v>
      </c>
      <c r="E8" s="143">
        <v>4</v>
      </c>
      <c r="F8" s="142">
        <v>1</v>
      </c>
      <c r="G8" s="141">
        <v>2</v>
      </c>
      <c r="H8" s="74">
        <v>0</v>
      </c>
      <c r="I8" s="74">
        <v>0</v>
      </c>
      <c r="J8" s="74">
        <f t="shared" si="0"/>
        <v>6</v>
      </c>
      <c r="K8" s="46">
        <f t="shared" ca="1" si="1"/>
        <v>3</v>
      </c>
      <c r="L8" s="45">
        <f t="shared" ca="1" si="10"/>
        <v>9</v>
      </c>
      <c r="M8" s="70">
        <v>20</v>
      </c>
      <c r="N8" s="73" t="str">
        <f t="shared" ref="N8" ca="1" si="11">IF(K8&gt;(M8-1),"þ","ý")</f>
        <v>ý</v>
      </c>
      <c r="O8" s="78"/>
    </row>
    <row r="9" spans="1:15" x14ac:dyDescent="0.3">
      <c r="A9" s="139" t="s">
        <v>158</v>
      </c>
      <c r="B9" s="47" t="s">
        <v>161</v>
      </c>
      <c r="C9" s="47" t="s">
        <v>157</v>
      </c>
      <c r="D9" s="140" t="s">
        <v>100</v>
      </c>
      <c r="E9" s="139">
        <v>5</v>
      </c>
      <c r="F9" s="138">
        <v>2</v>
      </c>
      <c r="G9" s="137">
        <v>2</v>
      </c>
      <c r="H9" s="75">
        <v>0</v>
      </c>
      <c r="I9" s="75">
        <v>0</v>
      </c>
      <c r="J9" s="75">
        <f t="shared" si="0"/>
        <v>7</v>
      </c>
      <c r="K9" s="48">
        <f t="shared" ca="1" si="1"/>
        <v>19</v>
      </c>
      <c r="L9" s="47">
        <f t="shared" ca="1" si="10"/>
        <v>26</v>
      </c>
      <c r="M9" s="71">
        <v>20</v>
      </c>
      <c r="N9" s="72" t="str">
        <f t="shared" ca="1" si="3"/>
        <v>ý</v>
      </c>
      <c r="O9" s="136"/>
    </row>
  </sheetData>
  <conditionalFormatting sqref="N2 N9">
    <cfRule type="cellIs" dxfId="71" priority="63" operator="equal">
      <formula>"þ"</formula>
    </cfRule>
  </conditionalFormatting>
  <conditionalFormatting sqref="N6">
    <cfRule type="cellIs" dxfId="70" priority="62" operator="equal">
      <formula>"þ"</formula>
    </cfRule>
  </conditionalFormatting>
  <conditionalFormatting sqref="N7">
    <cfRule type="cellIs" dxfId="69" priority="60" operator="equal">
      <formula>"þ"</formula>
    </cfRule>
  </conditionalFormatting>
  <conditionalFormatting sqref="D2 D9 D6:D7">
    <cfRule type="cellIs" dxfId="68" priority="53" operator="equal">
      <formula>"þ"</formula>
    </cfRule>
  </conditionalFormatting>
  <conditionalFormatting sqref="N8">
    <cfRule type="cellIs" dxfId="67" priority="47" operator="equal">
      <formula>"þ"</formula>
    </cfRule>
  </conditionalFormatting>
  <conditionalFormatting sqref="D8">
    <cfRule type="cellIs" dxfId="66" priority="46" operator="equal">
      <formula>"þ"</formula>
    </cfRule>
  </conditionalFormatting>
  <conditionalFormatting sqref="N4:N5">
    <cfRule type="cellIs" dxfId="65" priority="7" operator="equal">
      <formula>"þ"</formula>
    </cfRule>
  </conditionalFormatting>
  <conditionalFormatting sqref="D4:D5">
    <cfRule type="cellIs" dxfId="64" priority="3" operator="equal">
      <formula>"þ"</formula>
    </cfRule>
  </conditionalFormatting>
  <conditionalFormatting sqref="N3">
    <cfRule type="cellIs" dxfId="63" priority="2" operator="equal">
      <formula>"þ"</formula>
    </cfRule>
  </conditionalFormatting>
  <conditionalFormatting sqref="D3">
    <cfRule type="cellIs" dxfId="62" priority="1" operator="equal">
      <formula>"þ"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6"/>
  <sheetViews>
    <sheetView showGridLines="0" zoomScaleNormal="100" workbookViewId="0"/>
  </sheetViews>
  <sheetFormatPr defaultColWidth="4" defaultRowHeight="15.6" x14ac:dyDescent="0.3"/>
  <cols>
    <col min="1" max="1" width="19.3984375" style="18" bestFit="1" customWidth="1"/>
    <col min="2" max="2" width="12.09765625" style="18" bestFit="1" customWidth="1"/>
    <col min="3" max="3" width="6.19921875" style="18" bestFit="1" customWidth="1"/>
    <col min="4" max="4" width="4.296875" style="18" bestFit="1" customWidth="1"/>
    <col min="5" max="5" width="5" style="18" bestFit="1" customWidth="1"/>
    <col min="6" max="6" width="4" style="18"/>
    <col min="7" max="9" width="11.796875" style="18" customWidth="1"/>
    <col min="10" max="10" width="5" style="18" bestFit="1" customWidth="1"/>
    <col min="11" max="16384" width="4" style="18"/>
  </cols>
  <sheetData>
    <row r="1" spans="1:6" s="19" customFormat="1" x14ac:dyDescent="0.3">
      <c r="A1" s="101" t="s">
        <v>0</v>
      </c>
      <c r="B1" s="101" t="s">
        <v>66</v>
      </c>
      <c r="C1" s="101" t="s">
        <v>40</v>
      </c>
      <c r="D1" s="102" t="s">
        <v>3</v>
      </c>
      <c r="E1" s="101" t="s">
        <v>41</v>
      </c>
      <c r="F1" s="18"/>
    </row>
    <row r="2" spans="1:6" x14ac:dyDescent="0.3">
      <c r="A2" s="155" t="s">
        <v>143</v>
      </c>
      <c r="B2" s="5" t="s">
        <v>42</v>
      </c>
      <c r="C2" s="109">
        <v>5</v>
      </c>
      <c r="D2" s="105">
        <f t="shared" ref="D2:D7" ca="1" si="0">RANDBETWEEN(1,20)</f>
        <v>1</v>
      </c>
      <c r="E2" s="104">
        <f t="shared" ref="E2:E4" ca="1" si="1">D2+C2</f>
        <v>6</v>
      </c>
    </row>
    <row r="3" spans="1:6" x14ac:dyDescent="0.3">
      <c r="A3" s="153" t="s">
        <v>143</v>
      </c>
      <c r="B3" s="5" t="s">
        <v>43</v>
      </c>
      <c r="C3" s="109">
        <v>8</v>
      </c>
      <c r="D3" s="46">
        <f t="shared" ca="1" si="0"/>
        <v>11</v>
      </c>
      <c r="E3" s="45">
        <f t="shared" ca="1" si="1"/>
        <v>19</v>
      </c>
    </row>
    <row r="4" spans="1:6" x14ac:dyDescent="0.3">
      <c r="A4" s="154" t="s">
        <v>143</v>
      </c>
      <c r="B4" s="106" t="s">
        <v>44</v>
      </c>
      <c r="C4" s="110">
        <v>4</v>
      </c>
      <c r="D4" s="48">
        <f t="shared" ca="1" si="0"/>
        <v>7</v>
      </c>
      <c r="E4" s="47">
        <f t="shared" ca="1" si="1"/>
        <v>11</v>
      </c>
    </row>
    <row r="5" spans="1:6" x14ac:dyDescent="0.3">
      <c r="A5" s="155" t="s">
        <v>147</v>
      </c>
      <c r="B5" s="5" t="s">
        <v>42</v>
      </c>
      <c r="C5" s="109">
        <v>8</v>
      </c>
      <c r="D5" s="105">
        <f t="shared" ca="1" si="0"/>
        <v>17</v>
      </c>
      <c r="E5" s="104">
        <f t="shared" ref="E5:E7" ca="1" si="2">D5+C5</f>
        <v>25</v>
      </c>
    </row>
    <row r="6" spans="1:6" x14ac:dyDescent="0.3">
      <c r="A6" s="153" t="s">
        <v>147</v>
      </c>
      <c r="B6" s="5" t="s">
        <v>43</v>
      </c>
      <c r="C6" s="109">
        <v>4</v>
      </c>
      <c r="D6" s="46">
        <f t="shared" ca="1" si="0"/>
        <v>1</v>
      </c>
      <c r="E6" s="45">
        <f t="shared" ca="1" si="2"/>
        <v>5</v>
      </c>
    </row>
    <row r="7" spans="1:6" x14ac:dyDescent="0.3">
      <c r="A7" s="154" t="s">
        <v>147</v>
      </c>
      <c r="B7" s="106" t="s">
        <v>44</v>
      </c>
      <c r="C7" s="110">
        <v>7</v>
      </c>
      <c r="D7" s="48">
        <f t="shared" ca="1" si="0"/>
        <v>17</v>
      </c>
      <c r="E7" s="47">
        <f t="shared" ca="1" si="2"/>
        <v>24</v>
      </c>
    </row>
    <row r="8" spans="1:6" x14ac:dyDescent="0.3">
      <c r="A8" s="154"/>
      <c r="B8" s="106" t="s">
        <v>115</v>
      </c>
      <c r="C8" s="110"/>
      <c r="D8" s="48">
        <f t="shared" ref="D8:D9" ca="1" si="3">RANDBETWEEN(1,20)</f>
        <v>7</v>
      </c>
      <c r="E8" s="47">
        <f t="shared" ref="E8:E9" ca="1" si="4">D8+C8</f>
        <v>7</v>
      </c>
    </row>
    <row r="9" spans="1:6" x14ac:dyDescent="0.3">
      <c r="A9" s="154"/>
      <c r="B9" s="106" t="s">
        <v>70</v>
      </c>
      <c r="C9" s="110"/>
      <c r="D9" s="48">
        <f t="shared" ca="1" si="3"/>
        <v>8</v>
      </c>
      <c r="E9" s="47">
        <f t="shared" ca="1" si="4"/>
        <v>8</v>
      </c>
    </row>
    <row r="11" spans="1:6" x14ac:dyDescent="0.3">
      <c r="A11" s="101" t="s">
        <v>0</v>
      </c>
      <c r="B11" s="101" t="s">
        <v>66</v>
      </c>
      <c r="C11" s="101" t="s">
        <v>40</v>
      </c>
      <c r="D11" s="102" t="s">
        <v>3</v>
      </c>
      <c r="E11" s="101" t="s">
        <v>41</v>
      </c>
    </row>
    <row r="12" spans="1:6" x14ac:dyDescent="0.3">
      <c r="A12" s="103" t="s">
        <v>104</v>
      </c>
      <c r="B12" s="5" t="s">
        <v>101</v>
      </c>
      <c r="C12" s="104"/>
      <c r="D12" s="105">
        <f t="shared" ref="D12:D16" ca="1" si="5">RANDBETWEEN(1,20)</f>
        <v>6</v>
      </c>
      <c r="E12" s="104">
        <f t="shared" ref="E12:E16" ca="1" si="6">D12+C12</f>
        <v>6</v>
      </c>
    </row>
    <row r="13" spans="1:6" x14ac:dyDescent="0.3">
      <c r="A13" s="80" t="s">
        <v>104</v>
      </c>
      <c r="B13" s="5" t="s">
        <v>102</v>
      </c>
      <c r="C13" s="45"/>
      <c r="D13" s="46">
        <f t="shared" ca="1" si="5"/>
        <v>19</v>
      </c>
      <c r="E13" s="45">
        <f t="shared" ca="1" si="6"/>
        <v>19</v>
      </c>
    </row>
    <row r="14" spans="1:6" x14ac:dyDescent="0.3">
      <c r="A14" s="81" t="s">
        <v>104</v>
      </c>
      <c r="B14" s="106" t="s">
        <v>103</v>
      </c>
      <c r="C14" s="47"/>
      <c r="D14" s="48">
        <f t="shared" ca="1" si="5"/>
        <v>1</v>
      </c>
      <c r="E14" s="47">
        <f t="shared" ca="1" si="6"/>
        <v>1</v>
      </c>
    </row>
    <row r="15" spans="1:6" x14ac:dyDescent="0.3">
      <c r="A15" s="81" t="s">
        <v>71</v>
      </c>
      <c r="B15" s="107" t="s">
        <v>69</v>
      </c>
      <c r="C15" s="108">
        <v>0</v>
      </c>
      <c r="D15" s="48">
        <f t="shared" ca="1" si="5"/>
        <v>12</v>
      </c>
      <c r="E15" s="47">
        <f t="shared" ca="1" si="6"/>
        <v>12</v>
      </c>
    </row>
    <row r="16" spans="1:6" x14ac:dyDescent="0.3">
      <c r="A16" s="81" t="s">
        <v>72</v>
      </c>
      <c r="B16" s="107" t="s">
        <v>69</v>
      </c>
      <c r="C16" s="108">
        <v>5</v>
      </c>
      <c r="D16" s="48">
        <f t="shared" ca="1" si="5"/>
        <v>20</v>
      </c>
      <c r="E16" s="47">
        <f t="shared" ca="1" si="6"/>
        <v>25</v>
      </c>
    </row>
  </sheetData>
  <sortState ref="A19:E36">
    <sortCondition ref="B19:B36"/>
  </sortState>
  <conditionalFormatting sqref="A15">
    <cfRule type="cellIs" dxfId="61" priority="65" operator="equal">
      <formula>"No"</formula>
    </cfRule>
    <cfRule type="cellIs" dxfId="60" priority="66" operator="equal">
      <formula>"Yes"</formula>
    </cfRule>
  </conditionalFormatting>
  <conditionalFormatting sqref="A15">
    <cfRule type="cellIs" dxfId="59" priority="71" operator="equal">
      <formula>"No"</formula>
    </cfRule>
    <cfRule type="cellIs" dxfId="58" priority="72" operator="equal">
      <formula>"Yes"</formula>
    </cfRule>
  </conditionalFormatting>
  <conditionalFormatting sqref="A15">
    <cfRule type="cellIs" dxfId="57" priority="69" operator="equal">
      <formula>"No"</formula>
    </cfRule>
    <cfRule type="cellIs" dxfId="56" priority="70" operator="equal">
      <formula>"Yes"</formula>
    </cfRule>
  </conditionalFormatting>
  <conditionalFormatting sqref="A15">
    <cfRule type="cellIs" dxfId="55" priority="67" operator="equal">
      <formula>"No"</formula>
    </cfRule>
    <cfRule type="cellIs" dxfId="54" priority="68" operator="equal">
      <formula>"Yes"</formula>
    </cfRule>
  </conditionalFormatting>
  <conditionalFormatting sqref="A16">
    <cfRule type="cellIs" dxfId="53" priority="41" operator="equal">
      <formula>"No"</formula>
    </cfRule>
    <cfRule type="cellIs" dxfId="52" priority="42" operator="equal">
      <formula>"Yes"</formula>
    </cfRule>
  </conditionalFormatting>
  <conditionalFormatting sqref="A16">
    <cfRule type="cellIs" dxfId="51" priority="47" operator="equal">
      <formula>"No"</formula>
    </cfRule>
    <cfRule type="cellIs" dxfId="50" priority="48" operator="equal">
      <formula>"Yes"</formula>
    </cfRule>
  </conditionalFormatting>
  <conditionalFormatting sqref="A16">
    <cfRule type="cellIs" dxfId="49" priority="45" operator="equal">
      <formula>"No"</formula>
    </cfRule>
    <cfRule type="cellIs" dxfId="48" priority="46" operator="equal">
      <formula>"Yes"</formula>
    </cfRule>
  </conditionalFormatting>
  <conditionalFormatting sqref="A16">
    <cfRule type="cellIs" dxfId="47" priority="43" operator="equal">
      <formula>"No"</formula>
    </cfRule>
    <cfRule type="cellIs" dxfId="46" priority="44" operator="equal">
      <formula>"Yes"</formula>
    </cfRule>
  </conditionalFormatting>
  <conditionalFormatting sqref="A16">
    <cfRule type="cellIs" dxfId="45" priority="17" operator="equal">
      <formula>"No"</formula>
    </cfRule>
    <cfRule type="cellIs" dxfId="44" priority="18" operator="equal">
      <formula>"Yes"</formula>
    </cfRule>
  </conditionalFormatting>
  <conditionalFormatting sqref="A16">
    <cfRule type="cellIs" dxfId="43" priority="23" operator="equal">
      <formula>"No"</formula>
    </cfRule>
    <cfRule type="cellIs" dxfId="42" priority="24" operator="equal">
      <formula>"Yes"</formula>
    </cfRule>
  </conditionalFormatting>
  <conditionalFormatting sqref="A16">
    <cfRule type="cellIs" dxfId="41" priority="21" operator="equal">
      <formula>"No"</formula>
    </cfRule>
    <cfRule type="cellIs" dxfId="40" priority="22" operator="equal">
      <formula>"Yes"</formula>
    </cfRule>
  </conditionalFormatting>
  <conditionalFormatting sqref="A16">
    <cfRule type="cellIs" dxfId="39" priority="19" operator="equal">
      <formula>"No"</formula>
    </cfRule>
    <cfRule type="cellIs" dxfId="38" priority="20" operator="equal">
      <formula>"Yes"</formula>
    </cfRule>
  </conditionalFormatting>
  <conditionalFormatting sqref="A16">
    <cfRule type="cellIs" dxfId="37" priority="9" operator="equal">
      <formula>"No"</formula>
    </cfRule>
    <cfRule type="cellIs" dxfId="36" priority="10" operator="equal">
      <formula>"Yes"</formula>
    </cfRule>
  </conditionalFormatting>
  <conditionalFormatting sqref="A16">
    <cfRule type="cellIs" dxfId="35" priority="15" operator="equal">
      <formula>"No"</formula>
    </cfRule>
    <cfRule type="cellIs" dxfId="34" priority="16" operator="equal">
      <formula>"Yes"</formula>
    </cfRule>
  </conditionalFormatting>
  <conditionalFormatting sqref="A16">
    <cfRule type="cellIs" dxfId="33" priority="13" operator="equal">
      <formula>"No"</formula>
    </cfRule>
    <cfRule type="cellIs" dxfId="32" priority="14" operator="equal">
      <formula>"Yes"</formula>
    </cfRule>
  </conditionalFormatting>
  <conditionalFormatting sqref="A16">
    <cfRule type="cellIs" dxfId="31" priority="11" operator="equal">
      <formula>"No"</formula>
    </cfRule>
    <cfRule type="cellIs" dxfId="30" priority="12" operator="equal">
      <formula>"Yes"</formula>
    </cfRule>
  </conditionalFormatting>
  <conditionalFormatting sqref="A15">
    <cfRule type="cellIs" dxfId="29" priority="1" operator="equal">
      <formula>"No"</formula>
    </cfRule>
    <cfRule type="cellIs" dxfId="28" priority="2" operator="equal">
      <formula>"Yes"</formula>
    </cfRule>
  </conditionalFormatting>
  <conditionalFormatting sqref="A15">
    <cfRule type="cellIs" dxfId="27" priority="7" operator="equal">
      <formula>"No"</formula>
    </cfRule>
    <cfRule type="cellIs" dxfId="26" priority="8" operator="equal">
      <formula>"Yes"</formula>
    </cfRule>
  </conditionalFormatting>
  <conditionalFormatting sqref="A15">
    <cfRule type="cellIs" dxfId="25" priority="5" operator="equal">
      <formula>"No"</formula>
    </cfRule>
    <cfRule type="cellIs" dxfId="24" priority="6" operator="equal">
      <formula>"Yes"</formula>
    </cfRule>
  </conditionalFormatting>
  <conditionalFormatting sqref="A15">
    <cfRule type="cellIs" dxfId="23" priority="3" operator="equal">
      <formula>"No"</formula>
    </cfRule>
    <cfRule type="cellIs" dxfId="22" priority="4" operator="equal">
      <formula>"Yes"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D19"/>
  <sheetViews>
    <sheetView showGridLines="0"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.69921875" defaultRowHeight="15.6" x14ac:dyDescent="0.3"/>
  <cols>
    <col min="1" max="1" width="22.69921875" style="1" bestFit="1" customWidth="1"/>
    <col min="2" max="2" width="5" style="1" bestFit="1" customWidth="1"/>
    <col min="3" max="3" width="5.8984375" style="1" bestFit="1" customWidth="1"/>
    <col min="4" max="4" width="3.69921875" style="1" bestFit="1" customWidth="1"/>
    <col min="5" max="5" width="6.09765625" style="1" bestFit="1" customWidth="1"/>
    <col min="6" max="6" width="8.09765625" style="49" bestFit="1" customWidth="1"/>
    <col min="7" max="7" width="2.8984375" style="49" bestFit="1" customWidth="1"/>
    <col min="8" max="8" width="6.19921875" style="49" bestFit="1" customWidth="1"/>
    <col min="9" max="9" width="7.296875" style="49" bestFit="1" customWidth="1"/>
    <col min="10" max="10" width="4.5" style="49" bestFit="1" customWidth="1"/>
    <col min="11" max="11" width="5" style="49" bestFit="1" customWidth="1"/>
    <col min="12" max="12" width="4.69921875" style="49" bestFit="1" customWidth="1"/>
    <col min="13" max="13" width="7.5" style="49" bestFit="1" customWidth="1"/>
    <col min="14" max="14" width="5.3984375" style="49" bestFit="1" customWidth="1"/>
    <col min="15" max="15" width="4.796875" style="49" bestFit="1" customWidth="1"/>
    <col min="16" max="17" width="6.09765625" style="49" bestFit="1" customWidth="1"/>
    <col min="18" max="18" width="5" style="49" bestFit="1" customWidth="1"/>
    <col min="19" max="19" width="5.796875" style="49" bestFit="1" customWidth="1"/>
    <col min="20" max="20" width="6.69921875" style="49" bestFit="1" customWidth="1"/>
    <col min="21" max="21" width="9" style="49" bestFit="1" customWidth="1"/>
    <col min="22" max="22" width="7.796875" style="49" bestFit="1" customWidth="1"/>
    <col min="23" max="23" width="8.796875" style="49" bestFit="1" customWidth="1"/>
    <col min="24" max="24" width="5.69921875" style="49" bestFit="1" customWidth="1"/>
    <col min="25" max="25" width="7.3984375" style="49" bestFit="1" customWidth="1"/>
    <col min="26" max="26" width="4.3984375" style="49" bestFit="1" customWidth="1"/>
    <col min="27" max="27" width="6.69921875" style="49" hidden="1" customWidth="1"/>
    <col min="28" max="28" width="7.59765625" style="49" bestFit="1" customWidth="1"/>
    <col min="29" max="29" width="1.5" style="49" customWidth="1"/>
    <col min="30" max="30" width="7.09765625" style="49" bestFit="1" customWidth="1"/>
    <col min="31" max="16384" width="9.69921875" style="49"/>
  </cols>
  <sheetData>
    <row r="1" spans="1:30" s="16" customFormat="1" ht="32.4" thickTop="1" thickBot="1" x14ac:dyDescent="0.35">
      <c r="A1" s="30" t="s">
        <v>0</v>
      </c>
      <c r="B1" s="50" t="s">
        <v>46</v>
      </c>
      <c r="C1" s="51" t="s">
        <v>45</v>
      </c>
      <c r="D1" s="52" t="s">
        <v>47</v>
      </c>
      <c r="E1" s="43" t="s">
        <v>68</v>
      </c>
      <c r="F1" s="41" t="s">
        <v>48</v>
      </c>
      <c r="G1" s="42"/>
      <c r="H1" s="29" t="s">
        <v>49</v>
      </c>
      <c r="I1" s="15" t="s">
        <v>50</v>
      </c>
      <c r="J1" s="17" t="s">
        <v>51</v>
      </c>
      <c r="K1" s="20" t="s">
        <v>52</v>
      </c>
      <c r="L1" s="21" t="s">
        <v>53</v>
      </c>
      <c r="M1" s="22" t="s">
        <v>54</v>
      </c>
      <c r="N1" s="24" t="s">
        <v>55</v>
      </c>
      <c r="O1" s="25" t="s">
        <v>80</v>
      </c>
      <c r="P1" s="53" t="s">
        <v>77</v>
      </c>
      <c r="Q1" s="26" t="s">
        <v>56</v>
      </c>
      <c r="R1" s="27" t="s">
        <v>57</v>
      </c>
      <c r="S1" s="28" t="s">
        <v>78</v>
      </c>
      <c r="T1" s="23" t="s">
        <v>81</v>
      </c>
      <c r="U1" s="31" t="s">
        <v>58</v>
      </c>
      <c r="V1" s="32" t="s">
        <v>59</v>
      </c>
      <c r="W1" s="35" t="s">
        <v>60</v>
      </c>
      <c r="X1" s="54" t="s">
        <v>79</v>
      </c>
      <c r="Y1" s="36" t="s">
        <v>61</v>
      </c>
      <c r="Z1" s="34" t="s">
        <v>62</v>
      </c>
      <c r="AA1" s="32" t="s">
        <v>63</v>
      </c>
      <c r="AB1" s="33" t="s">
        <v>64</v>
      </c>
      <c r="AD1" s="170" t="s">
        <v>117</v>
      </c>
    </row>
    <row r="2" spans="1:30" ht="16.2" thickTop="1" x14ac:dyDescent="0.3">
      <c r="A2" s="115" t="s">
        <v>71</v>
      </c>
      <c r="B2" s="111">
        <f>13</f>
        <v>13</v>
      </c>
      <c r="C2" s="182">
        <f>15+4</f>
        <v>19</v>
      </c>
      <c r="D2" s="183">
        <f>18+4</f>
        <v>22</v>
      </c>
      <c r="E2" s="117">
        <v>0</v>
      </c>
      <c r="F2" s="118" t="s">
        <v>65</v>
      </c>
      <c r="G2" s="119">
        <v>0</v>
      </c>
      <c r="H2" s="120"/>
      <c r="I2" s="121">
        <v>8</v>
      </c>
      <c r="J2" s="122"/>
      <c r="K2" s="190" t="s">
        <v>139</v>
      </c>
      <c r="L2" s="123"/>
      <c r="M2" s="124"/>
      <c r="N2" s="125"/>
      <c r="O2" s="126"/>
      <c r="P2" s="127"/>
      <c r="Q2" s="135"/>
      <c r="R2" s="128"/>
      <c r="S2" s="129"/>
      <c r="T2" s="130"/>
      <c r="U2" s="112"/>
      <c r="V2" s="113">
        <f t="shared" ref="V2:V12" si="0">SUM(H2:U2)</f>
        <v>8</v>
      </c>
      <c r="W2" s="131"/>
      <c r="X2" s="132"/>
      <c r="Y2" s="133"/>
      <c r="Z2" s="114">
        <v>90</v>
      </c>
      <c r="AA2" s="58">
        <f t="shared" ref="AA2:AA12" si="1">SUM(Y2:Z2)-(V2+W2)</f>
        <v>82</v>
      </c>
      <c r="AB2" s="173">
        <f t="shared" ref="AB2:AB12" si="2">SMALL(Z2:AA2,1)+X2</f>
        <v>82</v>
      </c>
      <c r="AD2" s="172"/>
    </row>
    <row r="3" spans="1:30" x14ac:dyDescent="0.3">
      <c r="A3" s="181" t="s">
        <v>73</v>
      </c>
      <c r="B3" s="111">
        <f>14</f>
        <v>14</v>
      </c>
      <c r="C3" s="202">
        <f>15</f>
        <v>15</v>
      </c>
      <c r="D3" s="116">
        <f>19</f>
        <v>19</v>
      </c>
      <c r="E3" s="184">
        <v>0</v>
      </c>
      <c r="F3" s="185" t="s">
        <v>65</v>
      </c>
      <c r="G3" s="186">
        <v>0</v>
      </c>
      <c r="H3" s="187"/>
      <c r="I3" s="188">
        <v>2</v>
      </c>
      <c r="J3" s="189"/>
      <c r="K3" s="190" t="s">
        <v>139</v>
      </c>
      <c r="L3" s="191"/>
      <c r="M3" s="192"/>
      <c r="N3" s="193"/>
      <c r="O3" s="194"/>
      <c r="P3" s="195"/>
      <c r="Q3" s="206" t="s">
        <v>140</v>
      </c>
      <c r="R3" s="196"/>
      <c r="S3" s="197"/>
      <c r="T3" s="198"/>
      <c r="U3" s="112"/>
      <c r="V3" s="113">
        <f t="shared" si="0"/>
        <v>2</v>
      </c>
      <c r="W3" s="199"/>
      <c r="X3" s="200"/>
      <c r="Y3" s="201"/>
      <c r="Z3" s="114">
        <v>82</v>
      </c>
      <c r="AA3" s="58">
        <f t="shared" si="1"/>
        <v>80</v>
      </c>
      <c r="AB3" s="173">
        <f t="shared" si="2"/>
        <v>80</v>
      </c>
      <c r="AD3" s="172"/>
    </row>
    <row r="4" spans="1:30" x14ac:dyDescent="0.3">
      <c r="A4" s="115" t="s">
        <v>124</v>
      </c>
      <c r="B4" s="111">
        <v>12</v>
      </c>
      <c r="C4" s="134">
        <v>12</v>
      </c>
      <c r="D4" s="116">
        <v>13</v>
      </c>
      <c r="E4" s="117">
        <v>0</v>
      </c>
      <c r="F4" s="118" t="s">
        <v>65</v>
      </c>
      <c r="G4" s="119">
        <v>0</v>
      </c>
      <c r="H4" s="120"/>
      <c r="I4" s="121">
        <v>1</v>
      </c>
      <c r="J4" s="122"/>
      <c r="K4" s="179"/>
      <c r="L4" s="123"/>
      <c r="M4" s="124"/>
      <c r="N4" s="125"/>
      <c r="O4" s="126"/>
      <c r="P4" s="127"/>
      <c r="Q4" s="135"/>
      <c r="R4" s="128"/>
      <c r="S4" s="129"/>
      <c r="T4" s="130">
        <v>54</v>
      </c>
      <c r="U4" s="112"/>
      <c r="V4" s="113">
        <f t="shared" si="0"/>
        <v>55</v>
      </c>
      <c r="W4" s="131"/>
      <c r="X4" s="132"/>
      <c r="Y4" s="133">
        <v>19</v>
      </c>
      <c r="Z4" s="114">
        <v>95</v>
      </c>
      <c r="AA4" s="58">
        <f t="shared" si="1"/>
        <v>59</v>
      </c>
      <c r="AB4" s="173">
        <f t="shared" si="2"/>
        <v>59</v>
      </c>
      <c r="AD4" s="172"/>
    </row>
    <row r="5" spans="1:30" x14ac:dyDescent="0.3">
      <c r="A5" s="115" t="s">
        <v>72</v>
      </c>
      <c r="B5" s="111">
        <f>10</f>
        <v>10</v>
      </c>
      <c r="C5" s="182">
        <f>28+4</f>
        <v>32</v>
      </c>
      <c r="D5" s="183">
        <f>C5</f>
        <v>32</v>
      </c>
      <c r="E5" s="117">
        <v>0</v>
      </c>
      <c r="F5" s="118" t="s">
        <v>65</v>
      </c>
      <c r="G5" s="119">
        <v>0</v>
      </c>
      <c r="H5" s="120"/>
      <c r="I5" s="121"/>
      <c r="J5" s="204" t="s">
        <v>139</v>
      </c>
      <c r="K5" s="190" t="s">
        <v>139</v>
      </c>
      <c r="L5" s="123"/>
      <c r="M5" s="124"/>
      <c r="N5" s="125"/>
      <c r="O5" s="126"/>
      <c r="P5" s="127"/>
      <c r="Q5" s="203" t="s">
        <v>140</v>
      </c>
      <c r="R5" s="128"/>
      <c r="S5" s="129"/>
      <c r="T5" s="130"/>
      <c r="U5" s="112"/>
      <c r="V5" s="113">
        <f t="shared" si="0"/>
        <v>0</v>
      </c>
      <c r="W5" s="131"/>
      <c r="X5" s="132"/>
      <c r="Y5" s="133"/>
      <c r="Z5" s="114">
        <v>143</v>
      </c>
      <c r="AA5" s="58">
        <f t="shared" si="1"/>
        <v>143</v>
      </c>
      <c r="AB5" s="173">
        <f t="shared" si="2"/>
        <v>143</v>
      </c>
      <c r="AD5" s="205"/>
    </row>
    <row r="6" spans="1:30" x14ac:dyDescent="0.3">
      <c r="A6" s="115" t="s">
        <v>125</v>
      </c>
      <c r="B6" s="111">
        <v>12</v>
      </c>
      <c r="C6" s="134">
        <v>22</v>
      </c>
      <c r="D6" s="116">
        <v>23</v>
      </c>
      <c r="E6" s="117">
        <v>0</v>
      </c>
      <c r="F6" s="171" t="s">
        <v>65</v>
      </c>
      <c r="G6" s="119">
        <v>0</v>
      </c>
      <c r="H6" s="120">
        <v>20</v>
      </c>
      <c r="I6" s="121"/>
      <c r="J6" s="122"/>
      <c r="K6" s="179"/>
      <c r="L6" s="174"/>
      <c r="M6" s="175"/>
      <c r="N6" s="125"/>
      <c r="O6" s="126"/>
      <c r="P6" s="127"/>
      <c r="Q6" s="135"/>
      <c r="R6" s="128"/>
      <c r="S6" s="129"/>
      <c r="T6" s="130"/>
      <c r="U6" s="112"/>
      <c r="V6" s="113">
        <f t="shared" si="0"/>
        <v>20</v>
      </c>
      <c r="W6" s="131"/>
      <c r="X6" s="132"/>
      <c r="Y6" s="133"/>
      <c r="Z6" s="114">
        <v>69</v>
      </c>
      <c r="AA6" s="58">
        <f t="shared" si="1"/>
        <v>49</v>
      </c>
      <c r="AB6" s="173">
        <f t="shared" si="2"/>
        <v>49</v>
      </c>
      <c r="AD6" s="172"/>
    </row>
    <row r="7" spans="1:30" x14ac:dyDescent="0.3">
      <c r="A7" s="156" t="s">
        <v>127</v>
      </c>
      <c r="B7" s="111">
        <v>12</v>
      </c>
      <c r="C7" s="134">
        <v>25</v>
      </c>
      <c r="D7" s="116">
        <v>26</v>
      </c>
      <c r="E7" s="117">
        <v>0</v>
      </c>
      <c r="F7" s="171" t="s">
        <v>65</v>
      </c>
      <c r="G7" s="119">
        <v>0</v>
      </c>
      <c r="H7" s="120">
        <v>13</v>
      </c>
      <c r="I7" s="121"/>
      <c r="J7" s="122"/>
      <c r="K7" s="179"/>
      <c r="L7" s="174"/>
      <c r="M7" s="175">
        <v>34</v>
      </c>
      <c r="N7" s="125"/>
      <c r="O7" s="126">
        <v>22</v>
      </c>
      <c r="P7" s="127"/>
      <c r="Q7" s="135"/>
      <c r="R7" s="128"/>
      <c r="S7" s="129"/>
      <c r="T7" s="130">
        <v>4</v>
      </c>
      <c r="U7" s="112"/>
      <c r="V7" s="113">
        <f t="shared" si="0"/>
        <v>73</v>
      </c>
      <c r="W7" s="131"/>
      <c r="X7" s="132">
        <v>10</v>
      </c>
      <c r="Y7" s="133"/>
      <c r="Z7" s="114">
        <v>65</v>
      </c>
      <c r="AA7" s="58">
        <f t="shared" si="1"/>
        <v>-8</v>
      </c>
      <c r="AB7" s="173">
        <f t="shared" si="2"/>
        <v>2</v>
      </c>
      <c r="AD7" s="172"/>
    </row>
    <row r="8" spans="1:30" x14ac:dyDescent="0.3">
      <c r="A8" s="156" t="s">
        <v>126</v>
      </c>
      <c r="B8" s="111">
        <v>18</v>
      </c>
      <c r="C8" s="134">
        <v>20</v>
      </c>
      <c r="D8" s="116">
        <v>22</v>
      </c>
      <c r="E8" s="117">
        <v>0</v>
      </c>
      <c r="F8" s="171" t="s">
        <v>65</v>
      </c>
      <c r="G8" s="119">
        <v>0</v>
      </c>
      <c r="H8" s="120"/>
      <c r="I8" s="121">
        <v>8</v>
      </c>
      <c r="J8" s="122"/>
      <c r="K8" s="179"/>
      <c r="L8" s="174"/>
      <c r="M8" s="175"/>
      <c r="N8" s="125"/>
      <c r="O8" s="126"/>
      <c r="P8" s="127"/>
      <c r="Q8" s="135"/>
      <c r="R8" s="128"/>
      <c r="S8" s="129"/>
      <c r="T8" s="130">
        <v>33</v>
      </c>
      <c r="U8" s="112"/>
      <c r="V8" s="113">
        <f t="shared" si="0"/>
        <v>41</v>
      </c>
      <c r="W8" s="131"/>
      <c r="X8" s="132"/>
      <c r="Y8" s="133"/>
      <c r="Z8" s="114">
        <v>50</v>
      </c>
      <c r="AA8" s="58">
        <f t="shared" si="1"/>
        <v>9</v>
      </c>
      <c r="AB8" s="173">
        <f t="shared" si="2"/>
        <v>9</v>
      </c>
      <c r="AD8" s="172"/>
    </row>
    <row r="9" spans="1:30" x14ac:dyDescent="0.3">
      <c r="A9" s="156" t="s">
        <v>147</v>
      </c>
      <c r="B9" s="111">
        <v>15</v>
      </c>
      <c r="C9" s="134">
        <v>15</v>
      </c>
      <c r="D9" s="116">
        <v>20</v>
      </c>
      <c r="E9" s="117">
        <v>0</v>
      </c>
      <c r="F9" s="171" t="s">
        <v>65</v>
      </c>
      <c r="G9" s="119">
        <v>0</v>
      </c>
      <c r="H9" s="120"/>
      <c r="I9" s="121"/>
      <c r="J9" s="122"/>
      <c r="K9" s="179"/>
      <c r="L9" s="174"/>
      <c r="M9" s="175">
        <v>15</v>
      </c>
      <c r="N9" s="125"/>
      <c r="O9" s="126"/>
      <c r="P9" s="127"/>
      <c r="Q9" s="135"/>
      <c r="R9" s="128"/>
      <c r="S9" s="129"/>
      <c r="T9" s="130"/>
      <c r="U9" s="112"/>
      <c r="V9" s="113">
        <f t="shared" si="0"/>
        <v>15</v>
      </c>
      <c r="W9" s="131"/>
      <c r="X9" s="132"/>
      <c r="Y9" s="133"/>
      <c r="Z9" s="114">
        <v>48</v>
      </c>
      <c r="AA9" s="58">
        <f t="shared" si="1"/>
        <v>33</v>
      </c>
      <c r="AB9" s="173">
        <f t="shared" si="2"/>
        <v>33</v>
      </c>
      <c r="AD9" s="172"/>
    </row>
    <row r="10" spans="1:30" x14ac:dyDescent="0.3">
      <c r="A10" s="156" t="s">
        <v>133</v>
      </c>
      <c r="B10" s="111">
        <v>15</v>
      </c>
      <c r="C10" s="134">
        <v>14</v>
      </c>
      <c r="D10" s="116">
        <v>19</v>
      </c>
      <c r="E10" s="117">
        <v>0</v>
      </c>
      <c r="F10" s="171" t="s">
        <v>65</v>
      </c>
      <c r="G10" s="119">
        <v>0</v>
      </c>
      <c r="H10" s="120"/>
      <c r="I10" s="121"/>
      <c r="J10" s="122"/>
      <c r="K10" s="179"/>
      <c r="L10" s="174"/>
      <c r="M10" s="175"/>
      <c r="N10" s="125"/>
      <c r="O10" s="126"/>
      <c r="P10" s="127"/>
      <c r="Q10" s="135"/>
      <c r="R10" s="128"/>
      <c r="S10" s="129"/>
      <c r="T10" s="130"/>
      <c r="U10" s="112"/>
      <c r="V10" s="113">
        <f t="shared" si="0"/>
        <v>0</v>
      </c>
      <c r="W10" s="131"/>
      <c r="X10" s="132"/>
      <c r="Y10" s="133"/>
      <c r="Z10" s="114">
        <v>36</v>
      </c>
      <c r="AA10" s="58">
        <f t="shared" si="1"/>
        <v>36</v>
      </c>
      <c r="AB10" s="173">
        <f t="shared" si="2"/>
        <v>36</v>
      </c>
      <c r="AD10" s="172"/>
    </row>
    <row r="11" spans="1:30" x14ac:dyDescent="0.3">
      <c r="A11" s="156" t="s">
        <v>143</v>
      </c>
      <c r="B11" s="111">
        <v>14</v>
      </c>
      <c r="C11" s="134">
        <v>13</v>
      </c>
      <c r="D11" s="116">
        <v>17</v>
      </c>
      <c r="E11" s="117">
        <v>0</v>
      </c>
      <c r="F11" s="171" t="s">
        <v>65</v>
      </c>
      <c r="G11" s="119">
        <v>0</v>
      </c>
      <c r="H11" s="120"/>
      <c r="I11" s="121"/>
      <c r="J11" s="122">
        <v>11</v>
      </c>
      <c r="K11" s="179"/>
      <c r="L11" s="174"/>
      <c r="M11" s="175"/>
      <c r="N11" s="125"/>
      <c r="O11" s="126"/>
      <c r="P11" s="127">
        <v>11</v>
      </c>
      <c r="Q11" s="135"/>
      <c r="R11" s="128"/>
      <c r="S11" s="129"/>
      <c r="T11" s="130"/>
      <c r="U11" s="112"/>
      <c r="V11" s="113">
        <f t="shared" si="0"/>
        <v>22</v>
      </c>
      <c r="W11" s="131"/>
      <c r="X11" s="132"/>
      <c r="Y11" s="133"/>
      <c r="Z11" s="114">
        <v>24</v>
      </c>
      <c r="AA11" s="58">
        <f t="shared" si="1"/>
        <v>2</v>
      </c>
      <c r="AB11" s="173">
        <f t="shared" si="2"/>
        <v>2</v>
      </c>
      <c r="AD11" s="172"/>
    </row>
    <row r="12" spans="1:30" x14ac:dyDescent="0.3">
      <c r="A12" s="156" t="s">
        <v>146</v>
      </c>
      <c r="B12" s="111">
        <v>13</v>
      </c>
      <c r="C12" s="134">
        <v>12</v>
      </c>
      <c r="D12" s="116">
        <v>15</v>
      </c>
      <c r="E12" s="117">
        <v>0</v>
      </c>
      <c r="F12" s="171" t="s">
        <v>65</v>
      </c>
      <c r="G12" s="119">
        <v>0</v>
      </c>
      <c r="H12" s="120"/>
      <c r="I12" s="121">
        <v>30</v>
      </c>
      <c r="J12" s="122"/>
      <c r="K12" s="179"/>
      <c r="L12" s="174"/>
      <c r="M12" s="175"/>
      <c r="N12" s="125"/>
      <c r="O12" s="126"/>
      <c r="P12" s="127"/>
      <c r="Q12" s="135"/>
      <c r="R12" s="128"/>
      <c r="S12" s="129"/>
      <c r="T12" s="130"/>
      <c r="U12" s="112"/>
      <c r="V12" s="113">
        <f t="shared" si="0"/>
        <v>30</v>
      </c>
      <c r="W12" s="131"/>
      <c r="X12" s="132"/>
      <c r="Y12" s="133"/>
      <c r="Z12" s="114">
        <v>23</v>
      </c>
      <c r="AA12" s="58">
        <f t="shared" si="1"/>
        <v>-7</v>
      </c>
      <c r="AB12" s="173">
        <f t="shared" si="2"/>
        <v>-7</v>
      </c>
      <c r="AD12" s="172"/>
    </row>
    <row r="13" spans="1:30" x14ac:dyDescent="0.3">
      <c r="A13" s="156" t="s">
        <v>148</v>
      </c>
      <c r="B13" s="111">
        <v>12</v>
      </c>
      <c r="C13" s="134">
        <v>12</v>
      </c>
      <c r="D13" s="116">
        <v>14</v>
      </c>
      <c r="E13" s="117">
        <v>0</v>
      </c>
      <c r="F13" s="171" t="s">
        <v>65</v>
      </c>
      <c r="G13" s="119">
        <v>0</v>
      </c>
      <c r="H13" s="120"/>
      <c r="I13" s="121">
        <v>44</v>
      </c>
      <c r="J13" s="122"/>
      <c r="K13" s="179"/>
      <c r="L13" s="174"/>
      <c r="M13" s="175"/>
      <c r="N13" s="125"/>
      <c r="O13" s="126"/>
      <c r="P13" s="127"/>
      <c r="Q13" s="135"/>
      <c r="R13" s="128"/>
      <c r="S13" s="129"/>
      <c r="T13" s="130"/>
      <c r="U13" s="112"/>
      <c r="V13" s="113">
        <f t="shared" ref="V13:V19" si="3">SUM(H13:U13)</f>
        <v>44</v>
      </c>
      <c r="W13" s="131"/>
      <c r="X13" s="132"/>
      <c r="Y13" s="133"/>
      <c r="Z13" s="114">
        <v>19</v>
      </c>
      <c r="AA13" s="58">
        <f t="shared" ref="AA13:AA19" si="4">SUM(Y13:Z13)-(V13+W13)</f>
        <v>-25</v>
      </c>
      <c r="AB13" s="173">
        <f t="shared" ref="AB13:AB19" si="5">SMALL(Z13:AA13,1)+X13</f>
        <v>-25</v>
      </c>
      <c r="AD13" s="172"/>
    </row>
    <row r="14" spans="1:30" x14ac:dyDescent="0.3">
      <c r="A14" s="156" t="s">
        <v>149</v>
      </c>
      <c r="B14" s="111">
        <v>12</v>
      </c>
      <c r="C14" s="134">
        <v>12</v>
      </c>
      <c r="D14" s="116">
        <v>14</v>
      </c>
      <c r="E14" s="117">
        <v>0</v>
      </c>
      <c r="F14" s="171" t="s">
        <v>65</v>
      </c>
      <c r="G14" s="119">
        <v>0</v>
      </c>
      <c r="H14" s="120"/>
      <c r="I14" s="121">
        <v>20</v>
      </c>
      <c r="J14" s="122"/>
      <c r="K14" s="179"/>
      <c r="L14" s="174"/>
      <c r="M14" s="175"/>
      <c r="N14" s="125"/>
      <c r="O14" s="126"/>
      <c r="P14" s="127"/>
      <c r="Q14" s="135"/>
      <c r="R14" s="128"/>
      <c r="S14" s="129"/>
      <c r="T14" s="130"/>
      <c r="U14" s="112"/>
      <c r="V14" s="113">
        <f t="shared" si="3"/>
        <v>20</v>
      </c>
      <c r="W14" s="131"/>
      <c r="X14" s="132"/>
      <c r="Y14" s="133"/>
      <c r="Z14" s="114">
        <v>18</v>
      </c>
      <c r="AA14" s="58">
        <f t="shared" si="4"/>
        <v>-2</v>
      </c>
      <c r="AB14" s="173">
        <f t="shared" si="5"/>
        <v>-2</v>
      </c>
      <c r="AD14" s="172"/>
    </row>
    <row r="15" spans="1:30" x14ac:dyDescent="0.3">
      <c r="A15" s="156" t="s">
        <v>150</v>
      </c>
      <c r="B15" s="111">
        <v>12</v>
      </c>
      <c r="C15" s="134">
        <v>12</v>
      </c>
      <c r="D15" s="116">
        <v>14</v>
      </c>
      <c r="E15" s="117">
        <v>0</v>
      </c>
      <c r="F15" s="171" t="s">
        <v>65</v>
      </c>
      <c r="G15" s="119">
        <v>0</v>
      </c>
      <c r="H15" s="120"/>
      <c r="I15" s="121">
        <v>19</v>
      </c>
      <c r="J15" s="122"/>
      <c r="K15" s="179"/>
      <c r="L15" s="174"/>
      <c r="M15" s="175"/>
      <c r="N15" s="125"/>
      <c r="O15" s="126"/>
      <c r="P15" s="127"/>
      <c r="Q15" s="135"/>
      <c r="R15" s="128"/>
      <c r="S15" s="129"/>
      <c r="T15" s="130"/>
      <c r="U15" s="112"/>
      <c r="V15" s="113">
        <f t="shared" si="3"/>
        <v>19</v>
      </c>
      <c r="W15" s="131"/>
      <c r="X15" s="132"/>
      <c r="Y15" s="133"/>
      <c r="Z15" s="114">
        <v>17</v>
      </c>
      <c r="AA15" s="58">
        <f t="shared" si="4"/>
        <v>-2</v>
      </c>
      <c r="AB15" s="173">
        <f t="shared" si="5"/>
        <v>-2</v>
      </c>
      <c r="AD15" s="172"/>
    </row>
    <row r="16" spans="1:30" x14ac:dyDescent="0.3">
      <c r="A16" s="156" t="s">
        <v>151</v>
      </c>
      <c r="B16" s="111">
        <v>12</v>
      </c>
      <c r="C16" s="134">
        <v>12</v>
      </c>
      <c r="D16" s="116">
        <v>14</v>
      </c>
      <c r="E16" s="117">
        <v>0</v>
      </c>
      <c r="F16" s="171" t="s">
        <v>65</v>
      </c>
      <c r="G16" s="119">
        <v>0</v>
      </c>
      <c r="H16" s="120"/>
      <c r="I16" s="121">
        <v>30</v>
      </c>
      <c r="J16" s="122"/>
      <c r="K16" s="179"/>
      <c r="L16" s="174"/>
      <c r="M16" s="175"/>
      <c r="N16" s="125"/>
      <c r="O16" s="126"/>
      <c r="P16" s="127"/>
      <c r="Q16" s="135"/>
      <c r="R16" s="128"/>
      <c r="S16" s="129"/>
      <c r="T16" s="130"/>
      <c r="U16" s="112"/>
      <c r="V16" s="113">
        <f t="shared" si="3"/>
        <v>30</v>
      </c>
      <c r="W16" s="131"/>
      <c r="X16" s="132"/>
      <c r="Y16" s="133"/>
      <c r="Z16" s="114">
        <v>16</v>
      </c>
      <c r="AA16" s="58">
        <f t="shared" si="4"/>
        <v>-14</v>
      </c>
      <c r="AB16" s="173">
        <f t="shared" si="5"/>
        <v>-14</v>
      </c>
      <c r="AD16" s="172"/>
    </row>
    <row r="17" spans="1:30" x14ac:dyDescent="0.3">
      <c r="A17" s="156" t="s">
        <v>152</v>
      </c>
      <c r="B17" s="111">
        <v>12</v>
      </c>
      <c r="C17" s="134">
        <v>12</v>
      </c>
      <c r="D17" s="116">
        <v>14</v>
      </c>
      <c r="E17" s="117">
        <v>0</v>
      </c>
      <c r="F17" s="171" t="s">
        <v>65</v>
      </c>
      <c r="G17" s="119">
        <v>0</v>
      </c>
      <c r="H17" s="120"/>
      <c r="I17" s="121"/>
      <c r="J17" s="122"/>
      <c r="K17" s="179"/>
      <c r="L17" s="174"/>
      <c r="M17" s="175"/>
      <c r="N17" s="125"/>
      <c r="O17" s="126"/>
      <c r="P17" s="127"/>
      <c r="Q17" s="135"/>
      <c r="R17" s="128"/>
      <c r="S17" s="129"/>
      <c r="T17" s="130"/>
      <c r="U17" s="112"/>
      <c r="V17" s="113">
        <f t="shared" si="3"/>
        <v>0</v>
      </c>
      <c r="W17" s="131"/>
      <c r="X17" s="132"/>
      <c r="Y17" s="133"/>
      <c r="Z17" s="114">
        <v>15</v>
      </c>
      <c r="AA17" s="58">
        <f t="shared" si="4"/>
        <v>15</v>
      </c>
      <c r="AB17" s="173">
        <f t="shared" si="5"/>
        <v>15</v>
      </c>
      <c r="AD17" s="172"/>
    </row>
    <row r="18" spans="1:30" x14ac:dyDescent="0.3">
      <c r="A18" s="156" t="s">
        <v>153</v>
      </c>
      <c r="B18" s="111">
        <v>12</v>
      </c>
      <c r="C18" s="134">
        <v>12</v>
      </c>
      <c r="D18" s="116">
        <v>14</v>
      </c>
      <c r="E18" s="117">
        <v>0</v>
      </c>
      <c r="F18" s="171" t="s">
        <v>65</v>
      </c>
      <c r="G18" s="119">
        <v>0</v>
      </c>
      <c r="H18" s="120">
        <v>15</v>
      </c>
      <c r="I18" s="121"/>
      <c r="J18" s="122"/>
      <c r="K18" s="179"/>
      <c r="L18" s="174"/>
      <c r="M18" s="175"/>
      <c r="N18" s="125"/>
      <c r="O18" s="126"/>
      <c r="P18" s="127"/>
      <c r="Q18" s="135"/>
      <c r="R18" s="128"/>
      <c r="S18" s="129"/>
      <c r="T18" s="130"/>
      <c r="U18" s="112"/>
      <c r="V18" s="113">
        <f t="shared" si="3"/>
        <v>15</v>
      </c>
      <c r="W18" s="131"/>
      <c r="X18" s="132"/>
      <c r="Y18" s="133"/>
      <c r="Z18" s="114">
        <v>14</v>
      </c>
      <c r="AA18" s="58">
        <f t="shared" si="4"/>
        <v>-1</v>
      </c>
      <c r="AB18" s="173">
        <f t="shared" si="5"/>
        <v>-1</v>
      </c>
      <c r="AD18" s="172"/>
    </row>
    <row r="19" spans="1:30" x14ac:dyDescent="0.3">
      <c r="A19" s="156" t="s">
        <v>154</v>
      </c>
      <c r="B19" s="111">
        <v>12</v>
      </c>
      <c r="C19" s="134">
        <v>12</v>
      </c>
      <c r="D19" s="116">
        <v>14</v>
      </c>
      <c r="E19" s="117">
        <v>0</v>
      </c>
      <c r="F19" s="171" t="s">
        <v>65</v>
      </c>
      <c r="G19" s="119">
        <v>0</v>
      </c>
      <c r="H19" s="120">
        <v>14</v>
      </c>
      <c r="I19" s="121"/>
      <c r="J19" s="122"/>
      <c r="K19" s="179"/>
      <c r="L19" s="174"/>
      <c r="M19" s="175"/>
      <c r="N19" s="125"/>
      <c r="O19" s="126"/>
      <c r="P19" s="127"/>
      <c r="Q19" s="135"/>
      <c r="R19" s="128"/>
      <c r="S19" s="129"/>
      <c r="T19" s="130"/>
      <c r="U19" s="112"/>
      <c r="V19" s="113">
        <f t="shared" si="3"/>
        <v>14</v>
      </c>
      <c r="W19" s="131"/>
      <c r="X19" s="132"/>
      <c r="Y19" s="133"/>
      <c r="Z19" s="114">
        <v>13</v>
      </c>
      <c r="AA19" s="58">
        <f t="shared" si="4"/>
        <v>-1</v>
      </c>
      <c r="AB19" s="173">
        <f t="shared" si="5"/>
        <v>-1</v>
      </c>
      <c r="AD19" s="172"/>
    </row>
  </sheetData>
  <sortState ref="A2:AD10">
    <sortCondition ref="A2:A10"/>
  </sortState>
  <conditionalFormatting sqref="AB2 AB6:AB9">
    <cfRule type="cellIs" dxfId="21" priority="117" stopIfTrue="1" operator="lessThan">
      <formula>0.5</formula>
    </cfRule>
    <cfRule type="cellIs" dxfId="20" priority="118" operator="lessThan">
      <formula>0.5*Z2</formula>
    </cfRule>
  </conditionalFormatting>
  <conditionalFormatting sqref="AB3:AB4">
    <cfRule type="cellIs" dxfId="19" priority="17" stopIfTrue="1" operator="lessThan">
      <formula>0.5</formula>
    </cfRule>
    <cfRule type="cellIs" dxfId="18" priority="18" operator="lessThan">
      <formula>0.5*Z3</formula>
    </cfRule>
  </conditionalFormatting>
  <conditionalFormatting sqref="AB5">
    <cfRule type="cellIs" dxfId="17" priority="15" stopIfTrue="1" operator="lessThan">
      <formula>0.5</formula>
    </cfRule>
    <cfRule type="cellIs" dxfId="16" priority="16" operator="lessThan">
      <formula>0.5*Z5</formula>
    </cfRule>
  </conditionalFormatting>
  <conditionalFormatting sqref="AB10">
    <cfRule type="cellIs" dxfId="15" priority="13" stopIfTrue="1" operator="lessThan">
      <formula>0.5</formula>
    </cfRule>
    <cfRule type="cellIs" dxfId="14" priority="14" operator="lessThan">
      <formula>0.5*Z10</formula>
    </cfRule>
  </conditionalFormatting>
  <conditionalFormatting sqref="AB11:AB12 AB15:AB19">
    <cfRule type="cellIs" dxfId="13" priority="11" stopIfTrue="1" operator="lessThan">
      <formula>0.5</formula>
    </cfRule>
    <cfRule type="cellIs" dxfId="12" priority="12" operator="lessThan">
      <formula>0.5*Z11</formula>
    </cfRule>
  </conditionalFormatting>
  <conditionalFormatting sqref="AB13">
    <cfRule type="cellIs" dxfId="11" priority="9" stopIfTrue="1" operator="lessThan">
      <formula>0.5</formula>
    </cfRule>
    <cfRule type="cellIs" dxfId="10" priority="10" operator="lessThan">
      <formula>0.5*Z13</formula>
    </cfRule>
  </conditionalFormatting>
  <conditionalFormatting sqref="AB14">
    <cfRule type="cellIs" dxfId="9" priority="7" stopIfTrue="1" operator="lessThan">
      <formula>0.5</formula>
    </cfRule>
    <cfRule type="cellIs" dxfId="8" priority="8" operator="lessThan">
      <formula>0.5*Z14</formula>
    </cfRule>
  </conditionalFormatting>
  <conditionalFormatting sqref="AB9:AB10">
    <cfRule type="cellIs" dxfId="7" priority="5" stopIfTrue="1" operator="lessThan">
      <formula>0.5</formula>
    </cfRule>
    <cfRule type="cellIs" dxfId="6" priority="6" operator="lessThan">
      <formula>0.5*Z9</formula>
    </cfRule>
  </conditionalFormatting>
  <conditionalFormatting sqref="AB11">
    <cfRule type="cellIs" dxfId="5" priority="3" stopIfTrue="1" operator="lessThan">
      <formula>0.5</formula>
    </cfRule>
    <cfRule type="cellIs" dxfId="4" priority="4" operator="lessThan">
      <formula>0.5*Z11</formula>
    </cfRule>
  </conditionalFormatting>
  <conditionalFormatting sqref="AB12">
    <cfRule type="cellIs" dxfId="3" priority="1" stopIfTrue="1" operator="lessThan">
      <formula>0.5</formula>
    </cfRule>
    <cfRule type="cellIs" dxfId="2" priority="2" operator="lessThan">
      <formula>0.5*Z12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3" width="3.8984375" style="5" customWidth="1"/>
    <col min="4" max="8" width="3.8984375" style="5" bestFit="1" customWidth="1"/>
    <col min="9" max="14" width="8.69921875" style="5" customWidth="1"/>
    <col min="15" max="16384" width="9" style="5"/>
  </cols>
  <sheetData>
    <row r="1" spans="1:16" s="1" customFormat="1" ht="16.8" thickTop="1" thickBot="1" x14ac:dyDescent="0.35">
      <c r="A1" s="5"/>
      <c r="B1" s="2"/>
      <c r="C1" s="3" t="s">
        <v>7</v>
      </c>
      <c r="D1" s="3" t="s">
        <v>8</v>
      </c>
      <c r="E1" s="3" t="s">
        <v>9</v>
      </c>
      <c r="F1" s="3" t="s">
        <v>10</v>
      </c>
      <c r="G1" s="3" t="s">
        <v>11</v>
      </c>
      <c r="H1" s="4" t="s">
        <v>12</v>
      </c>
    </row>
    <row r="2" spans="1:16" x14ac:dyDescent="0.3">
      <c r="B2" s="6" t="s">
        <v>13</v>
      </c>
      <c r="C2" s="7">
        <f ca="1">RANDBETWEEN(1,3)</f>
        <v>1</v>
      </c>
      <c r="D2" s="7">
        <f ca="1">RANDBETWEEN(1,3)+RANDBETWEEN(1,3)</f>
        <v>4</v>
      </c>
      <c r="E2" s="7">
        <f ca="1">RANDBETWEEN(1,3)+RANDBETWEEN(1,3)+RANDBETWEEN(1,3)</f>
        <v>7</v>
      </c>
      <c r="F2" s="7">
        <f ca="1">RANDBETWEEN(1,3)+RANDBETWEEN(1,3)+RANDBETWEEN(1,3)+RANDBETWEEN(1,3)</f>
        <v>9</v>
      </c>
      <c r="G2" s="7">
        <f ca="1">RANDBETWEEN(1,3)+RANDBETWEEN(1,3)+RANDBETWEEN(1,3)+RANDBETWEEN(1,3)+RANDBETWEEN(1,3)</f>
        <v>13</v>
      </c>
      <c r="H2" s="8">
        <f ca="1">RANDBETWEEN(1,3)+RANDBETWEEN(1,3)+RANDBETWEEN(1,3)+RANDBETWEEN(1,3)+RANDBETWEEN(1,3)+RANDBETWEEN(1,3)</f>
        <v>17</v>
      </c>
      <c r="L2" s="1"/>
      <c r="M2" s="1"/>
      <c r="N2" s="1"/>
      <c r="O2" s="1"/>
      <c r="P2" s="1"/>
    </row>
    <row r="3" spans="1:16" x14ac:dyDescent="0.3">
      <c r="B3" s="9" t="s">
        <v>14</v>
      </c>
      <c r="C3" s="10">
        <f ca="1">RANDBETWEEN(1,4)</f>
        <v>1</v>
      </c>
      <c r="D3" s="10">
        <f ca="1">RANDBETWEEN(1,4)+RANDBETWEEN(1,4)</f>
        <v>6</v>
      </c>
      <c r="E3" s="10">
        <f ca="1">RANDBETWEEN(1,4)+RANDBETWEEN(1,4)+RANDBETWEEN(1,4)</f>
        <v>7</v>
      </c>
      <c r="F3" s="10">
        <f ca="1">RANDBETWEEN(1,4)+RANDBETWEEN(1,4)+RANDBETWEEN(1,4)+RANDBETWEEN(1,4)</f>
        <v>12</v>
      </c>
      <c r="G3" s="10">
        <f ca="1">RANDBETWEEN(1,4)+RANDBETWEEN(1,4)+RANDBETWEEN(1,4)+RANDBETWEEN(1,4)+RANDBETWEEN(1,4)</f>
        <v>13</v>
      </c>
      <c r="H3" s="11">
        <f ca="1">RANDBETWEEN(1,4)+RANDBETWEEN(1,4)+RANDBETWEEN(1,4)+RANDBETWEEN(1,4)+RANDBETWEEN(1,4)+RANDBETWEEN(1,4)</f>
        <v>15</v>
      </c>
      <c r="L3" s="1"/>
      <c r="M3" s="1"/>
      <c r="N3" s="1"/>
      <c r="O3" s="1"/>
      <c r="P3" s="1"/>
    </row>
    <row r="4" spans="1:16" x14ac:dyDescent="0.3">
      <c r="B4" s="9" t="s">
        <v>15</v>
      </c>
      <c r="C4" s="10">
        <f ca="1">RANDBETWEEN(1,6)</f>
        <v>6</v>
      </c>
      <c r="D4" s="10">
        <f ca="1">RANDBETWEEN(1,6)+RANDBETWEEN(1,6)</f>
        <v>8</v>
      </c>
      <c r="E4" s="10">
        <f ca="1">RANDBETWEEN(1,6)+RANDBETWEEN(1,6)+RANDBETWEEN(1,6)</f>
        <v>14</v>
      </c>
      <c r="F4" s="10">
        <f ca="1">RANDBETWEEN(1,6)+RANDBETWEEN(1,6)+RANDBETWEEN(1,6)+RANDBETWEEN(1,6)</f>
        <v>13</v>
      </c>
      <c r="G4" s="10">
        <f ca="1">RANDBETWEEN(1,6)+RANDBETWEEN(1,6)+RANDBETWEEN(1,6)+RANDBETWEEN(1,6)+RANDBETWEEN(1,6)</f>
        <v>22</v>
      </c>
      <c r="H4" s="11">
        <f ca="1">RANDBETWEEN(1,6)+RANDBETWEEN(1,6)+RANDBETWEEN(1,6)+RANDBETWEEN(1,6)+RANDBETWEEN(1,6)+RANDBETWEEN(1,6)</f>
        <v>19</v>
      </c>
      <c r="L4" s="1"/>
      <c r="M4" s="1"/>
      <c r="N4" s="1"/>
      <c r="O4" s="1"/>
      <c r="P4" s="1"/>
    </row>
    <row r="5" spans="1:16" x14ac:dyDescent="0.3">
      <c r="B5" s="9" t="s">
        <v>16</v>
      </c>
      <c r="C5" s="10">
        <f ca="1">RANDBETWEEN(1,8)</f>
        <v>6</v>
      </c>
      <c r="D5" s="10">
        <f ca="1">RANDBETWEEN(1,8)+RANDBETWEEN(1,8)</f>
        <v>9</v>
      </c>
      <c r="E5" s="10">
        <f ca="1">RANDBETWEEN(1,8)+RANDBETWEEN(1,8)+RANDBETWEEN(1,8)</f>
        <v>14</v>
      </c>
      <c r="F5" s="10">
        <f ca="1">RANDBETWEEN(1,8)+RANDBETWEEN(1,8)+RANDBETWEEN(1,8)+RANDBETWEEN(1,8)</f>
        <v>23</v>
      </c>
      <c r="G5" s="10">
        <f ca="1">RANDBETWEEN(1,8)+RANDBETWEEN(1,8)+RANDBETWEEN(1,8)+RANDBETWEEN(1,8)+RANDBETWEEN(1,8)</f>
        <v>22</v>
      </c>
      <c r="H5" s="11">
        <f ca="1">RANDBETWEEN(1,8)+RANDBETWEEN(1,8)+RANDBETWEEN(1,8)+RANDBETWEEN(1,8)+RANDBETWEEN(1,8)+RANDBETWEEN(1,8)</f>
        <v>22</v>
      </c>
      <c r="L5" s="1"/>
      <c r="M5" s="1"/>
      <c r="N5" s="1"/>
      <c r="O5" s="1"/>
      <c r="P5" s="1"/>
    </row>
    <row r="6" spans="1:16" x14ac:dyDescent="0.3">
      <c r="B6" s="9" t="s">
        <v>17</v>
      </c>
      <c r="C6" s="10">
        <f ca="1">RANDBETWEEN(1,10)</f>
        <v>9</v>
      </c>
      <c r="D6" s="10">
        <f ca="1">RANDBETWEEN(1,10)+RANDBETWEEN(1,10)</f>
        <v>12</v>
      </c>
      <c r="E6" s="10">
        <f ca="1">RANDBETWEEN(1,10)+RANDBETWEEN(1,10)+RANDBETWEEN(1,10)</f>
        <v>12</v>
      </c>
      <c r="F6" s="10">
        <f ca="1">RANDBETWEEN(1,10)+RANDBETWEEN(1,10)+RANDBETWEEN(1,10)+RANDBETWEEN(1,10)</f>
        <v>15</v>
      </c>
      <c r="G6" s="10">
        <f ca="1">RANDBETWEEN(1,10)+RANDBETWEEN(1,10)+RANDBETWEEN(1,10)+RANDBETWEEN(1,10)+RANDBETWEEN(1,10)</f>
        <v>22</v>
      </c>
      <c r="H6" s="11">
        <f ca="1">RANDBETWEEN(1,10)+RANDBETWEEN(1,10)+RANDBETWEEN(1,10)+RANDBETWEEN(1,10)+RANDBETWEEN(1,10)+RANDBETWEEN(1,10)</f>
        <v>43</v>
      </c>
      <c r="L6" s="1"/>
      <c r="M6" s="1"/>
      <c r="N6" s="1"/>
      <c r="O6" s="1"/>
      <c r="P6" s="1"/>
    </row>
    <row r="7" spans="1:16" x14ac:dyDescent="0.3">
      <c r="B7" s="9" t="s">
        <v>18</v>
      </c>
      <c r="C7" s="10">
        <f ca="1">RANDBETWEEN(1,12)</f>
        <v>4</v>
      </c>
      <c r="D7" s="10">
        <f ca="1">RANDBETWEEN(1,12)+RANDBETWEEN(1,12)</f>
        <v>17</v>
      </c>
      <c r="E7" s="10">
        <f ca="1">RANDBETWEEN(1,12)+RANDBETWEEN(1,12)+RANDBETWEEN(1,12)</f>
        <v>21</v>
      </c>
      <c r="F7" s="10">
        <f ca="1">RANDBETWEEN(1,12)+RANDBETWEEN(1,12)+RANDBETWEEN(1,12)+RANDBETWEEN(1,12)</f>
        <v>27</v>
      </c>
      <c r="G7" s="10">
        <f ca="1">RANDBETWEEN(1,12)+RANDBETWEEN(1,12)+RANDBETWEEN(1,12)+RANDBETWEEN(1,12)+RANDBETWEEN(1,12)</f>
        <v>41</v>
      </c>
      <c r="H7" s="11">
        <f ca="1">RANDBETWEEN(1,12)+RANDBETWEEN(1,12)+RANDBETWEEN(1,12)+RANDBETWEEN(1,12)+RANDBETWEEN(1,12)+RANDBETWEEN(1,12)</f>
        <v>39</v>
      </c>
      <c r="L7" s="1"/>
      <c r="M7" s="1"/>
      <c r="N7" s="1"/>
      <c r="O7" s="1"/>
      <c r="P7" s="1"/>
    </row>
    <row r="8" spans="1:16" x14ac:dyDescent="0.3">
      <c r="B8" s="9" t="s">
        <v>19</v>
      </c>
      <c r="C8" s="10">
        <f ca="1">RANDBETWEEN(1,20)</f>
        <v>5</v>
      </c>
      <c r="D8" s="10">
        <f ca="1">RANDBETWEEN(1,20)+RANDBETWEEN(1,20)</f>
        <v>19</v>
      </c>
      <c r="E8" s="10">
        <f ca="1">RANDBETWEEN(1,20)+RANDBETWEEN(1,20)+RANDBETWEEN(1,20)</f>
        <v>38</v>
      </c>
      <c r="F8" s="10">
        <f ca="1">RANDBETWEEN(1,20)+RANDBETWEEN(1,20)+RANDBETWEEN(1,20)+RANDBETWEEN(1,20)</f>
        <v>43</v>
      </c>
      <c r="G8" s="10">
        <f ca="1">RANDBETWEEN(1,20)+RANDBETWEEN(1,20)+RANDBETWEEN(1,20)+RANDBETWEEN(1,20)+RANDBETWEEN(1,20)</f>
        <v>50</v>
      </c>
      <c r="H8" s="11">
        <f ca="1">RANDBETWEEN(1,20)+RANDBETWEEN(1,20)+RANDBETWEEN(1,20)+RANDBETWEEN(1,20)+RANDBETWEEN(1,20)+RANDBETWEEN(1,20)</f>
        <v>80</v>
      </c>
      <c r="L8" s="1"/>
      <c r="M8" s="1"/>
      <c r="N8" s="1"/>
      <c r="O8" s="1"/>
      <c r="P8" s="1"/>
    </row>
    <row r="9" spans="1:16" ht="16.2" thickBot="1" x14ac:dyDescent="0.35">
      <c r="B9" s="12" t="s">
        <v>20</v>
      </c>
      <c r="C9" s="13">
        <f ca="1">RANDBETWEEN(1,100)</f>
        <v>55</v>
      </c>
      <c r="D9" s="13">
        <f ca="1">RANDBETWEEN(1,100)+RANDBETWEEN(1,100)</f>
        <v>60</v>
      </c>
      <c r="E9" s="13">
        <f ca="1">RANDBETWEEN(1,100)+RANDBETWEEN(1,100)+RANDBETWEEN(1,100)</f>
        <v>218</v>
      </c>
      <c r="F9" s="13">
        <f ca="1">RANDBETWEEN(1,100)+RANDBETWEEN(1,100)+RANDBETWEEN(1,100)+RANDBETWEEN(1,100)</f>
        <v>279</v>
      </c>
      <c r="G9" s="13">
        <f ca="1">RANDBETWEEN(1,100)+RANDBETWEEN(1,100)+RANDBETWEEN(1,100)+RANDBETWEEN(1,100)+RANDBETWEEN(1,100)</f>
        <v>130</v>
      </c>
      <c r="H9" s="14">
        <f ca="1">RANDBETWEEN(1,100)+RANDBETWEEN(1,100)+RANDBETWEEN(1,100)+RANDBETWEEN(1,100)+RANDBETWEEN(1,100)+RANDBETWEEN(1,100)</f>
        <v>309</v>
      </c>
      <c r="L9" s="1"/>
      <c r="M9" s="1"/>
      <c r="N9" s="1"/>
      <c r="O9" s="1"/>
      <c r="P9" s="1"/>
    </row>
    <row r="10" spans="1:16" ht="16.2" thickTop="1" x14ac:dyDescent="0.3">
      <c r="A10" s="1"/>
      <c r="C10" s="1"/>
      <c r="D10" s="1"/>
      <c r="E10" s="1"/>
      <c r="F10" s="1"/>
    </row>
    <row r="11" spans="1:16" x14ac:dyDescent="0.3">
      <c r="A11" s="1"/>
      <c r="C11" s="1"/>
      <c r="D11" s="1"/>
      <c r="E11" s="1"/>
      <c r="F11" s="1"/>
    </row>
    <row r="12" spans="1:16" x14ac:dyDescent="0.3">
      <c r="A12" s="1"/>
      <c r="C12" s="1"/>
      <c r="D12" s="1"/>
      <c r="E12" s="1"/>
      <c r="F12" s="1"/>
    </row>
    <row r="13" spans="1:16" x14ac:dyDescent="0.3">
      <c r="A13" s="1"/>
      <c r="C13" s="1"/>
      <c r="D13" s="1"/>
      <c r="E13" s="1"/>
      <c r="F13" s="1"/>
    </row>
    <row r="14" spans="1:16" x14ac:dyDescent="0.3">
      <c r="A14" s="1"/>
      <c r="C14" s="1"/>
      <c r="D14" s="1"/>
      <c r="E14" s="1"/>
      <c r="F14" s="1"/>
    </row>
    <row r="15" spans="1:16" x14ac:dyDescent="0.3">
      <c r="A15" s="1"/>
      <c r="C15" s="1"/>
      <c r="D15" s="1"/>
      <c r="E15" s="1"/>
      <c r="F15" s="1"/>
    </row>
    <row r="16" spans="1:16" x14ac:dyDescent="0.3">
      <c r="A16" s="1"/>
      <c r="C16" s="1"/>
      <c r="D16" s="1"/>
      <c r="E16" s="1"/>
      <c r="F16" s="1"/>
    </row>
    <row r="17" spans="1:22" x14ac:dyDescent="0.3">
      <c r="A17" s="1"/>
      <c r="C17" s="1"/>
      <c r="D17" s="1"/>
      <c r="E17" s="1"/>
      <c r="F17" s="1"/>
    </row>
    <row r="18" spans="1:22" x14ac:dyDescent="0.3">
      <c r="A18" s="1"/>
      <c r="C18" s="1"/>
      <c r="D18" s="1"/>
      <c r="E18" s="1"/>
      <c r="F18" s="1"/>
    </row>
    <row r="19" spans="1:22" x14ac:dyDescent="0.3">
      <c r="A19" s="1"/>
      <c r="C19" s="1"/>
      <c r="D19" s="1"/>
      <c r="E19" s="1"/>
      <c r="F19" s="1"/>
    </row>
    <row r="20" spans="1:22" x14ac:dyDescent="0.3">
      <c r="A20" s="1"/>
      <c r="C20" s="1"/>
      <c r="D20" s="1"/>
      <c r="E20" s="1"/>
      <c r="F20" s="1"/>
    </row>
    <row r="21" spans="1:22" x14ac:dyDescent="0.3">
      <c r="A21" s="1"/>
      <c r="C21" s="1"/>
      <c r="D21" s="1"/>
      <c r="E21" s="1"/>
      <c r="F21" s="1"/>
    </row>
    <row r="22" spans="1:22" x14ac:dyDescent="0.3">
      <c r="A22" s="1"/>
      <c r="C22" s="1"/>
      <c r="D22" s="1"/>
      <c r="E22" s="1"/>
      <c r="F22" s="1"/>
    </row>
    <row r="23" spans="1:22" x14ac:dyDescent="0.3">
      <c r="A23" s="1"/>
      <c r="C23" s="1"/>
      <c r="D23" s="1"/>
      <c r="E23" s="1"/>
      <c r="F23" s="1"/>
    </row>
    <row r="24" spans="1:22" x14ac:dyDescent="0.3">
      <c r="A24" s="1"/>
      <c r="C24" s="1"/>
      <c r="D24" s="1"/>
      <c r="E24" s="1"/>
      <c r="F24" s="1"/>
    </row>
    <row r="25" spans="1:22" x14ac:dyDescent="0.3">
      <c r="A25" s="1"/>
      <c r="C25" s="1"/>
      <c r="D25" s="1"/>
      <c r="E25" s="1"/>
      <c r="F25" s="1"/>
    </row>
    <row r="26" spans="1:22" x14ac:dyDescent="0.3">
      <c r="A26" s="1"/>
      <c r="C26" s="1"/>
      <c r="D26" s="1"/>
      <c r="E26" s="1"/>
      <c r="F26" s="1"/>
    </row>
    <row r="27" spans="1:22" x14ac:dyDescent="0.3">
      <c r="A27" s="1"/>
      <c r="C27" s="1"/>
      <c r="D27" s="1"/>
      <c r="E27" s="1"/>
      <c r="F27" s="1"/>
      <c r="T27" s="55"/>
      <c r="U27" s="55"/>
      <c r="V27" s="55"/>
    </row>
    <row r="28" spans="1:22" x14ac:dyDescent="0.3">
      <c r="A28" s="1"/>
      <c r="C28" s="1"/>
      <c r="D28" s="1"/>
      <c r="E28" s="1"/>
      <c r="F28" s="1"/>
      <c r="T28" s="55"/>
      <c r="U28" s="55"/>
      <c r="V28" s="55"/>
    </row>
    <row r="29" spans="1:22" x14ac:dyDescent="0.3">
      <c r="A29" s="1"/>
      <c r="C29" s="1"/>
      <c r="D29" s="1"/>
      <c r="E29" s="1"/>
      <c r="F29" s="1"/>
      <c r="Q29" s="55"/>
      <c r="R29" s="55"/>
      <c r="S29" s="55"/>
      <c r="T29" s="55"/>
      <c r="U29" s="55"/>
      <c r="V29" s="55"/>
    </row>
    <row r="30" spans="1:22" x14ac:dyDescent="0.3">
      <c r="A30" s="1"/>
      <c r="C30" s="1"/>
      <c r="D30" s="1"/>
      <c r="E30" s="1"/>
      <c r="F30" s="1"/>
    </row>
    <row r="31" spans="1:22" x14ac:dyDescent="0.3">
      <c r="C31" s="1"/>
      <c r="D31" s="1"/>
      <c r="E31" s="1"/>
      <c r="F31" s="1"/>
      <c r="G31" s="1"/>
    </row>
    <row r="32" spans="1:22" x14ac:dyDescent="0.3">
      <c r="C32" s="1"/>
      <c r="D32" s="1"/>
      <c r="E32" s="1"/>
      <c r="F32" s="1"/>
      <c r="G32" s="1"/>
    </row>
    <row r="33" spans="3:7" x14ac:dyDescent="0.3">
      <c r="C33" s="1"/>
      <c r="D33" s="1"/>
      <c r="E33" s="1"/>
      <c r="F33" s="1"/>
      <c r="G33" s="1"/>
    </row>
    <row r="34" spans="3:7" x14ac:dyDescent="0.3">
      <c r="C34" s="1"/>
      <c r="D34" s="1"/>
      <c r="E34" s="1"/>
      <c r="F34" s="1"/>
      <c r="G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Initiative</vt:lpstr>
      <vt:lpstr>Spells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D&amp;D Scoreboard</dc:title>
  <dc:creator>Alexis Álvarez</dc:creator>
  <cp:lastModifiedBy>Alexis Álvarez</cp:lastModifiedBy>
  <cp:lastPrinted>2019-06-03T13:59:34Z</cp:lastPrinted>
  <dcterms:created xsi:type="dcterms:W3CDTF">2014-01-30T16:13:23Z</dcterms:created>
  <dcterms:modified xsi:type="dcterms:W3CDTF">2020-01-13T14:59:25Z</dcterms:modified>
</cp:coreProperties>
</file>