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DoW\Used\Battle Tallies\"/>
    </mc:Choice>
  </mc:AlternateContent>
  <xr:revisionPtr revIDLastSave="0" documentId="13_ncr:1_{446942D1-4FCE-4258-89B0-5EF255EDC9C8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0" i="5" l="1"/>
  <c r="AA10" i="5" s="1"/>
  <c r="AB10" i="5" s="1"/>
  <c r="C10" i="5"/>
  <c r="B10" i="5"/>
  <c r="D10" i="5" s="1"/>
  <c r="B23" i="5"/>
  <c r="J19" i="7"/>
  <c r="K19" i="7" s="1"/>
  <c r="J18" i="7"/>
  <c r="K18" i="7" s="1"/>
  <c r="J17" i="7"/>
  <c r="K17" i="7" s="1"/>
  <c r="J16" i="7" l="1"/>
  <c r="K16" i="7" s="1"/>
  <c r="J15" i="7"/>
  <c r="K15" i="7" s="1"/>
  <c r="J14" i="7"/>
  <c r="K14" i="7" s="1"/>
  <c r="J21" i="10" l="1"/>
  <c r="K21" i="10" s="1"/>
  <c r="M21" i="10" s="1"/>
  <c r="V9" i="5" l="1"/>
  <c r="AA9" i="5" s="1"/>
  <c r="AB9" i="5" s="1"/>
  <c r="J24" i="10" l="1"/>
  <c r="K24" i="10" s="1"/>
  <c r="M24" i="10" s="1"/>
  <c r="C23" i="5" l="1"/>
  <c r="J23" i="10" l="1"/>
  <c r="K23" i="10" s="1"/>
  <c r="M23" i="10" s="1"/>
  <c r="D22" i="7" l="1"/>
  <c r="E22" i="7" s="1"/>
  <c r="D21" i="7"/>
  <c r="E21" i="7" s="1"/>
  <c r="D20" i="7"/>
  <c r="E20" i="7" s="1"/>
  <c r="C6" i="5" l="1"/>
  <c r="D6" i="5"/>
  <c r="K25" i="9" l="1"/>
  <c r="K21" i="9" l="1"/>
  <c r="K9" i="9"/>
  <c r="K10" i="9"/>
  <c r="K11" i="9"/>
  <c r="K12" i="9"/>
  <c r="K13" i="9"/>
  <c r="K14" i="9"/>
  <c r="K15" i="9"/>
  <c r="K16" i="9"/>
  <c r="K17" i="9"/>
  <c r="K18" i="9"/>
  <c r="K19" i="9"/>
  <c r="K20" i="9"/>
  <c r="K22" i="9"/>
  <c r="K23" i="9"/>
  <c r="K24" i="9"/>
  <c r="K26" i="9"/>
  <c r="K27" i="9"/>
  <c r="K28" i="9"/>
  <c r="K30" i="9"/>
  <c r="K32" i="9"/>
  <c r="K33" i="9"/>
  <c r="D5" i="5"/>
  <c r="F26" i="9" l="1"/>
  <c r="F25" i="9"/>
  <c r="N26" i="9"/>
  <c r="J26" i="9"/>
  <c r="N24" i="9"/>
  <c r="J24" i="9"/>
  <c r="J38" i="10"/>
  <c r="K38" i="10" s="1"/>
  <c r="M38" i="10" s="1"/>
  <c r="J37" i="10"/>
  <c r="K37" i="10" s="1"/>
  <c r="M37" i="10" s="1"/>
  <c r="J36" i="10"/>
  <c r="K36" i="10" s="1"/>
  <c r="M36" i="10" s="1"/>
  <c r="J35" i="10"/>
  <c r="K35" i="10" s="1"/>
  <c r="M35" i="10" s="1"/>
  <c r="J34" i="10"/>
  <c r="K34" i="10" s="1"/>
  <c r="M34" i="10" s="1"/>
  <c r="L26" i="9" l="1"/>
  <c r="L24" i="9"/>
  <c r="Z26" i="5"/>
  <c r="J33" i="10"/>
  <c r="K33" i="10" s="1"/>
  <c r="M33" i="10" s="1"/>
  <c r="J32" i="10"/>
  <c r="K32" i="10" s="1"/>
  <c r="M32" i="10" s="1"/>
  <c r="C26" i="5"/>
  <c r="C24" i="5"/>
  <c r="C27" i="5"/>
  <c r="C25" i="5"/>
  <c r="C22" i="5"/>
  <c r="D26" i="5"/>
  <c r="D25" i="5"/>
  <c r="D27" i="5"/>
  <c r="B26" i="5"/>
  <c r="D23" i="5"/>
  <c r="B27" i="5"/>
  <c r="B25" i="5"/>
  <c r="B24" i="5"/>
  <c r="D24" i="5" s="1"/>
  <c r="B22" i="5"/>
  <c r="D22" i="5" s="1"/>
  <c r="N32" i="9"/>
  <c r="J32" i="9"/>
  <c r="N30" i="9"/>
  <c r="J30" i="9"/>
  <c r="N28" i="9"/>
  <c r="J28" i="9"/>
  <c r="V27" i="5"/>
  <c r="AA27" i="5" s="1"/>
  <c r="AB27" i="5" s="1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V22" i="5"/>
  <c r="AA22" i="5" s="1"/>
  <c r="AB22" i="5" s="1"/>
  <c r="L32" i="9" l="1"/>
  <c r="L28" i="9"/>
  <c r="L30" i="9"/>
  <c r="J20" i="10"/>
  <c r="K20" i="10" s="1"/>
  <c r="M20" i="10" s="1"/>
  <c r="N25" i="9" l="1"/>
  <c r="J25" i="9"/>
  <c r="M23" i="1"/>
  <c r="M22" i="1"/>
  <c r="M21" i="1"/>
  <c r="L25" i="9" l="1"/>
  <c r="N27" i="9" l="1"/>
  <c r="J27" i="9"/>
  <c r="N23" i="9"/>
  <c r="J23" i="9"/>
  <c r="L27" i="9" l="1"/>
  <c r="L23" i="9"/>
  <c r="N33" i="9"/>
  <c r="J33" i="9"/>
  <c r="V21" i="5"/>
  <c r="AA21" i="5" s="1"/>
  <c r="AB21" i="5" s="1"/>
  <c r="V20" i="5"/>
  <c r="AA20" i="5" s="1"/>
  <c r="AB20" i="5" s="1"/>
  <c r="L33" i="9" l="1"/>
  <c r="E19" i="1"/>
  <c r="E18" i="1"/>
  <c r="N21" i="9"/>
  <c r="J21" i="9"/>
  <c r="N20" i="9"/>
  <c r="J20" i="9"/>
  <c r="N19" i="9"/>
  <c r="J19" i="9"/>
  <c r="N22" i="9"/>
  <c r="J22" i="9"/>
  <c r="N18" i="9"/>
  <c r="J18" i="9"/>
  <c r="N17" i="9"/>
  <c r="J17" i="9"/>
  <c r="D19" i="7"/>
  <c r="E19" i="7" s="1"/>
  <c r="D18" i="7"/>
  <c r="E18" i="7" s="1"/>
  <c r="D17" i="7"/>
  <c r="E17" i="7" s="1"/>
  <c r="V19" i="5"/>
  <c r="AA19" i="5" s="1"/>
  <c r="AB19" i="5" s="1"/>
  <c r="L19" i="9" l="1"/>
  <c r="L20" i="9"/>
  <c r="L21" i="9"/>
  <c r="L17" i="9"/>
  <c r="L18" i="9"/>
  <c r="L22" i="9"/>
  <c r="J19" i="10"/>
  <c r="K19" i="10" s="1"/>
  <c r="M19" i="10" s="1"/>
  <c r="N15" i="9" l="1"/>
  <c r="J15" i="9"/>
  <c r="D16" i="7"/>
  <c r="E16" i="7" s="1"/>
  <c r="D15" i="7"/>
  <c r="E15" i="7" s="1"/>
  <c r="D14" i="7"/>
  <c r="E14" i="7" s="1"/>
  <c r="N13" i="9"/>
  <c r="J13" i="9"/>
  <c r="V18" i="5"/>
  <c r="AA18" i="5" s="1"/>
  <c r="AB18" i="5" s="1"/>
  <c r="D13" i="7"/>
  <c r="E13" i="7" s="1"/>
  <c r="D12" i="7"/>
  <c r="E12" i="7" s="1"/>
  <c r="D11" i="7"/>
  <c r="E11" i="7" s="1"/>
  <c r="N16" i="9"/>
  <c r="J16" i="9"/>
  <c r="N14" i="9"/>
  <c r="J14" i="9"/>
  <c r="N12" i="9"/>
  <c r="J12" i="9"/>
  <c r="N11" i="9"/>
  <c r="J11" i="9"/>
  <c r="E16" i="1"/>
  <c r="E17" i="1"/>
  <c r="L15" i="9" l="1"/>
  <c r="L13" i="9"/>
  <c r="L11" i="9"/>
  <c r="L12" i="9"/>
  <c r="L14" i="9"/>
  <c r="L16" i="9"/>
  <c r="H11" i="5"/>
  <c r="B6" i="5" l="1"/>
  <c r="N10" i="9" l="1"/>
  <c r="J10" i="9"/>
  <c r="N9" i="9"/>
  <c r="J9" i="9"/>
  <c r="L9" i="9" l="1"/>
  <c r="L10" i="9"/>
  <c r="J13" i="7"/>
  <c r="K13" i="7" s="1"/>
  <c r="J12" i="7"/>
  <c r="K12" i="7" s="1"/>
  <c r="J11" i="7"/>
  <c r="K11" i="7" s="1"/>
  <c r="V8" i="5"/>
  <c r="AA8" i="5" s="1"/>
  <c r="AB8" i="5" s="1"/>
  <c r="J22" i="10" l="1"/>
  <c r="K22" i="10" s="1"/>
  <c r="M22" i="10" s="1"/>
  <c r="J8" i="7" l="1"/>
  <c r="K8" i="7" s="1"/>
  <c r="K8" i="9" l="1"/>
  <c r="N8" i="9" s="1"/>
  <c r="J8" i="9"/>
  <c r="K7" i="9"/>
  <c r="N7" i="9" s="1"/>
  <c r="J7" i="9"/>
  <c r="J7" i="7"/>
  <c r="K7" i="7" s="1"/>
  <c r="J6" i="7"/>
  <c r="K6" i="7" s="1"/>
  <c r="J5" i="7"/>
  <c r="K5" i="7" s="1"/>
  <c r="L8" i="9" l="1"/>
  <c r="L7" i="9"/>
  <c r="D11" i="1"/>
  <c r="E11" i="1" s="1"/>
  <c r="D10" i="1"/>
  <c r="D9" i="1"/>
  <c r="D8" i="1"/>
  <c r="D7" i="1"/>
  <c r="D6" i="1"/>
  <c r="D5" i="1"/>
  <c r="D4" i="1"/>
  <c r="D3" i="1"/>
  <c r="D2" i="1"/>
  <c r="D13" i="1" l="1"/>
  <c r="D12" i="5" l="1"/>
  <c r="C12" i="5"/>
  <c r="D9" i="7" l="1"/>
  <c r="E9" i="7" s="1"/>
  <c r="K5" i="9" l="1"/>
  <c r="N5" i="9" s="1"/>
  <c r="J5" i="9"/>
  <c r="L5" i="9" l="1"/>
  <c r="D4" i="7"/>
  <c r="E4" i="7" s="1"/>
  <c r="D3" i="7"/>
  <c r="E3" i="7" s="1"/>
  <c r="D2" i="7"/>
  <c r="E2" i="7" s="1"/>
  <c r="V14" i="5"/>
  <c r="AA14" i="5" s="1"/>
  <c r="AB14" i="5" s="1"/>
  <c r="V13" i="5"/>
  <c r="AA13" i="5" s="1"/>
  <c r="AB13" i="5" s="1"/>
  <c r="K4" i="9"/>
  <c r="N4" i="9" s="1"/>
  <c r="J4" i="9"/>
  <c r="K3" i="9"/>
  <c r="N3" i="9" s="1"/>
  <c r="J3" i="9"/>
  <c r="K2" i="9"/>
  <c r="N2" i="9" s="1"/>
  <c r="J2" i="9"/>
  <c r="E2" i="1"/>
  <c r="E7" i="1"/>
  <c r="E5" i="1"/>
  <c r="L4" i="9" l="1"/>
  <c r="L3" i="9"/>
  <c r="L2" i="9"/>
  <c r="V12" i="5"/>
  <c r="AA12" i="5" s="1"/>
  <c r="AB12" i="5" s="1"/>
  <c r="D8" i="7" l="1"/>
  <c r="E8" i="7" s="1"/>
  <c r="D7" i="7"/>
  <c r="E7" i="7" s="1"/>
  <c r="D6" i="7"/>
  <c r="E6" i="7" s="1"/>
  <c r="V11" i="5" l="1"/>
  <c r="AA11" i="5" s="1"/>
  <c r="AB11" i="5" s="1"/>
  <c r="J6" i="10" l="1"/>
  <c r="K6" i="10" s="1"/>
  <c r="M6" i="10" s="1"/>
  <c r="K6" i="9" l="1"/>
  <c r="N6" i="9" s="1"/>
  <c r="J6" i="9"/>
  <c r="L6" i="9" l="1"/>
  <c r="B5" i="5" l="1"/>
  <c r="C5" i="5"/>
  <c r="J14" i="10" l="1"/>
  <c r="K14" i="10" s="1"/>
  <c r="M14" i="10" s="1"/>
  <c r="T1" i="10"/>
  <c r="J29" i="10" l="1"/>
  <c r="K29" i="10" s="1"/>
  <c r="M29" i="10" l="1"/>
  <c r="V7" i="5" l="1"/>
  <c r="AA7" i="5" s="1"/>
  <c r="AB7" i="5" s="1"/>
  <c r="J4" i="10" l="1"/>
  <c r="K4" i="10" s="1"/>
  <c r="M4" i="10" s="1"/>
  <c r="M9" i="1" l="1"/>
  <c r="D2" i="5" l="1"/>
  <c r="C2" i="5"/>
  <c r="J11" i="10" l="1"/>
  <c r="K11" i="10" s="1"/>
  <c r="M11" i="10" s="1"/>
  <c r="V5" i="5" l="1"/>
  <c r="AA5" i="5" s="1"/>
  <c r="AB5" i="5" s="1"/>
  <c r="V3" i="5"/>
  <c r="AA3" i="5" s="1"/>
  <c r="AB3" i="5" s="1"/>
  <c r="D3" i="5"/>
  <c r="C3" i="5"/>
  <c r="B3" i="5"/>
  <c r="V2" i="5"/>
  <c r="AA2" i="5" s="1"/>
  <c r="AB2" i="5" s="1"/>
  <c r="B2" i="5"/>
  <c r="E8" i="1" l="1"/>
  <c r="E3" i="1"/>
  <c r="E9" i="1"/>
  <c r="J13" i="10" l="1"/>
  <c r="K13" i="10" s="1"/>
  <c r="M13" i="10" s="1"/>
  <c r="J12" i="10"/>
  <c r="K12" i="10" s="1"/>
  <c r="M12" i="10" s="1"/>
  <c r="J10" i="10"/>
  <c r="K10" i="10" s="1"/>
  <c r="M10" i="10" s="1"/>
  <c r="E10" i="1"/>
  <c r="E6" i="1"/>
  <c r="E4" i="1"/>
  <c r="J9" i="10" l="1"/>
  <c r="J18" i="10"/>
  <c r="I12" i="1" l="1"/>
  <c r="M8" i="1"/>
  <c r="V6" i="5" l="1"/>
  <c r="AA6" i="5" s="1"/>
  <c r="AB6" i="5" s="1"/>
  <c r="D10" i="7" l="1"/>
  <c r="E10" i="7" s="1"/>
  <c r="D5" i="7"/>
  <c r="E5" i="7" s="1"/>
  <c r="J3" i="10" l="1"/>
  <c r="K3" i="10" s="1"/>
  <c r="M3" i="10" s="1"/>
  <c r="K18" i="10" l="1"/>
  <c r="M18" i="10" s="1"/>
  <c r="D4" i="4" l="1"/>
  <c r="J17" i="10" l="1"/>
  <c r="K17" i="10" s="1"/>
  <c r="M17" i="10" s="1"/>
  <c r="J2" i="10" l="1"/>
  <c r="K2" i="10" s="1"/>
  <c r="M2" i="10" s="1"/>
  <c r="J16" i="10" l="1"/>
  <c r="K16" i="10" s="1"/>
  <c r="M16" i="10" s="1"/>
  <c r="J15" i="10"/>
  <c r="K15" i="10" s="1"/>
  <c r="M15" i="10" s="1"/>
  <c r="K9" i="10"/>
  <c r="M9" i="10" s="1"/>
  <c r="J8" i="10"/>
  <c r="K8" i="10" s="1"/>
  <c r="M8" i="10" s="1"/>
  <c r="J5" i="10"/>
  <c r="K5" i="10" s="1"/>
  <c r="M5" i="10" s="1"/>
  <c r="J7" i="10"/>
  <c r="K7" i="10" s="1"/>
  <c r="M7" i="10" s="1"/>
  <c r="J27" i="10"/>
  <c r="K27" i="10" s="1"/>
  <c r="M27" i="10" s="1"/>
  <c r="J28" i="10"/>
  <c r="K28" i="10" s="1"/>
  <c r="M28" i="10" s="1"/>
  <c r="J30" i="10"/>
  <c r="K30" i="10" s="1"/>
  <c r="M30" i="10" s="1"/>
  <c r="J31" i="10"/>
  <c r="K31" i="10" s="1"/>
  <c r="M31" i="10" s="1"/>
  <c r="J2" i="7" l="1"/>
  <c r="K2" i="7" s="1"/>
  <c r="J3" i="7"/>
  <c r="K3" i="7" s="1"/>
  <c r="J4" i="7"/>
  <c r="K4" i="7" s="1"/>
  <c r="J9" i="7"/>
  <c r="K9" i="7" s="1"/>
  <c r="J10" i="7"/>
  <c r="K10" i="7" s="1"/>
  <c r="I11" i="1" l="1"/>
  <c r="I13" i="1" s="1"/>
  <c r="I14" i="1" s="1"/>
  <c r="V4" i="5" l="1"/>
  <c r="AA4" i="5" s="1"/>
  <c r="AB4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M11" i="1" l="1"/>
  <c r="M12" i="1"/>
  <c r="M13" i="1"/>
  <c r="M7" i="1" l="1"/>
  <c r="M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23" authorId="0" shapeId="0" xr:uid="{F8B1B3EF-12F1-4E40-B59B-C93D9693C90D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24" authorId="0" shapeId="0" xr:uid="{20AD280A-99C9-4CD6-96D0-AEC90D8255BC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25" authorId="0" shapeId="0" xr:uid="{68BCF0BF-029E-4C56-A99B-0FBE9C085E55}">
      <text>
        <r>
          <rPr>
            <i/>
            <sz val="12"/>
            <color theme="1"/>
            <rFont val="Times New Roman"/>
            <family val="1"/>
          </rPr>
          <t>bull’s strength +4</t>
        </r>
      </text>
    </comment>
    <comment ref="I25" authorId="0" shapeId="0" xr:uid="{9FBC4BC9-A6F9-4F36-9102-8C1A5CBAB09F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26" authorId="0" shapeId="0" xr:uid="{7EBE5BCD-0A59-4829-B53D-458BE025B5EB}">
      <text>
        <r>
          <rPr>
            <i/>
            <sz val="12"/>
            <color theme="1"/>
            <rFont val="Times New Roman"/>
            <family val="1"/>
          </rPr>
          <t>bull’s strength +4</t>
        </r>
      </text>
    </comment>
    <comment ref="I26" authorId="0" shapeId="0" xr:uid="{48D7FCF4-5162-41B9-94CE-B7C1E8ACC126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27" authorId="0" shapeId="0" xr:uid="{1533EDDF-6C3F-4E13-8E31-78B770745DD0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28" authorId="0" shapeId="0" xr:uid="{0804142A-D68B-4406-AB9B-0F4C3F862A6A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29" authorId="0" shapeId="0" xr:uid="{5BDD4D01-DC62-4AEF-A362-90371BDFB9FB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30" authorId="0" shapeId="0" xr:uid="{6CB2550C-1339-4BEC-B33C-4715BFC6A2CD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31" authorId="0" shapeId="0" xr:uid="{7A9F0CC8-19A7-4C18-BBF4-61DDA271A8DC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32" authorId="0" shapeId="0" xr:uid="{D55BB069-57DF-4622-8AEB-D5A9415EAC5E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I33" authorId="0" shapeId="0" xr:uid="{929DB89C-61E8-469E-B2AD-CEAD42B483E7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400-000001000000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 shapeId="0" xr:uid="{00000000-0006-0000-0400-000002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 shapeId="0" xr:uid="{00000000-0006-0000-0400-000003000000}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 shapeId="0" xr:uid="{00000000-0006-0000-0400-000004000000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5" authorId="0" shapeId="0" xr:uid="{00000000-0006-0000-0400-000006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5" authorId="0" shapeId="0" xr:uid="{00000000-0006-0000-0400-000007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J5" authorId="0" shapeId="0" xr:uid="{00000000-0006-0000-0400-000008000000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C10" authorId="0" shapeId="0" xr:uid="{45899B75-587C-4221-A24F-3064A3EEAED5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12" authorId="0" shapeId="0" xr:uid="{660F3C6C-4991-4B63-A854-A259E38FFA2C}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2" authorId="0" shapeId="0" xr:uid="{FDDA877B-A662-4E13-846C-14A44BEA5DFC}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J12" authorId="0" shapeId="0" xr:uid="{5831D6B5-1513-4C73-BA8C-8009AEB36337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C13" authorId="0" shapeId="0" xr:uid="{8B9C7065-5333-49CF-8442-4107CDEFA875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22" authorId="0" shapeId="0" xr:uid="{8DD20CB1-2090-4F2C-A796-7B86C06A51F9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23" authorId="0" shapeId="0" xr:uid="{4C693A7C-9DFA-49BA-8C7B-448E4027ADF0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24" authorId="0" shapeId="0" xr:uid="{47E613AE-5C78-4192-A7A9-10DF8CE4DD5B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25" authorId="0" shapeId="0" xr:uid="{E7702B4C-11C9-4AC2-B4C0-201E036DE679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26" authorId="0" shapeId="0" xr:uid="{587BFE58-6E4D-4426-A879-F74C720F8442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27" authorId="0" shapeId="0" xr:uid="{D136E7D2-E637-4706-A6E2-F923EF42B0CE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</commentList>
</comments>
</file>

<file path=xl/sharedStrings.xml><?xml version="1.0" encoding="utf-8"?>
<sst xmlns="http://schemas.openxmlformats.org/spreadsheetml/2006/main" count="713" uniqueCount="246">
  <si>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</si>
  <si>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</si>
  <si>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</si>
  <si>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</si>
  <si>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</si>
  <si>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</si>
  <si>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</si>
  <si>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</si>
  <si>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</si>
  <si>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</si>
  <si>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</si>
  <si>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</si>
  <si>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</si>
  <si>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</si>
  <si>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</si>
  <si>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</si>
  <si>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</si>
  <si>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</si>
  <si>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</si>
  <si>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</si>
  <si>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</si>
  <si>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</si>
  <si>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</si>
  <si>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</si>
  <si>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</si>
  <si>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</si>
  <si>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</si>
  <si>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</si>
  <si>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</si>
  <si>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</si>
  <si>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</si>
  <si>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</si>
  <si>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</si>
  <si>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</si>
  <si>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</si>
  <si>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</si>
  <si>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</si>
  <si>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</si>
  <si>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</si>
  <si>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</si>
  <si>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</si>
  <si>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</si>
  <si>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</si>
  <si>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</si>
  <si>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</si>
  <si>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</si>
  <si>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</si>
  <si>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</si>
  <si>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</si>
  <si>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</si>
  <si>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</si>
  <si>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</si>
  <si>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</si>
  <si>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</si>
  <si>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</si>
  <si>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</si>
  <si>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</si>
  <si>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</si>
  <si>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</si>
  <si>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</si>
  <si>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</si>
  <si>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</si>
  <si>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</si>
  <si>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</si>
  <si>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</si>
  <si>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</si>
  <si>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</si>
  <si>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</si>
  <si>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</si>
  <si>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</si>
  <si>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Move Silently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</si>
  <si>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</si>
  <si>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</si>
  <si>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</si>
  <si>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</si>
  <si>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</si>
  <si>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</si>
  <si>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</si>
  <si>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</si>
  <si>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</si>
  <si>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</si>
  <si>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</si>
  <si>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</si>
  <si>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</si>
  <si>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</si>
  <si>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</si>
  <si>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</si>
  <si>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</si>
  <si>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</si>
  <si>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</si>
  <si>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</si>
  <si>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</si>
  <si>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</si>
  <si>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</si>
  <si>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</si>
  <si>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</si>
  <si>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</si>
  <si>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</si>
  <si>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</si>
  <si>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</si>
  <si>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</si>
  <si>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</si>
  <si>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</si>
  <si>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</si>
  <si>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</si>
  <si>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</si>
  <si>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</si>
  <si>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</si>
  <si>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</si>
  <si>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</si>
  <si>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</si>
  <si>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</si>
  <si>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</si>
  <si>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</si>
  <si>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</si>
  <si>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Haste</t>
  </si>
  <si>
    <t>Avg. ECL/CR</t>
  </si>
  <si>
    <t>Detect Magic</t>
  </si>
  <si>
    <t>Keen Edge</t>
  </si>
  <si>
    <t>Darkvision</t>
  </si>
  <si>
    <t>Kir</t>
  </si>
  <si>
    <t>Xaryn</t>
  </si>
  <si>
    <t>Wizard</t>
  </si>
  <si>
    <t>Cleric-Rogue</t>
  </si>
  <si>
    <t>20’</t>
  </si>
  <si>
    <t>R20</t>
  </si>
  <si>
    <t>Imm</t>
  </si>
  <si>
    <t>Obscuring Mist</t>
  </si>
  <si>
    <t>Spiritual Weapon</t>
  </si>
  <si>
    <t>Cat’s Grace</t>
  </si>
  <si>
    <t>Invisibility</t>
  </si>
  <si>
    <t>Earthbind</t>
  </si>
  <si>
    <t>Summon Nature’s Ally IV</t>
  </si>
  <si>
    <t>Current Time</t>
  </si>
  <si>
    <t>Time @ Round 1</t>
  </si>
  <si>
    <t>Stoneskin</t>
  </si>
  <si>
    <t>adamantine</t>
  </si>
  <si>
    <t>Claw</t>
  </si>
  <si>
    <t>1d4+5</t>
  </si>
  <si>
    <t>Kafi Zelbor</t>
  </si>
  <si>
    <t>Velvet</t>
  </si>
  <si>
    <t>Duncecap</t>
  </si>
  <si>
    <t>Kafi</t>
  </si>
  <si>
    <t>40’</t>
  </si>
  <si>
    <t>Rear Claw</t>
  </si>
  <si>
    <t>Front Claw 1</t>
  </si>
  <si>
    <t>Front Claw 2</t>
  </si>
  <si>
    <t>1d4+7+disease</t>
  </si>
  <si>
    <t>2d4+3+disease</t>
  </si>
  <si>
    <t>Improved Grab</t>
  </si>
  <si>
    <t>Sneak Attack +5d6</t>
  </si>
  <si>
    <t>Wisdom Drain 1d6</t>
  </si>
  <si>
    <t>UNCANNY DODGE</t>
  </si>
  <si>
    <t>Jinx the Nibbler</t>
  </si>
  <si>
    <t>Jinx</t>
  </si>
  <si>
    <t>R10</t>
  </si>
  <si>
    <t>Bull’s Strength</t>
  </si>
  <si>
    <t>Climb</t>
  </si>
  <si>
    <t>Grapple</t>
  </si>
  <si>
    <t>Balance</t>
  </si>
  <si>
    <t>Hide</t>
  </si>
  <si>
    <t>Jump</t>
  </si>
  <si>
    <t>Tumble</t>
  </si>
  <si>
    <t>Moondancer</t>
  </si>
  <si>
    <t>15’/60’f</t>
  </si>
  <si>
    <t>Sting</t>
  </si>
  <si>
    <t>Bite</t>
  </si>
  <si>
    <t>1d3-2+poison</t>
  </si>
  <si>
    <t>DC 14 Fort</t>
  </si>
  <si>
    <t>DC 17 Fort</t>
  </si>
  <si>
    <t>magic</t>
  </si>
  <si>
    <t>Toughness Aura, DR 1/magic</t>
  </si>
  <si>
    <t>Ray of Exhaustion</t>
  </si>
  <si>
    <t>Yeth Hound</t>
  </si>
  <si>
    <t>silver</t>
  </si>
  <si>
    <t>1d8+4</t>
  </si>
  <si>
    <t>Lion</t>
  </si>
  <si>
    <t>Chwidencha</t>
  </si>
  <si>
    <t>Leg Rake 1</t>
  </si>
  <si>
    <t>Leg Rake 2</t>
  </si>
  <si>
    <t>Leg Rake 3</t>
  </si>
  <si>
    <t>Leg Rake 4</t>
  </si>
  <si>
    <t>Constrict 3d6+9</t>
  </si>
  <si>
    <t>1d6+6/19-20 x2</t>
  </si>
  <si>
    <t>Touch Attack</t>
  </si>
  <si>
    <t xml:space="preserve">Howler </t>
  </si>
  <si>
    <t>Quills</t>
  </si>
  <si>
    <t>2d8+5</t>
  </si>
  <si>
    <t>1d6+2</t>
  </si>
  <si>
    <t>Howler</t>
  </si>
  <si>
    <t>60’</t>
  </si>
  <si>
    <t>Drow Assassins</t>
  </si>
  <si>
    <t>Howler 1</t>
  </si>
  <si>
    <t>Howler 2</t>
  </si>
  <si>
    <t>Howler 3</t>
  </si>
  <si>
    <t>Drow Assassin</t>
  </si>
  <si>
    <t>Light Crossbow +1</t>
  </si>
  <si>
    <t>Kukri +2</t>
  </si>
  <si>
    <t>Howlers</t>
  </si>
  <si>
    <t>Rogue-Assassin</t>
  </si>
  <si>
    <t>Ettercap Paladin of Slaughter</t>
  </si>
  <si>
    <t>Water Genasi Black Dragon Shaman</t>
  </si>
  <si>
    <t>Drow Abyssal Ghoul</t>
  </si>
  <si>
    <t>MM I</t>
  </si>
  <si>
    <t>Drow Duskblade Wizard Ultimate Magus</t>
  </si>
  <si>
    <t>1d4+2+Poison</t>
  </si>
  <si>
    <t>1d4+1+Poison</t>
  </si>
  <si>
    <t>Dagger +1</t>
  </si>
  <si>
    <t>Blacklight</t>
  </si>
  <si>
    <t>Drow Assassin 1</t>
  </si>
  <si>
    <t>Drow Assassin 2</t>
  </si>
  <si>
    <t>Drow Assassin 3</t>
  </si>
  <si>
    <t>Drow Assassin 4</t>
  </si>
  <si>
    <t>Drow Assassin 6</t>
  </si>
  <si>
    <t>Drow Assassin 5</t>
  </si>
  <si>
    <t>Short Sword +2</t>
  </si>
  <si>
    <t>1d6+2+Poison</t>
  </si>
  <si>
    <t>Hand Crossbow +1</t>
  </si>
  <si>
    <t>Falchion +1</t>
  </si>
  <si>
    <t>2d4+1+Poison</t>
  </si>
  <si>
    <t>Assassin 2</t>
  </si>
  <si>
    <t>Assassin 3</t>
  </si>
  <si>
    <t>Assassin 5</t>
  </si>
  <si>
    <t>Assassin 6</t>
  </si>
  <si>
    <t>Owl’s Wisdom</t>
  </si>
  <si>
    <t>Bear’s Endurance</t>
  </si>
  <si>
    <t>Fox’s Cunning</t>
  </si>
  <si>
    <t>Divine Favor</t>
  </si>
  <si>
    <t>divine favor +1 dmg.</t>
  </si>
  <si>
    <t>Assassin 4</t>
  </si>
  <si>
    <t>Faerie Fire (Heightened)</t>
  </si>
  <si>
    <t>ý</t>
  </si>
  <si>
    <t>Heavy Crossbow +1</t>
  </si>
  <si>
    <t>1d8+1+Poison</t>
  </si>
  <si>
    <t>1d10+1+Poison</t>
  </si>
  <si>
    <t>Protection from Spells</t>
  </si>
  <si>
    <t>Mosh</t>
  </si>
  <si>
    <t>0/130</t>
  </si>
  <si>
    <t>Farspeaking Amulet</t>
  </si>
  <si>
    <t>*</t>
  </si>
  <si>
    <t>Dresden</t>
  </si>
  <si>
    <t>bludgeon</t>
  </si>
  <si>
    <t>[Dresden]</t>
  </si>
  <si>
    <t>Pseudodragon</t>
  </si>
  <si>
    <t>Water half-elemental monk</t>
  </si>
  <si>
    <t>Drow Rogue-Assassin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</si>
</sst>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rgb="FFFF0000"/>
      <name val="Times New Roman"/>
      <family val="1"/>
    </font>
    <font>
      <i/>
      <sz val="12"/>
      <color theme="0"/>
      <name val="Times New Roman"/>
      <family val="1"/>
    </font>
    <font>
      <b/>
      <sz val="12"/>
      <color theme="1" tint="0.34998626667073579"/>
      <name val="Times New Roman"/>
      <family val="1"/>
    </font>
    <font>
      <i/>
      <sz val="12"/>
      <color theme="0" tint="-0.499984740745262"/>
      <name val="Times New Roman"/>
      <family val="1"/>
    </font>
    <font>
      <i/>
      <sz val="12"/>
      <color indexed="81"/>
      <name val="Times New Roman"/>
      <family val="1"/>
    </font>
    <font>
      <i/>
      <sz val="12"/>
      <color rgb="FF0033CC"/>
      <name val="Times New Roman"/>
      <family val="1"/>
    </font>
    <font>
      <b/>
      <i/>
      <sz val="12"/>
      <name val="Times New Roman"/>
      <family val="1"/>
    </font>
    <font>
      <b/>
      <i/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color rgb="FFFFFF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5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4" xfId="0" applyFont="1" applyFill="1" applyBorder="1" applyAlignment="1">
      <alignment horizontal="center" vertical="center"/>
    </xf>
    <xf numFmtId="0" fontId="15" fillId="19" borderId="54" xfId="0" applyFont="1" applyFill="1" applyBorder="1" applyAlignment="1">
      <alignment horizontal="center" vertical="center"/>
    </xf>
    <xf numFmtId="0" fontId="15" fillId="25" borderId="54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center" vertical="center"/>
    </xf>
    <xf numFmtId="0" fontId="14" fillId="26" borderId="54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7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8" borderId="32" xfId="0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8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2" fillId="28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1" fontId="5" fillId="18" borderId="46" xfId="0" applyNumberFormat="1" applyFont="1" applyFill="1" applyBorder="1" applyAlignment="1">
      <alignment horizontal="center" vertical="center"/>
    </xf>
    <xf numFmtId="0" fontId="22" fillId="8" borderId="48" xfId="0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8" xfId="0" applyFill="1" applyBorder="1" applyAlignment="1">
      <alignment horizontal="center" vertical="center"/>
    </xf>
    <xf numFmtId="0" fontId="0" fillId="13" borderId="59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61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20" fontId="19" fillId="0" borderId="56" xfId="0" applyNumberFormat="1" applyFont="1" applyBorder="1" applyAlignment="1">
      <alignment horizontal="center" vertical="center"/>
    </xf>
    <xf numFmtId="0" fontId="2" fillId="19" borderId="57" xfId="0" applyFont="1" applyFill="1" applyBorder="1" applyAlignment="1">
      <alignment horizontal="center" vertical="center" wrapText="1"/>
    </xf>
    <xf numFmtId="0" fontId="6" fillId="29" borderId="57" xfId="0" applyFont="1" applyFill="1" applyBorder="1" applyAlignment="1">
      <alignment horizontal="center" vertical="center" wrapText="1"/>
    </xf>
    <xf numFmtId="0" fontId="2" fillId="30" borderId="57" xfId="0" applyFont="1" applyFill="1" applyBorder="1" applyAlignment="1">
      <alignment horizontal="center" vertical="center" wrapText="1"/>
    </xf>
    <xf numFmtId="0" fontId="4" fillId="14" borderId="50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0" fillId="28" borderId="30" xfId="0" applyFill="1" applyBorder="1" applyAlignment="1">
      <alignment horizontal="center" vertical="center"/>
    </xf>
    <xf numFmtId="0" fontId="0" fillId="28" borderId="32" xfId="0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8" fillId="20" borderId="18" xfId="0" applyFont="1" applyFill="1" applyBorder="1" applyAlignment="1">
      <alignment horizontal="center" vertical="center"/>
    </xf>
    <xf numFmtId="0" fontId="28" fillId="19" borderId="8" xfId="0" applyFont="1" applyFill="1" applyBorder="1" applyAlignment="1">
      <alignment horizontal="center" vertical="center"/>
    </xf>
    <xf numFmtId="0" fontId="29" fillId="21" borderId="21" xfId="0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11" fillId="19" borderId="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1" fillId="28" borderId="44" xfId="0" applyFont="1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/>
    </xf>
    <xf numFmtId="0" fontId="0" fillId="27" borderId="4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4" fillId="16" borderId="54" xfId="0" applyFont="1" applyFill="1" applyBorder="1" applyAlignment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1" fillId="28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8" borderId="31" xfId="0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21" xfId="0" applyFont="1" applyFill="1" applyBorder="1" applyAlignment="1">
      <alignment horizontal="center" vertical="center"/>
    </xf>
    <xf numFmtId="0" fontId="8" fillId="16" borderId="25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1" fontId="3" fillId="13" borderId="49" xfId="0" applyNumberFormat="1" applyFont="1" applyFill="1" applyBorder="1" applyAlignment="1">
      <alignment horizontal="center" vertical="center"/>
    </xf>
    <xf numFmtId="0" fontId="15" fillId="6" borderId="54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16" borderId="30" xfId="0" applyFont="1" applyFill="1" applyBorder="1" applyAlignment="1">
      <alignment horizontal="center" vertical="center"/>
    </xf>
    <xf numFmtId="0" fontId="7" fillId="16" borderId="3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33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FF00"/>
      <color rgb="FF00CCFF"/>
      <color rgb="FF0033CC"/>
      <color rgb="FFCC99FF"/>
      <color rgb="FF9966FF"/>
      <color rgb="FFFF00FF"/>
      <color rgb="FFFF6600"/>
      <color rgb="FFFF99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16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13</c:v>
                </c:pt>
                <c:pt idx="3">
                  <c:v>22</c:v>
                </c:pt>
                <c:pt idx="4">
                  <c:v>31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22</c:v>
                </c:pt>
                <c:pt idx="3">
                  <c:v>24</c:v>
                </c:pt>
                <c:pt idx="4">
                  <c:v>22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18</c:v>
                </c:pt>
                <c:pt idx="3">
                  <c:v>25</c:v>
                </c:pt>
                <c:pt idx="4">
                  <c:v>30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29</c:v>
                </c:pt>
                <c:pt idx="2">
                  <c:v>19</c:v>
                </c:pt>
                <c:pt idx="3">
                  <c:v>27</c:v>
                </c:pt>
                <c:pt idx="4">
                  <c:v>63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13</c:v>
                </c:pt>
                <c:pt idx="4">
                  <c:v>7</c:v>
                </c:pt>
                <c:pt idx="5">
                  <c:v>15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22</c:v>
                </c:pt>
                <c:pt idx="4">
                  <c:v>24</c:v>
                </c:pt>
                <c:pt idx="5">
                  <c:v>25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31</c:v>
                </c:pt>
                <c:pt idx="4">
                  <c:v>22</c:v>
                </c:pt>
                <c:pt idx="5">
                  <c:v>30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24</c:v>
                </c:pt>
                <c:pt idx="3">
                  <c:v>29</c:v>
                </c:pt>
                <c:pt idx="4">
                  <c:v>29</c:v>
                </c:pt>
                <c:pt idx="5">
                  <c:v>63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16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13</c:v>
                </c:pt>
                <c:pt idx="3">
                  <c:v>22</c:v>
                </c:pt>
                <c:pt idx="4">
                  <c:v>31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22</c:v>
                </c:pt>
                <c:pt idx="3">
                  <c:v>24</c:v>
                </c:pt>
                <c:pt idx="4">
                  <c:v>22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18</c:v>
                </c:pt>
                <c:pt idx="3">
                  <c:v>25</c:v>
                </c:pt>
                <c:pt idx="4">
                  <c:v>30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29</c:v>
                </c:pt>
                <c:pt idx="2">
                  <c:v>19</c:v>
                </c:pt>
                <c:pt idx="3">
                  <c:v>27</c:v>
                </c:pt>
                <c:pt idx="4">
                  <c:v>63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showGridLines="0" tabSelected="1" zoomScaleNormal="100" workbookViewId="0"/>
  </sheetViews>
  <sheetFormatPr defaultRowHeight="15.6" x14ac:dyDescent="0.3"/>
  <cols>
    <col min="1" max="1" width="13.89843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7.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15.5" style="44" customWidth="1"/>
    <col min="13" max="13" width="4.3984375" style="44" bestFit="1" customWidth="1"/>
    <col min="14" max="14" width="34.199218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92</v>
      </c>
      <c r="M1" s="40"/>
      <c r="N1" s="40"/>
    </row>
    <row r="2" spans="1:14" ht="16.8" thickTop="1" thickBot="1" x14ac:dyDescent="0.35">
      <c r="A2" s="237" t="s">
        <v>141</v>
      </c>
      <c r="B2" s="139">
        <v>2</v>
      </c>
      <c r="C2" s="45">
        <v>7</v>
      </c>
      <c r="D2" s="46">
        <f t="shared" ref="D2:D11" ca="1" si="0">RANDBETWEEN(1,20)</f>
        <v>9</v>
      </c>
      <c r="E2" s="45">
        <f t="shared" ref="E2:E10" ca="1" si="1">SUM(C2:D2)</f>
        <v>16</v>
      </c>
      <c r="F2" s="45" t="s">
        <v>143</v>
      </c>
      <c r="H2" s="82" t="s">
        <v>0</v>
      </c>
      <c r="I2" s="83" t="s">
        <v>22</v>
      </c>
      <c r="J2" s="84" t="s">
        <v>23</v>
      </c>
      <c r="L2" s="153" t="s">
        <v>0</v>
      </c>
      <c r="M2" s="154" t="s">
        <v>93</v>
      </c>
      <c r="N2" s="155" t="s">
        <v>67</v>
      </c>
    </row>
    <row r="3" spans="1:14" x14ac:dyDescent="0.3">
      <c r="A3" s="81" t="s">
        <v>72</v>
      </c>
      <c r="B3" s="81">
        <v>1</v>
      </c>
      <c r="C3" s="45">
        <v>4</v>
      </c>
      <c r="D3" s="46">
        <f t="shared" ca="1" si="0"/>
        <v>12</v>
      </c>
      <c r="E3" s="45">
        <f t="shared" ca="1" si="1"/>
        <v>16</v>
      </c>
      <c r="F3" s="45" t="s">
        <v>6</v>
      </c>
      <c r="H3" s="85" t="s">
        <v>71</v>
      </c>
      <c r="I3" s="86">
        <v>15</v>
      </c>
      <c r="J3" s="87" t="s">
        <v>74</v>
      </c>
      <c r="L3" s="156" t="s">
        <v>153</v>
      </c>
      <c r="M3" s="139">
        <v>13</v>
      </c>
      <c r="N3" s="157" t="s">
        <v>200</v>
      </c>
    </row>
    <row r="4" spans="1:14" x14ac:dyDescent="0.3">
      <c r="A4" s="70" t="s">
        <v>120</v>
      </c>
      <c r="B4" s="70">
        <v>1</v>
      </c>
      <c r="C4" s="45">
        <v>1</v>
      </c>
      <c r="D4" s="46">
        <f t="shared" ca="1" si="0"/>
        <v>7</v>
      </c>
      <c r="E4" s="45">
        <f t="shared" ca="1" si="1"/>
        <v>8</v>
      </c>
      <c r="F4" s="45" t="s">
        <v>124</v>
      </c>
      <c r="H4" s="85" t="s">
        <v>73</v>
      </c>
      <c r="I4" s="81">
        <v>16</v>
      </c>
      <c r="J4" s="87" t="s">
        <v>75</v>
      </c>
      <c r="L4" s="156" t="s">
        <v>139</v>
      </c>
      <c r="M4" s="139">
        <v>12</v>
      </c>
      <c r="N4" s="157" t="s">
        <v>204</v>
      </c>
    </row>
    <row r="5" spans="1:14" x14ac:dyDescent="0.3">
      <c r="A5" s="237" t="s">
        <v>142</v>
      </c>
      <c r="B5" s="139">
        <v>2</v>
      </c>
      <c r="C5" s="45">
        <v>4</v>
      </c>
      <c r="D5" s="46">
        <f t="shared" ca="1" si="0"/>
        <v>11</v>
      </c>
      <c r="E5" s="45">
        <f t="shared" ca="1" si="1"/>
        <v>15</v>
      </c>
      <c r="F5" s="45" t="s">
        <v>6</v>
      </c>
      <c r="H5" s="85" t="s">
        <v>72</v>
      </c>
      <c r="I5" s="81">
        <v>16</v>
      </c>
      <c r="J5" s="87" t="s">
        <v>76</v>
      </c>
      <c r="L5" s="156" t="s">
        <v>140</v>
      </c>
      <c r="M5" s="139">
        <v>11</v>
      </c>
      <c r="N5" s="157" t="s">
        <v>201</v>
      </c>
    </row>
    <row r="6" spans="1:14" ht="16.2" thickBot="1" x14ac:dyDescent="0.35">
      <c r="A6" s="70" t="s">
        <v>121</v>
      </c>
      <c r="B6" s="70">
        <v>1</v>
      </c>
      <c r="C6" s="45">
        <v>5</v>
      </c>
      <c r="D6" s="46">
        <f t="shared" ca="1" si="0"/>
        <v>18</v>
      </c>
      <c r="E6" s="45">
        <f t="shared" ca="1" si="1"/>
        <v>23</v>
      </c>
      <c r="F6" s="45" t="s">
        <v>6</v>
      </c>
      <c r="H6" s="254" t="s">
        <v>163</v>
      </c>
      <c r="I6" s="70">
        <v>1</v>
      </c>
      <c r="J6" s="255" t="s">
        <v>243</v>
      </c>
      <c r="L6" s="158" t="s">
        <v>141</v>
      </c>
      <c r="M6" s="159">
        <v>10</v>
      </c>
      <c r="N6" s="160" t="s">
        <v>202</v>
      </c>
    </row>
    <row r="7" spans="1:14" x14ac:dyDescent="0.3">
      <c r="A7" s="237" t="s">
        <v>140</v>
      </c>
      <c r="B7" s="139">
        <v>2</v>
      </c>
      <c r="C7" s="45">
        <v>3</v>
      </c>
      <c r="D7" s="46">
        <f t="shared" ca="1" si="0"/>
        <v>10</v>
      </c>
      <c r="E7" s="45">
        <f t="shared" ca="1" si="1"/>
        <v>13</v>
      </c>
      <c r="F7" s="45" t="s">
        <v>6</v>
      </c>
      <c r="H7" s="254" t="s">
        <v>236</v>
      </c>
      <c r="I7" s="70">
        <v>9</v>
      </c>
      <c r="J7" s="255" t="s">
        <v>244</v>
      </c>
      <c r="L7" s="161" t="s">
        <v>24</v>
      </c>
      <c r="M7" s="162">
        <f>SUM(M3:M6)</f>
        <v>46</v>
      </c>
      <c r="N7" s="157"/>
    </row>
    <row r="8" spans="1:14" x14ac:dyDescent="0.3">
      <c r="A8" s="81" t="s">
        <v>71</v>
      </c>
      <c r="B8" s="81">
        <v>1</v>
      </c>
      <c r="C8" s="45">
        <v>3</v>
      </c>
      <c r="D8" s="46">
        <f t="shared" ca="1" si="0"/>
        <v>8</v>
      </c>
      <c r="E8" s="45">
        <f t="shared" ca="1" si="1"/>
        <v>11</v>
      </c>
      <c r="F8" s="45" t="s">
        <v>6</v>
      </c>
      <c r="H8" s="254" t="s">
        <v>240</v>
      </c>
      <c r="I8" s="70">
        <v>7</v>
      </c>
      <c r="J8" s="255" t="s">
        <v>245</v>
      </c>
      <c r="L8" s="161" t="s">
        <v>116</v>
      </c>
      <c r="M8" s="162">
        <f>AVERAGE(M3:M6)</f>
        <v>11.5</v>
      </c>
      <c r="N8" s="157"/>
    </row>
    <row r="9" spans="1:14" ht="16.2" thickBot="1" x14ac:dyDescent="0.35">
      <c r="A9" s="81" t="s">
        <v>73</v>
      </c>
      <c r="B9" s="81">
        <v>1</v>
      </c>
      <c r="C9" s="45">
        <v>4</v>
      </c>
      <c r="D9" s="46">
        <f t="shared" ca="1" si="0"/>
        <v>20</v>
      </c>
      <c r="E9" s="45">
        <f t="shared" ca="1" si="1"/>
        <v>24</v>
      </c>
      <c r="F9" s="45" t="s">
        <v>6</v>
      </c>
      <c r="H9" s="254" t="s">
        <v>120</v>
      </c>
      <c r="I9" s="70">
        <v>15</v>
      </c>
      <c r="J9" s="255" t="s">
        <v>123</v>
      </c>
      <c r="L9" s="163" t="s">
        <v>25</v>
      </c>
      <c r="M9" s="164">
        <f>COUNT(M3:M6)</f>
        <v>4</v>
      </c>
      <c r="N9" s="165"/>
    </row>
    <row r="10" spans="1:14" ht="16.8" thickTop="1" thickBot="1" x14ac:dyDescent="0.35">
      <c r="A10" s="237" t="s">
        <v>154</v>
      </c>
      <c r="B10" s="139">
        <v>2</v>
      </c>
      <c r="C10" s="45">
        <v>1</v>
      </c>
      <c r="D10" s="46">
        <f t="shared" ca="1" si="0"/>
        <v>2</v>
      </c>
      <c r="E10" s="45">
        <f t="shared" ca="1" si="1"/>
        <v>3</v>
      </c>
      <c r="F10" s="45" t="s">
        <v>6</v>
      </c>
      <c r="H10" s="251" t="s">
        <v>121</v>
      </c>
      <c r="I10" s="252">
        <v>15</v>
      </c>
      <c r="J10" s="253" t="s">
        <v>122</v>
      </c>
    </row>
    <row r="11" spans="1:14" x14ac:dyDescent="0.3">
      <c r="A11" s="223" t="s">
        <v>163</v>
      </c>
      <c r="B11" s="223">
        <v>1</v>
      </c>
      <c r="C11" s="45">
        <v>2</v>
      </c>
      <c r="D11" s="46">
        <f t="shared" ca="1" si="0"/>
        <v>18</v>
      </c>
      <c r="E11" s="45">
        <f t="shared" ref="E11" ca="1" si="2">SUM(C11:D11)</f>
        <v>20</v>
      </c>
      <c r="F11" s="45" t="s">
        <v>164</v>
      </c>
      <c r="H11" s="88" t="s">
        <v>24</v>
      </c>
      <c r="I11" s="89">
        <f>SUM(I3:I10)</f>
        <v>94</v>
      </c>
      <c r="J11" s="87"/>
      <c r="L11" s="96" t="s">
        <v>31</v>
      </c>
      <c r="M11" s="97">
        <f>I13</f>
        <v>23.5</v>
      </c>
      <c r="N11" s="95"/>
    </row>
    <row r="12" spans="1:14" x14ac:dyDescent="0.3">
      <c r="H12" s="88" t="s">
        <v>25</v>
      </c>
      <c r="I12" s="89">
        <f>COUNT(I3:I10)</f>
        <v>8</v>
      </c>
      <c r="J12" s="90"/>
      <c r="L12" s="96" t="s">
        <v>32</v>
      </c>
      <c r="M12" s="97">
        <f>I14</f>
        <v>47</v>
      </c>
      <c r="N12" s="95"/>
    </row>
    <row r="13" spans="1:14" x14ac:dyDescent="0.3">
      <c r="D13" s="46">
        <f t="shared" ref="D13" ca="1" si="3">RANDBETWEEN(1,20)</f>
        <v>1</v>
      </c>
      <c r="H13" s="88" t="s">
        <v>27</v>
      </c>
      <c r="I13" s="91">
        <f>I11/4</f>
        <v>23.5</v>
      </c>
      <c r="J13" s="87" t="s">
        <v>28</v>
      </c>
      <c r="L13" s="96" t="s">
        <v>33</v>
      </c>
      <c r="M13" s="97">
        <f>I11</f>
        <v>94</v>
      </c>
      <c r="N13" s="95"/>
    </row>
    <row r="14" spans="1:14" ht="16.2" thickBot="1" x14ac:dyDescent="0.35">
      <c r="H14" s="92" t="s">
        <v>29</v>
      </c>
      <c r="I14" s="93">
        <f>I13*2</f>
        <v>47</v>
      </c>
      <c r="J14" s="94" t="s">
        <v>30</v>
      </c>
      <c r="N14" s="95"/>
    </row>
    <row r="15" spans="1:14" ht="32.4" thickTop="1" thickBot="1" x14ac:dyDescent="0.35">
      <c r="A15" s="37" t="s">
        <v>0</v>
      </c>
      <c r="B15" s="37" t="s">
        <v>1</v>
      </c>
      <c r="C15" s="37" t="s">
        <v>2</v>
      </c>
      <c r="D15" s="38" t="s">
        <v>3</v>
      </c>
      <c r="E15" s="37" t="s">
        <v>4</v>
      </c>
      <c r="F15" s="37" t="s">
        <v>5</v>
      </c>
      <c r="H15" s="95"/>
      <c r="I15" s="95"/>
      <c r="J15" s="95"/>
      <c r="L15" s="98" t="s">
        <v>34</v>
      </c>
      <c r="M15" s="97">
        <f>M7</f>
        <v>46</v>
      </c>
    </row>
    <row r="16" spans="1:14" x14ac:dyDescent="0.3">
      <c r="A16" s="81" t="s">
        <v>72</v>
      </c>
      <c r="B16" s="81">
        <v>1</v>
      </c>
      <c r="C16" s="45">
        <v>4</v>
      </c>
      <c r="D16" s="46">
        <v>15</v>
      </c>
      <c r="E16" s="45">
        <f>SUM(C16:D16)</f>
        <v>19</v>
      </c>
      <c r="F16" s="45" t="s">
        <v>6</v>
      </c>
    </row>
    <row r="17" spans="1:14" ht="16.2" thickBot="1" x14ac:dyDescent="0.35">
      <c r="A17" s="237" t="s">
        <v>177</v>
      </c>
      <c r="B17" s="139">
        <v>2</v>
      </c>
      <c r="C17" s="45">
        <v>7</v>
      </c>
      <c r="D17" s="46">
        <v>11</v>
      </c>
      <c r="E17" s="45">
        <f>SUM(C17:D17)</f>
        <v>18</v>
      </c>
      <c r="F17" s="45" t="s">
        <v>6</v>
      </c>
      <c r="L17" s="40" t="s">
        <v>92</v>
      </c>
      <c r="M17" s="40"/>
      <c r="N17" s="40"/>
    </row>
    <row r="18" spans="1:14" ht="16.8" thickTop="1" thickBot="1" x14ac:dyDescent="0.35">
      <c r="A18" s="237" t="s">
        <v>189</v>
      </c>
      <c r="B18" s="139">
        <v>2</v>
      </c>
      <c r="C18" s="45">
        <v>7</v>
      </c>
      <c r="D18" s="46">
        <v>3</v>
      </c>
      <c r="E18" s="45">
        <f>SUM(C18:D18)</f>
        <v>10</v>
      </c>
      <c r="F18" s="45" t="s">
        <v>190</v>
      </c>
      <c r="L18" s="153" t="s">
        <v>0</v>
      </c>
      <c r="M18" s="154" t="s">
        <v>93</v>
      </c>
      <c r="N18" s="155" t="s">
        <v>67</v>
      </c>
    </row>
    <row r="19" spans="1:14" x14ac:dyDescent="0.3">
      <c r="A19" s="237" t="s">
        <v>191</v>
      </c>
      <c r="B19" s="139">
        <v>2</v>
      </c>
      <c r="C19" s="45">
        <v>3</v>
      </c>
      <c r="D19" s="46">
        <v>3</v>
      </c>
      <c r="E19" s="45">
        <f>SUM(C19:D19)</f>
        <v>6</v>
      </c>
      <c r="F19" s="45" t="s">
        <v>6</v>
      </c>
      <c r="L19" s="156" t="s">
        <v>191</v>
      </c>
      <c r="M19" s="139">
        <v>9</v>
      </c>
      <c r="N19" s="157" t="s">
        <v>199</v>
      </c>
    </row>
    <row r="20" spans="1:14" ht="16.2" thickBot="1" x14ac:dyDescent="0.35">
      <c r="L20" s="158" t="s">
        <v>198</v>
      </c>
      <c r="M20" s="159">
        <v>4</v>
      </c>
      <c r="N20" s="160" t="s">
        <v>203</v>
      </c>
    </row>
    <row r="21" spans="1:14" x14ac:dyDescent="0.3">
      <c r="L21" s="161" t="s">
        <v>24</v>
      </c>
      <c r="M21" s="162">
        <f>SUM(M19:M20)</f>
        <v>13</v>
      </c>
      <c r="N21" s="157"/>
    </row>
    <row r="22" spans="1:14" x14ac:dyDescent="0.3">
      <c r="L22" s="161" t="s">
        <v>116</v>
      </c>
      <c r="M22" s="162">
        <f>AVERAGE(M19:M20)</f>
        <v>6.5</v>
      </c>
      <c r="N22" s="157"/>
    </row>
    <row r="23" spans="1:14" ht="16.2" thickBot="1" x14ac:dyDescent="0.35">
      <c r="L23" s="163" t="s">
        <v>25</v>
      </c>
      <c r="M23" s="164">
        <f>COUNT(M19:M20)</f>
        <v>2</v>
      </c>
      <c r="N23" s="165"/>
    </row>
    <row r="24" spans="1:14" ht="16.2" thickTop="1" x14ac:dyDescent="0.3"/>
  </sheetData>
  <sortState xmlns:xlrd2="http://schemas.microsoft.com/office/spreadsheetml/2017/richdata2" ref="A19:F21">
    <sortCondition descending="1" ref="E19:E21"/>
    <sortCondition descending="1" ref="C19:C21"/>
  </sortState>
  <conditionalFormatting sqref="M15">
    <cfRule type="cellIs" dxfId="532" priority="1434" operator="greaterThan">
      <formula>$M$13</formula>
    </cfRule>
    <cfRule type="cellIs" dxfId="531" priority="1435" operator="between">
      <formula>$M$12</formula>
      <formula>$M$13</formula>
    </cfRule>
    <cfRule type="cellIs" dxfId="530" priority="1436" operator="between">
      <formula>$M$11</formula>
      <formula>$M$12</formula>
    </cfRule>
    <cfRule type="cellIs" dxfId="529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21.5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82</v>
      </c>
      <c r="B1" s="62" t="s">
        <v>83</v>
      </c>
      <c r="C1" s="62" t="s">
        <v>84</v>
      </c>
      <c r="D1" s="56" t="s">
        <v>85</v>
      </c>
      <c r="E1" s="56" t="s">
        <v>113</v>
      </c>
      <c r="F1" s="56" t="s">
        <v>112</v>
      </c>
      <c r="G1" s="56" t="s">
        <v>111</v>
      </c>
      <c r="H1" s="56" t="s">
        <v>110</v>
      </c>
      <c r="I1" s="56" t="s">
        <v>114</v>
      </c>
      <c r="J1" s="56" t="s">
        <v>86</v>
      </c>
      <c r="K1" s="56" t="s">
        <v>87</v>
      </c>
      <c r="L1" s="56" t="s">
        <v>88</v>
      </c>
      <c r="M1" s="56" t="s">
        <v>89</v>
      </c>
      <c r="O1" s="197" t="s">
        <v>90</v>
      </c>
      <c r="P1" s="76">
        <v>318</v>
      </c>
      <c r="Q1" s="198" t="s">
        <v>134</v>
      </c>
      <c r="R1" s="196">
        <v>0.3347222222222222</v>
      </c>
      <c r="S1" s="199" t="s">
        <v>133</v>
      </c>
      <c r="T1" s="196">
        <f>R1+((P1)/(24*60*10))</f>
        <v>0.35680555555555554</v>
      </c>
    </row>
    <row r="2" spans="1:20" ht="16.8" x14ac:dyDescent="0.3">
      <c r="A2" s="65" t="s">
        <v>71</v>
      </c>
      <c r="B2" s="63" t="s">
        <v>94</v>
      </c>
      <c r="C2" s="64">
        <v>257</v>
      </c>
      <c r="D2" s="58">
        <v>15</v>
      </c>
      <c r="E2" s="59" t="s">
        <v>91</v>
      </c>
      <c r="F2" s="59" t="s">
        <v>91</v>
      </c>
      <c r="G2" s="59" t="s">
        <v>100</v>
      </c>
      <c r="H2" s="59" t="s">
        <v>91</v>
      </c>
      <c r="I2" s="58"/>
      <c r="J2" s="58">
        <f t="shared" ref="J2:J24" si="0">IF($E2="þ",$D2,IF($F2="þ",($D2*10),IF($G2="þ",($D2*100),IF($H2="þ",($D2*600),$I2))))</f>
        <v>1500</v>
      </c>
      <c r="K2" s="58">
        <f t="shared" ref="K2:K16" si="1">J2+C2</f>
        <v>1757</v>
      </c>
      <c r="L2" s="59" t="s">
        <v>91</v>
      </c>
      <c r="M2" s="60" t="str">
        <f t="shared" ref="M2:M16" si="2">IF(K2&lt;=$P$1,"þ","q")</f>
        <v>q</v>
      </c>
    </row>
    <row r="3" spans="1:20" ht="16.8" x14ac:dyDescent="0.3">
      <c r="A3" s="65" t="s">
        <v>71</v>
      </c>
      <c r="B3" s="63" t="s">
        <v>131</v>
      </c>
      <c r="C3" s="64"/>
      <c r="D3" s="58">
        <v>15</v>
      </c>
      <c r="E3" s="59" t="s">
        <v>91</v>
      </c>
      <c r="F3" s="59" t="s">
        <v>91</v>
      </c>
      <c r="G3" s="59" t="s">
        <v>100</v>
      </c>
      <c r="H3" s="59" t="s">
        <v>91</v>
      </c>
      <c r="I3" s="58"/>
      <c r="J3" s="58">
        <f t="shared" si="0"/>
        <v>1500</v>
      </c>
      <c r="K3" s="58">
        <f t="shared" ref="K3" si="3">J3+C3</f>
        <v>1500</v>
      </c>
      <c r="L3" s="59" t="s">
        <v>91</v>
      </c>
      <c r="M3" s="60" t="str">
        <f t="shared" ref="M3" si="4">IF(K3&lt;=$P$1,"þ","q")</f>
        <v>q</v>
      </c>
    </row>
    <row r="4" spans="1:20" ht="16.8" x14ac:dyDescent="0.3">
      <c r="A4" s="65" t="s">
        <v>71</v>
      </c>
      <c r="B4" s="63" t="s">
        <v>132</v>
      </c>
      <c r="C4" s="64"/>
      <c r="D4" s="58">
        <v>15</v>
      </c>
      <c r="E4" s="59" t="s">
        <v>100</v>
      </c>
      <c r="F4" s="59" t="s">
        <v>91</v>
      </c>
      <c r="G4" s="59" t="s">
        <v>91</v>
      </c>
      <c r="H4" s="59" t="s">
        <v>91</v>
      </c>
      <c r="I4" s="58"/>
      <c r="J4" s="58">
        <f t="shared" si="0"/>
        <v>15</v>
      </c>
      <c r="K4" s="58">
        <f t="shared" ref="K4" si="5">J4+C4</f>
        <v>15</v>
      </c>
      <c r="L4" s="59" t="s">
        <v>91</v>
      </c>
      <c r="M4" s="60" t="str">
        <f t="shared" ref="M4" si="6">IF(K4&lt;=$P$1,"þ","q")</f>
        <v>þ</v>
      </c>
    </row>
    <row r="5" spans="1:20" ht="16.8" x14ac:dyDescent="0.3">
      <c r="A5" s="65" t="s">
        <v>71</v>
      </c>
      <c r="B5" s="63" t="s">
        <v>99</v>
      </c>
      <c r="C5" s="64"/>
      <c r="D5" s="58">
        <v>15</v>
      </c>
      <c r="E5" s="59" t="s">
        <v>91</v>
      </c>
      <c r="F5" s="59" t="s">
        <v>100</v>
      </c>
      <c r="G5" s="59" t="s">
        <v>91</v>
      </c>
      <c r="H5" s="59" t="s">
        <v>91</v>
      </c>
      <c r="I5" s="58"/>
      <c r="J5" s="58">
        <f t="shared" si="0"/>
        <v>150</v>
      </c>
      <c r="K5" s="58">
        <f t="shared" si="1"/>
        <v>150</v>
      </c>
      <c r="L5" s="59" t="s">
        <v>91</v>
      </c>
      <c r="M5" s="60" t="str">
        <f t="shared" si="2"/>
        <v>þ</v>
      </c>
    </row>
    <row r="6" spans="1:20" ht="16.8" x14ac:dyDescent="0.3">
      <c r="A6" s="65" t="s">
        <v>71</v>
      </c>
      <c r="B6" s="63" t="s">
        <v>132</v>
      </c>
      <c r="C6" s="64"/>
      <c r="D6" s="58">
        <v>15</v>
      </c>
      <c r="E6" s="59" t="s">
        <v>100</v>
      </c>
      <c r="F6" s="59" t="s">
        <v>91</v>
      </c>
      <c r="G6" s="59" t="s">
        <v>91</v>
      </c>
      <c r="H6" s="59" t="s">
        <v>91</v>
      </c>
      <c r="I6" s="58"/>
      <c r="J6" s="58">
        <f t="shared" si="0"/>
        <v>15</v>
      </c>
      <c r="K6" s="58">
        <f t="shared" si="1"/>
        <v>15</v>
      </c>
      <c r="L6" s="59" t="s">
        <v>91</v>
      </c>
      <c r="M6" s="60" t="str">
        <f t="shared" si="2"/>
        <v>þ</v>
      </c>
    </row>
    <row r="7" spans="1:20" ht="16.8" x14ac:dyDescent="0.3">
      <c r="A7" s="66" t="s">
        <v>73</v>
      </c>
      <c r="B7" s="63" t="s">
        <v>95</v>
      </c>
      <c r="C7" s="64">
        <v>133</v>
      </c>
      <c r="D7" s="58">
        <v>6</v>
      </c>
      <c r="E7" s="59" t="s">
        <v>100</v>
      </c>
      <c r="F7" s="59" t="s">
        <v>91</v>
      </c>
      <c r="G7" s="59" t="s">
        <v>91</v>
      </c>
      <c r="H7" s="59" t="s">
        <v>91</v>
      </c>
      <c r="I7" s="58"/>
      <c r="J7" s="58">
        <f t="shared" si="0"/>
        <v>6</v>
      </c>
      <c r="K7" s="58">
        <f t="shared" si="1"/>
        <v>139</v>
      </c>
      <c r="L7" s="59" t="s">
        <v>100</v>
      </c>
      <c r="M7" s="60" t="str">
        <f t="shared" si="2"/>
        <v>þ</v>
      </c>
      <c r="O7" s="80"/>
    </row>
    <row r="8" spans="1:20" ht="16.8" x14ac:dyDescent="0.3">
      <c r="A8" s="66" t="s">
        <v>73</v>
      </c>
      <c r="B8" s="63" t="s">
        <v>95</v>
      </c>
      <c r="C8" s="64">
        <v>330</v>
      </c>
      <c r="D8" s="58">
        <v>8</v>
      </c>
      <c r="E8" s="59" t="s">
        <v>100</v>
      </c>
      <c r="F8" s="59" t="s">
        <v>91</v>
      </c>
      <c r="G8" s="59" t="s">
        <v>91</v>
      </c>
      <c r="H8" s="59" t="s">
        <v>91</v>
      </c>
      <c r="I8" s="58"/>
      <c r="J8" s="58">
        <f t="shared" si="0"/>
        <v>8</v>
      </c>
      <c r="K8" s="58">
        <f t="shared" si="1"/>
        <v>338</v>
      </c>
      <c r="L8" s="59" t="s">
        <v>100</v>
      </c>
      <c r="M8" s="60" t="str">
        <f t="shared" si="2"/>
        <v>q</v>
      </c>
      <c r="O8" s="80"/>
    </row>
    <row r="9" spans="1:20" ht="16.8" x14ac:dyDescent="0.3">
      <c r="A9" s="66" t="s">
        <v>73</v>
      </c>
      <c r="B9" s="63" t="s">
        <v>119</v>
      </c>
      <c r="C9" s="64"/>
      <c r="D9" s="58" t="s">
        <v>96</v>
      </c>
      <c r="E9" s="59" t="s">
        <v>91</v>
      </c>
      <c r="F9" s="59" t="s">
        <v>91</v>
      </c>
      <c r="G9" s="59" t="s">
        <v>91</v>
      </c>
      <c r="H9" s="59" t="s">
        <v>91</v>
      </c>
      <c r="I9" s="58">
        <v>600</v>
      </c>
      <c r="J9" s="58">
        <f t="shared" si="0"/>
        <v>600</v>
      </c>
      <c r="K9" s="58">
        <f t="shared" si="1"/>
        <v>600</v>
      </c>
      <c r="L9" s="59" t="s">
        <v>91</v>
      </c>
      <c r="M9" s="60" t="str">
        <f t="shared" si="2"/>
        <v>q</v>
      </c>
      <c r="O9" s="80"/>
    </row>
    <row r="10" spans="1:20" ht="16.8" x14ac:dyDescent="0.3">
      <c r="A10" s="172" t="s">
        <v>120</v>
      </c>
      <c r="B10" s="63" t="s">
        <v>128</v>
      </c>
      <c r="C10" s="64"/>
      <c r="D10" s="58">
        <v>8</v>
      </c>
      <c r="E10" s="59" t="s">
        <v>100</v>
      </c>
      <c r="F10" s="59" t="s">
        <v>91</v>
      </c>
      <c r="G10" s="59" t="s">
        <v>91</v>
      </c>
      <c r="H10" s="59" t="s">
        <v>91</v>
      </c>
      <c r="I10" s="58"/>
      <c r="J10" s="58">
        <f t="shared" ref="J10:J14" si="7">IF($E10="þ",$D10,IF($F10="þ",($D10*10),IF($G10="þ",($D10*100),IF($H10="þ",($D10*600),$I10))))</f>
        <v>8</v>
      </c>
      <c r="K10" s="58">
        <f t="shared" ref="K10:K13" si="8">J10+C10</f>
        <v>8</v>
      </c>
      <c r="L10" s="59" t="s">
        <v>91</v>
      </c>
      <c r="M10" s="60" t="str">
        <f t="shared" ref="M10:M13" si="9">IF(K10&lt;=$P$1,"þ","q")</f>
        <v>þ</v>
      </c>
      <c r="O10" s="80"/>
    </row>
    <row r="11" spans="1:20" ht="16.8" x14ac:dyDescent="0.3">
      <c r="A11" s="172" t="s">
        <v>120</v>
      </c>
      <c r="B11" s="63" t="s">
        <v>127</v>
      </c>
      <c r="C11" s="64"/>
      <c r="D11" s="58">
        <v>8</v>
      </c>
      <c r="E11" s="59" t="s">
        <v>91</v>
      </c>
      <c r="F11" s="59" t="s">
        <v>100</v>
      </c>
      <c r="G11" s="59" t="s">
        <v>91</v>
      </c>
      <c r="H11" s="59" t="s">
        <v>91</v>
      </c>
      <c r="I11" s="58"/>
      <c r="J11" s="58">
        <f t="shared" si="7"/>
        <v>80</v>
      </c>
      <c r="K11" s="58">
        <f t="shared" ref="K11" si="10">J11+C11</f>
        <v>80</v>
      </c>
      <c r="L11" s="59" t="s">
        <v>91</v>
      </c>
      <c r="M11" s="60" t="str">
        <f t="shared" ref="M11" si="11">IF(K11&lt;=$P$1,"þ","q")</f>
        <v>þ</v>
      </c>
      <c r="O11" s="80"/>
    </row>
    <row r="12" spans="1:20" ht="16.8" x14ac:dyDescent="0.3">
      <c r="A12" s="172" t="s">
        <v>120</v>
      </c>
      <c r="B12" s="63" t="s">
        <v>129</v>
      </c>
      <c r="C12" s="64">
        <v>4</v>
      </c>
      <c r="D12" s="58">
        <v>8</v>
      </c>
      <c r="E12" s="59" t="s">
        <v>91</v>
      </c>
      <c r="F12" s="59" t="s">
        <v>100</v>
      </c>
      <c r="G12" s="59" t="s">
        <v>91</v>
      </c>
      <c r="H12" s="59" t="s">
        <v>91</v>
      </c>
      <c r="I12" s="58"/>
      <c r="J12" s="58">
        <f t="shared" si="7"/>
        <v>80</v>
      </c>
      <c r="K12" s="58">
        <f t="shared" si="8"/>
        <v>84</v>
      </c>
      <c r="L12" s="59" t="s">
        <v>100</v>
      </c>
      <c r="M12" s="60" t="str">
        <f t="shared" si="9"/>
        <v>þ</v>
      </c>
      <c r="O12" s="80"/>
    </row>
    <row r="13" spans="1:20" ht="16.8" x14ac:dyDescent="0.3">
      <c r="A13" s="172" t="s">
        <v>120</v>
      </c>
      <c r="B13" s="63" t="s">
        <v>130</v>
      </c>
      <c r="C13" s="64"/>
      <c r="D13" s="58">
        <v>8</v>
      </c>
      <c r="E13" s="59" t="s">
        <v>91</v>
      </c>
      <c r="F13" s="59" t="s">
        <v>91</v>
      </c>
      <c r="G13" s="59" t="s">
        <v>100</v>
      </c>
      <c r="H13" s="59" t="s">
        <v>91</v>
      </c>
      <c r="I13" s="58"/>
      <c r="J13" s="58">
        <f t="shared" si="7"/>
        <v>800</v>
      </c>
      <c r="K13" s="58">
        <f t="shared" si="8"/>
        <v>800</v>
      </c>
      <c r="L13" s="59" t="s">
        <v>91</v>
      </c>
      <c r="M13" s="60" t="str">
        <f t="shared" si="9"/>
        <v>q</v>
      </c>
      <c r="O13" s="80"/>
    </row>
    <row r="14" spans="1:20" ht="16.8" x14ac:dyDescent="0.3">
      <c r="A14" s="172" t="s">
        <v>120</v>
      </c>
      <c r="B14" s="63" t="s">
        <v>135</v>
      </c>
      <c r="C14" s="64"/>
      <c r="D14" s="58">
        <v>8</v>
      </c>
      <c r="E14" s="59" t="s">
        <v>91</v>
      </c>
      <c r="F14" s="59" t="s">
        <v>91</v>
      </c>
      <c r="G14" s="59" t="s">
        <v>100</v>
      </c>
      <c r="H14" s="59" t="s">
        <v>91</v>
      </c>
      <c r="I14" s="58"/>
      <c r="J14" s="58">
        <f t="shared" si="7"/>
        <v>800</v>
      </c>
      <c r="K14" s="58">
        <f t="shared" ref="K14" si="12">J14+C14</f>
        <v>800</v>
      </c>
      <c r="L14" s="59" t="s">
        <v>91</v>
      </c>
      <c r="M14" s="60" t="str">
        <f t="shared" ref="M14" si="13">IF(K14&lt;=$P$1,"þ","q")</f>
        <v>q</v>
      </c>
      <c r="O14" s="80"/>
    </row>
    <row r="15" spans="1:20" ht="16.8" x14ac:dyDescent="0.3">
      <c r="A15" s="67" t="s">
        <v>72</v>
      </c>
      <c r="B15" s="63" t="s">
        <v>118</v>
      </c>
      <c r="C15" s="64"/>
      <c r="D15" s="58">
        <v>15</v>
      </c>
      <c r="E15" s="59" t="s">
        <v>91</v>
      </c>
      <c r="F15" s="59" t="s">
        <v>91</v>
      </c>
      <c r="G15" s="59" t="s">
        <v>100</v>
      </c>
      <c r="H15" s="59" t="s">
        <v>91</v>
      </c>
      <c r="I15" s="58"/>
      <c r="J15" s="58">
        <f t="shared" si="0"/>
        <v>1500</v>
      </c>
      <c r="K15" s="58">
        <f t="shared" si="1"/>
        <v>1500</v>
      </c>
      <c r="L15" s="59" t="s">
        <v>91</v>
      </c>
      <c r="M15" s="60" t="str">
        <f t="shared" si="2"/>
        <v>q</v>
      </c>
      <c r="O15" s="80"/>
    </row>
    <row r="16" spans="1:20" ht="16.8" x14ac:dyDescent="0.3">
      <c r="A16" s="67" t="s">
        <v>72</v>
      </c>
      <c r="B16" s="63" t="s">
        <v>94</v>
      </c>
      <c r="C16" s="64">
        <v>101</v>
      </c>
      <c r="D16" s="58">
        <v>15</v>
      </c>
      <c r="E16" s="59" t="s">
        <v>91</v>
      </c>
      <c r="F16" s="59" t="s">
        <v>91</v>
      </c>
      <c r="G16" s="59" t="s">
        <v>100</v>
      </c>
      <c r="H16" s="59" t="s">
        <v>91</v>
      </c>
      <c r="I16" s="58"/>
      <c r="J16" s="58">
        <f t="shared" si="0"/>
        <v>1500</v>
      </c>
      <c r="K16" s="58">
        <f t="shared" si="1"/>
        <v>1601</v>
      </c>
      <c r="L16" s="59" t="s">
        <v>100</v>
      </c>
      <c r="M16" s="60" t="str">
        <f t="shared" si="2"/>
        <v>q</v>
      </c>
      <c r="O16" s="80"/>
    </row>
    <row r="17" spans="1:15" ht="16.8" x14ac:dyDescent="0.3">
      <c r="A17" s="67" t="s">
        <v>73</v>
      </c>
      <c r="B17" s="63" t="s">
        <v>117</v>
      </c>
      <c r="C17" s="64"/>
      <c r="D17" s="58">
        <v>15</v>
      </c>
      <c r="E17" s="59" t="s">
        <v>91</v>
      </c>
      <c r="F17" s="59" t="s">
        <v>100</v>
      </c>
      <c r="G17" s="59" t="s">
        <v>91</v>
      </c>
      <c r="H17" s="59" t="s">
        <v>91</v>
      </c>
      <c r="I17" s="58"/>
      <c r="J17" s="58">
        <f t="shared" si="0"/>
        <v>150</v>
      </c>
      <c r="K17" s="58">
        <f t="shared" ref="K17" si="14">J17+C17</f>
        <v>150</v>
      </c>
      <c r="L17" s="59" t="s">
        <v>91</v>
      </c>
      <c r="M17" s="60" t="str">
        <f t="shared" ref="M17" si="15">IF(K17&lt;=$P$1,"þ","q")</f>
        <v>þ</v>
      </c>
      <c r="O17" s="80"/>
    </row>
    <row r="18" spans="1:15" ht="16.8" x14ac:dyDescent="0.3">
      <c r="A18" s="67" t="s">
        <v>72</v>
      </c>
      <c r="B18" s="63" t="s">
        <v>115</v>
      </c>
      <c r="C18" s="64">
        <v>1</v>
      </c>
      <c r="D18" s="58">
        <v>15</v>
      </c>
      <c r="E18" s="59" t="s">
        <v>100</v>
      </c>
      <c r="F18" s="59" t="s">
        <v>91</v>
      </c>
      <c r="G18" s="59" t="s">
        <v>91</v>
      </c>
      <c r="H18" s="59" t="s">
        <v>91</v>
      </c>
      <c r="I18" s="58"/>
      <c r="J18" s="58">
        <f t="shared" si="0"/>
        <v>15</v>
      </c>
      <c r="K18" s="58">
        <f t="shared" ref="K18" si="16">J18+C18</f>
        <v>16</v>
      </c>
      <c r="L18" s="59" t="s">
        <v>100</v>
      </c>
      <c r="M18" s="60" t="str">
        <f t="shared" ref="M18" si="17">IF(K18&lt;=$P$1,"þ","q")</f>
        <v>þ</v>
      </c>
      <c r="O18" s="80"/>
    </row>
    <row r="19" spans="1:15" ht="16.8" x14ac:dyDescent="0.3">
      <c r="A19" s="67" t="s">
        <v>72</v>
      </c>
      <c r="B19" s="63" t="s">
        <v>115</v>
      </c>
      <c r="C19" s="64">
        <v>100</v>
      </c>
      <c r="D19" s="58">
        <v>15</v>
      </c>
      <c r="E19" s="59" t="s">
        <v>100</v>
      </c>
      <c r="F19" s="59" t="s">
        <v>91</v>
      </c>
      <c r="G19" s="59" t="s">
        <v>91</v>
      </c>
      <c r="H19" s="59" t="s">
        <v>91</v>
      </c>
      <c r="I19" s="58"/>
      <c r="J19" s="58">
        <f t="shared" si="0"/>
        <v>15</v>
      </c>
      <c r="K19" s="58">
        <f t="shared" ref="K19" si="18">J19+C19</f>
        <v>115</v>
      </c>
      <c r="L19" s="59" t="s">
        <v>100</v>
      </c>
      <c r="M19" s="60" t="str">
        <f t="shared" ref="M19" si="19">IF(K19&lt;=$P$1,"þ","q")</f>
        <v>þ</v>
      </c>
      <c r="O19" s="80"/>
    </row>
    <row r="20" spans="1:15" ht="16.8" x14ac:dyDescent="0.3">
      <c r="A20" s="67" t="s">
        <v>72</v>
      </c>
      <c r="B20" s="63" t="s">
        <v>208</v>
      </c>
      <c r="C20" s="64">
        <v>106</v>
      </c>
      <c r="D20" s="58">
        <v>15</v>
      </c>
      <c r="E20" s="59" t="s">
        <v>100</v>
      </c>
      <c r="F20" s="59" t="s">
        <v>91</v>
      </c>
      <c r="G20" s="59" t="s">
        <v>91</v>
      </c>
      <c r="H20" s="59" t="s">
        <v>91</v>
      </c>
      <c r="I20" s="58"/>
      <c r="J20" s="58">
        <f t="shared" si="0"/>
        <v>15</v>
      </c>
      <c r="K20" s="58">
        <f t="shared" ref="K20" si="20">J20+C20</f>
        <v>121</v>
      </c>
      <c r="L20" s="59" t="s">
        <v>100</v>
      </c>
      <c r="M20" s="60" t="str">
        <f t="shared" ref="M20" si="21">IF(K20&lt;=$P$1,"þ","q")</f>
        <v>þ</v>
      </c>
      <c r="O20" s="80"/>
    </row>
    <row r="21" spans="1:15" ht="16.8" x14ac:dyDescent="0.3">
      <c r="A21" s="67" t="s">
        <v>72</v>
      </c>
      <c r="B21" s="63" t="s">
        <v>238</v>
      </c>
      <c r="C21" s="64">
        <v>108</v>
      </c>
      <c r="D21" s="58" t="s">
        <v>239</v>
      </c>
      <c r="E21" s="59" t="s">
        <v>91</v>
      </c>
      <c r="F21" s="59" t="s">
        <v>91</v>
      </c>
      <c r="G21" s="59" t="s">
        <v>91</v>
      </c>
      <c r="H21" s="59" t="s">
        <v>91</v>
      </c>
      <c r="I21" s="58">
        <v>100</v>
      </c>
      <c r="J21" s="58">
        <f t="shared" si="0"/>
        <v>100</v>
      </c>
      <c r="K21" s="58">
        <f t="shared" ref="K21" si="22">J21+C21</f>
        <v>208</v>
      </c>
      <c r="L21" s="59" t="s">
        <v>100</v>
      </c>
      <c r="M21" s="60" t="str">
        <f t="shared" ref="M21" si="23">IF(K21&lt;=$P$1,"þ","q")</f>
        <v>þ</v>
      </c>
      <c r="O21" s="80"/>
    </row>
    <row r="22" spans="1:15" ht="16.8" x14ac:dyDescent="0.3">
      <c r="A22" s="233" t="s">
        <v>121</v>
      </c>
      <c r="B22" s="63" t="s">
        <v>172</v>
      </c>
      <c r="C22" s="64">
        <v>1</v>
      </c>
      <c r="D22" s="58">
        <v>13</v>
      </c>
      <c r="E22" s="59" t="s">
        <v>91</v>
      </c>
      <c r="F22" s="59" t="s">
        <v>100</v>
      </c>
      <c r="G22" s="59" t="s">
        <v>91</v>
      </c>
      <c r="H22" s="59" t="s">
        <v>91</v>
      </c>
      <c r="I22" s="58"/>
      <c r="J22" s="58">
        <f t="shared" si="0"/>
        <v>130</v>
      </c>
      <c r="K22" s="58">
        <f t="shared" ref="K22" si="24">J22+C22</f>
        <v>131</v>
      </c>
      <c r="L22" s="59" t="s">
        <v>100</v>
      </c>
      <c r="M22" s="60" t="str">
        <f t="shared" ref="M22" si="25">IF(K22&lt;=$P$1,"þ","q")</f>
        <v>þ</v>
      </c>
      <c r="O22" s="80"/>
    </row>
    <row r="23" spans="1:15" ht="16.8" x14ac:dyDescent="0.3">
      <c r="A23" s="233" t="s">
        <v>121</v>
      </c>
      <c r="B23" s="63" t="s">
        <v>235</v>
      </c>
      <c r="C23" s="64">
        <v>127</v>
      </c>
      <c r="D23" s="58">
        <v>13</v>
      </c>
      <c r="E23" s="59" t="s">
        <v>91</v>
      </c>
      <c r="F23" s="59" t="s">
        <v>91</v>
      </c>
      <c r="G23" s="59" t="s">
        <v>100</v>
      </c>
      <c r="H23" s="59" t="s">
        <v>91</v>
      </c>
      <c r="I23" s="58"/>
      <c r="J23" s="58">
        <f t="shared" si="0"/>
        <v>1300</v>
      </c>
      <c r="K23" s="58">
        <f t="shared" ref="K23:K24" si="26">J23+C23</f>
        <v>1427</v>
      </c>
      <c r="L23" s="59" t="s">
        <v>100</v>
      </c>
      <c r="M23" s="60" t="str">
        <f t="shared" ref="M23:M24" si="27">IF(K23&lt;=$P$1,"þ","q")</f>
        <v>q</v>
      </c>
      <c r="O23" s="80"/>
    </row>
    <row r="24" spans="1:15" ht="16.8" x14ac:dyDescent="0.3">
      <c r="A24" s="233" t="s">
        <v>121</v>
      </c>
      <c r="B24" s="63" t="s">
        <v>135</v>
      </c>
      <c r="C24" s="64">
        <v>134</v>
      </c>
      <c r="D24" s="58">
        <v>13</v>
      </c>
      <c r="E24" s="59" t="s">
        <v>91</v>
      </c>
      <c r="F24" s="59" t="s">
        <v>91</v>
      </c>
      <c r="G24" s="59" t="s">
        <v>100</v>
      </c>
      <c r="H24" s="59" t="s">
        <v>91</v>
      </c>
      <c r="I24" s="58"/>
      <c r="J24" s="58">
        <f t="shared" si="0"/>
        <v>1300</v>
      </c>
      <c r="K24" s="58">
        <f t="shared" si="26"/>
        <v>1434</v>
      </c>
      <c r="L24" s="59" t="s">
        <v>100</v>
      </c>
      <c r="M24" s="60" t="str">
        <f t="shared" si="27"/>
        <v>q</v>
      </c>
      <c r="O24" s="80"/>
    </row>
    <row r="25" spans="1:15" x14ac:dyDescent="0.3">
      <c r="O25" s="44"/>
    </row>
    <row r="26" spans="1:15" ht="31.2" x14ac:dyDescent="0.3">
      <c r="A26" s="56" t="s">
        <v>82</v>
      </c>
      <c r="B26" s="62" t="s">
        <v>83</v>
      </c>
      <c r="C26" s="62" t="s">
        <v>84</v>
      </c>
      <c r="D26" s="56" t="s">
        <v>85</v>
      </c>
      <c r="E26" s="56" t="s">
        <v>113</v>
      </c>
      <c r="F26" s="56" t="s">
        <v>112</v>
      </c>
      <c r="G26" s="56" t="s">
        <v>111</v>
      </c>
      <c r="H26" s="56" t="s">
        <v>110</v>
      </c>
      <c r="I26" s="56" t="s">
        <v>114</v>
      </c>
      <c r="J26" s="56" t="s">
        <v>86</v>
      </c>
      <c r="K26" s="56" t="s">
        <v>87</v>
      </c>
      <c r="L26" s="56" t="s">
        <v>88</v>
      </c>
      <c r="M26" s="56" t="s">
        <v>89</v>
      </c>
    </row>
    <row r="27" spans="1:15" ht="16.8" x14ac:dyDescent="0.3">
      <c r="A27" s="222" t="s">
        <v>153</v>
      </c>
      <c r="B27" s="63" t="s">
        <v>156</v>
      </c>
      <c r="C27" s="64">
        <v>1</v>
      </c>
      <c r="D27" s="58">
        <v>13</v>
      </c>
      <c r="E27" s="59" t="s">
        <v>91</v>
      </c>
      <c r="F27" s="59" t="s">
        <v>100</v>
      </c>
      <c r="G27" s="59" t="s">
        <v>91</v>
      </c>
      <c r="H27" s="59" t="s">
        <v>91</v>
      </c>
      <c r="I27" s="58"/>
      <c r="J27" s="58">
        <f t="shared" ref="J27:J38" si="28">IF($E27="þ",$D27,IF($F27="þ",($D27*10),IF($G27="þ",($D27*100),IF($H27="þ",($D27*600),$I27))))</f>
        <v>130</v>
      </c>
      <c r="K27" s="58">
        <f t="shared" ref="K27:K31" si="29">J27+C27</f>
        <v>131</v>
      </c>
      <c r="L27" s="59" t="s">
        <v>100</v>
      </c>
      <c r="M27" s="60" t="str">
        <f t="shared" ref="M27:M31" si="30">IF(K27&lt;=$P$1,"þ","q")</f>
        <v>þ</v>
      </c>
      <c r="O27" s="44"/>
    </row>
    <row r="28" spans="1:15" ht="16.8" x14ac:dyDescent="0.3">
      <c r="A28" s="222" t="s">
        <v>153</v>
      </c>
      <c r="B28" s="63"/>
      <c r="C28" s="64"/>
      <c r="D28" s="58"/>
      <c r="E28" s="59" t="s">
        <v>91</v>
      </c>
      <c r="F28" s="59" t="s">
        <v>91</v>
      </c>
      <c r="G28" s="59" t="s">
        <v>91</v>
      </c>
      <c r="H28" s="59" t="s">
        <v>91</v>
      </c>
      <c r="I28" s="58"/>
      <c r="J28" s="58">
        <f t="shared" si="28"/>
        <v>0</v>
      </c>
      <c r="K28" s="58">
        <f t="shared" si="29"/>
        <v>0</v>
      </c>
      <c r="L28" s="59" t="s">
        <v>91</v>
      </c>
      <c r="M28" s="60" t="str">
        <f t="shared" si="30"/>
        <v>þ</v>
      </c>
      <c r="O28" s="80"/>
    </row>
    <row r="29" spans="1:15" ht="16.8" x14ac:dyDescent="0.3">
      <c r="A29" s="68" t="s">
        <v>139</v>
      </c>
      <c r="B29" s="63" t="s">
        <v>94</v>
      </c>
      <c r="C29" s="64">
        <v>1</v>
      </c>
      <c r="D29" s="58">
        <v>7</v>
      </c>
      <c r="E29" s="59" t="s">
        <v>91</v>
      </c>
      <c r="F29" s="59" t="s">
        <v>91</v>
      </c>
      <c r="G29" s="59" t="s">
        <v>100</v>
      </c>
      <c r="H29" s="59" t="s">
        <v>91</v>
      </c>
      <c r="I29" s="58"/>
      <c r="J29" s="58">
        <f t="shared" si="28"/>
        <v>700</v>
      </c>
      <c r="K29" s="58">
        <f t="shared" ref="K29" si="31">J29+C29</f>
        <v>701</v>
      </c>
      <c r="L29" s="59" t="s">
        <v>100</v>
      </c>
      <c r="M29" s="60" t="str">
        <f t="shared" ref="M29" si="32">IF(K29&lt;=$P$1,"þ","q")</f>
        <v>q</v>
      </c>
      <c r="O29" s="80"/>
    </row>
    <row r="30" spans="1:15" ht="16.8" x14ac:dyDescent="0.3">
      <c r="A30" s="221" t="s">
        <v>140</v>
      </c>
      <c r="B30" s="63" t="s">
        <v>156</v>
      </c>
      <c r="C30" s="64">
        <v>1</v>
      </c>
      <c r="D30" s="58">
        <v>6</v>
      </c>
      <c r="E30" s="59" t="s">
        <v>91</v>
      </c>
      <c r="F30" s="59" t="s">
        <v>100</v>
      </c>
      <c r="G30" s="59" t="s">
        <v>91</v>
      </c>
      <c r="H30" s="59" t="s">
        <v>91</v>
      </c>
      <c r="I30" s="58"/>
      <c r="J30" s="58">
        <f t="shared" si="28"/>
        <v>60</v>
      </c>
      <c r="K30" s="58">
        <f t="shared" si="29"/>
        <v>61</v>
      </c>
      <c r="L30" s="59" t="s">
        <v>100</v>
      </c>
      <c r="M30" s="60" t="str">
        <f t="shared" si="30"/>
        <v>þ</v>
      </c>
    </row>
    <row r="31" spans="1:15" ht="16.8" x14ac:dyDescent="0.3">
      <c r="A31" s="69" t="s">
        <v>141</v>
      </c>
      <c r="B31" s="63"/>
      <c r="C31" s="64"/>
      <c r="D31" s="58"/>
      <c r="E31" s="59" t="s">
        <v>91</v>
      </c>
      <c r="F31" s="59" t="s">
        <v>91</v>
      </c>
      <c r="G31" s="59" t="s">
        <v>91</v>
      </c>
      <c r="H31" s="59" t="s">
        <v>91</v>
      </c>
      <c r="I31" s="58"/>
      <c r="J31" s="58">
        <f t="shared" si="28"/>
        <v>0</v>
      </c>
      <c r="K31" s="58">
        <f t="shared" si="29"/>
        <v>0</v>
      </c>
      <c r="L31" s="59" t="s">
        <v>91</v>
      </c>
      <c r="M31" s="60" t="str">
        <f t="shared" si="30"/>
        <v>þ</v>
      </c>
    </row>
    <row r="32" spans="1:15" ht="16.8" x14ac:dyDescent="0.3">
      <c r="A32" s="239" t="s">
        <v>220</v>
      </c>
      <c r="B32" s="63" t="s">
        <v>156</v>
      </c>
      <c r="C32" s="64">
        <v>106</v>
      </c>
      <c r="D32" s="58">
        <v>6</v>
      </c>
      <c r="E32" s="59" t="s">
        <v>91</v>
      </c>
      <c r="F32" s="59" t="s">
        <v>100</v>
      </c>
      <c r="G32" s="59" t="s">
        <v>91</v>
      </c>
      <c r="H32" s="59" t="s">
        <v>91</v>
      </c>
      <c r="I32" s="58"/>
      <c r="J32" s="58">
        <f t="shared" si="28"/>
        <v>60</v>
      </c>
      <c r="K32" s="58">
        <f t="shared" ref="K32" si="33">J32+C32</f>
        <v>166</v>
      </c>
      <c r="L32" s="59" t="s">
        <v>100</v>
      </c>
      <c r="M32" s="60" t="str">
        <f t="shared" ref="M32" si="34">IF(K32&lt;=$P$1,"þ","q")</f>
        <v>þ</v>
      </c>
    </row>
    <row r="33" spans="1:13" ht="16.8" x14ac:dyDescent="0.3">
      <c r="A33" s="239" t="s">
        <v>221</v>
      </c>
      <c r="B33" s="63" t="s">
        <v>224</v>
      </c>
      <c r="C33" s="64">
        <v>106</v>
      </c>
      <c r="D33" s="58">
        <v>6</v>
      </c>
      <c r="E33" s="59" t="s">
        <v>91</v>
      </c>
      <c r="F33" s="59" t="s">
        <v>100</v>
      </c>
      <c r="G33" s="59" t="s">
        <v>91</v>
      </c>
      <c r="H33" s="59" t="s">
        <v>91</v>
      </c>
      <c r="I33" s="58"/>
      <c r="J33" s="58">
        <f t="shared" si="28"/>
        <v>60</v>
      </c>
      <c r="K33" s="58">
        <f t="shared" ref="K33" si="35">J33+C33</f>
        <v>166</v>
      </c>
      <c r="L33" s="59" t="s">
        <v>100</v>
      </c>
      <c r="M33" s="60" t="str">
        <f t="shared" ref="M33" si="36">IF(K33&lt;=$P$1,"þ","q")</f>
        <v>þ</v>
      </c>
    </row>
    <row r="34" spans="1:13" ht="16.8" x14ac:dyDescent="0.3">
      <c r="A34" s="239" t="s">
        <v>222</v>
      </c>
      <c r="B34" s="63" t="s">
        <v>225</v>
      </c>
      <c r="C34" s="64">
        <v>106</v>
      </c>
      <c r="D34" s="58">
        <v>6</v>
      </c>
      <c r="E34" s="59" t="s">
        <v>91</v>
      </c>
      <c r="F34" s="59" t="s">
        <v>100</v>
      </c>
      <c r="G34" s="59" t="s">
        <v>91</v>
      </c>
      <c r="H34" s="59" t="s">
        <v>91</v>
      </c>
      <c r="I34" s="58"/>
      <c r="J34" s="58">
        <f t="shared" si="28"/>
        <v>60</v>
      </c>
      <c r="K34" s="58">
        <f t="shared" ref="K34:K36" si="37">J34+C34</f>
        <v>166</v>
      </c>
      <c r="L34" s="59" t="s">
        <v>100</v>
      </c>
      <c r="M34" s="60" t="str">
        <f t="shared" ref="M34:M36" si="38">IF(K34&lt;=$P$1,"þ","q")</f>
        <v>þ</v>
      </c>
    </row>
    <row r="35" spans="1:13" ht="16.8" x14ac:dyDescent="0.3">
      <c r="A35" s="239" t="s">
        <v>223</v>
      </c>
      <c r="B35" s="63" t="s">
        <v>226</v>
      </c>
      <c r="C35" s="64">
        <v>106</v>
      </c>
      <c r="D35" s="58">
        <v>6</v>
      </c>
      <c r="E35" s="59" t="s">
        <v>91</v>
      </c>
      <c r="F35" s="59" t="s">
        <v>100</v>
      </c>
      <c r="G35" s="59" t="s">
        <v>91</v>
      </c>
      <c r="H35" s="59" t="s">
        <v>91</v>
      </c>
      <c r="I35" s="58"/>
      <c r="J35" s="58">
        <f t="shared" si="28"/>
        <v>60</v>
      </c>
      <c r="K35" s="58">
        <f t="shared" si="37"/>
        <v>166</v>
      </c>
      <c r="L35" s="59" t="s">
        <v>100</v>
      </c>
      <c r="M35" s="60" t="str">
        <f t="shared" si="38"/>
        <v>þ</v>
      </c>
    </row>
    <row r="36" spans="1:13" ht="16.8" x14ac:dyDescent="0.3">
      <c r="A36" s="239" t="s">
        <v>223</v>
      </c>
      <c r="B36" s="63" t="s">
        <v>227</v>
      </c>
      <c r="C36" s="64">
        <v>107</v>
      </c>
      <c r="D36" s="58">
        <v>5</v>
      </c>
      <c r="E36" s="59" t="s">
        <v>91</v>
      </c>
      <c r="F36" s="59" t="s">
        <v>91</v>
      </c>
      <c r="G36" s="59" t="s">
        <v>91</v>
      </c>
      <c r="H36" s="59" t="s">
        <v>91</v>
      </c>
      <c r="I36" s="58">
        <v>10</v>
      </c>
      <c r="J36" s="58">
        <f t="shared" si="28"/>
        <v>10</v>
      </c>
      <c r="K36" s="58">
        <f t="shared" si="37"/>
        <v>117</v>
      </c>
      <c r="L36" s="59" t="s">
        <v>100</v>
      </c>
      <c r="M36" s="60" t="str">
        <f t="shared" si="38"/>
        <v>þ</v>
      </c>
    </row>
    <row r="37" spans="1:13" ht="16.8" x14ac:dyDescent="0.3">
      <c r="A37" s="239" t="s">
        <v>223</v>
      </c>
      <c r="B37" s="63" t="s">
        <v>115</v>
      </c>
      <c r="C37" s="64">
        <v>108</v>
      </c>
      <c r="D37" s="58">
        <v>5</v>
      </c>
      <c r="E37" s="59" t="s">
        <v>100</v>
      </c>
      <c r="F37" s="59" t="s">
        <v>91</v>
      </c>
      <c r="G37" s="59" t="s">
        <v>91</v>
      </c>
      <c r="H37" s="59" t="s">
        <v>91</v>
      </c>
      <c r="I37" s="58"/>
      <c r="J37" s="58">
        <f t="shared" si="28"/>
        <v>5</v>
      </c>
      <c r="K37" s="58">
        <f t="shared" ref="K37" si="39">J37+C37</f>
        <v>113</v>
      </c>
      <c r="L37" s="59" t="s">
        <v>100</v>
      </c>
      <c r="M37" s="60" t="str">
        <f t="shared" ref="M37" si="40">IF(K37&lt;=$P$1,"þ","q")</f>
        <v>þ</v>
      </c>
    </row>
    <row r="38" spans="1:13" ht="16.8" x14ac:dyDescent="0.3">
      <c r="A38" s="239" t="s">
        <v>229</v>
      </c>
      <c r="B38" s="63" t="s">
        <v>230</v>
      </c>
      <c r="C38" s="64">
        <v>108</v>
      </c>
      <c r="D38" s="58">
        <v>7</v>
      </c>
      <c r="E38" s="59" t="s">
        <v>91</v>
      </c>
      <c r="F38" s="59" t="s">
        <v>100</v>
      </c>
      <c r="G38" s="59" t="s">
        <v>91</v>
      </c>
      <c r="H38" s="59" t="s">
        <v>91</v>
      </c>
      <c r="I38" s="58"/>
      <c r="J38" s="58">
        <f t="shared" si="28"/>
        <v>70</v>
      </c>
      <c r="K38" s="58">
        <f t="shared" ref="K38" si="41">J38+C38</f>
        <v>178</v>
      </c>
      <c r="L38" s="59" t="s">
        <v>100</v>
      </c>
      <c r="M38" s="60" t="str">
        <f t="shared" ref="M38" si="42">IF(K38&lt;=$P$1,"þ","q")</f>
        <v>þ</v>
      </c>
    </row>
  </sheetData>
  <sortState xmlns:xlrd2="http://schemas.microsoft.com/office/spreadsheetml/2017/richdata2" ref="A2:M25">
    <sortCondition ref="A2:A25"/>
    <sortCondition ref="C2:C25"/>
  </sortState>
  <conditionalFormatting sqref="M2 G7:H7 G8 H8:H9 L31:M31 L9:M9 M30 M5 M7:M8">
    <cfRule type="cellIs" dxfId="528" priority="691" stopIfTrue="1" operator="equal">
      <formula>"þ"</formula>
    </cfRule>
  </conditionalFormatting>
  <conditionalFormatting sqref="K30:K31 K2 K5 K7:K9">
    <cfRule type="cellIs" dxfId="527" priority="690" operator="lessThan">
      <formula>$P$1</formula>
    </cfRule>
  </conditionalFormatting>
  <conditionalFormatting sqref="L25:M25">
    <cfRule type="cellIs" dxfId="526" priority="689" stopIfTrue="1" operator="equal">
      <formula>"þ"</formula>
    </cfRule>
  </conditionalFormatting>
  <conditionalFormatting sqref="M27">
    <cfRule type="cellIs" dxfId="525" priority="688" stopIfTrue="1" operator="equal">
      <formula>"þ"</formula>
    </cfRule>
  </conditionalFormatting>
  <conditionalFormatting sqref="K27">
    <cfRule type="cellIs" dxfId="524" priority="687" operator="lessThan">
      <formula>$P$1</formula>
    </cfRule>
  </conditionalFormatting>
  <conditionalFormatting sqref="M27">
    <cfRule type="cellIs" dxfId="523" priority="686" stopIfTrue="1" operator="equal">
      <formula>"þ"</formula>
    </cfRule>
  </conditionalFormatting>
  <conditionalFormatting sqref="K27">
    <cfRule type="cellIs" dxfId="522" priority="685" operator="lessThan">
      <formula>$P$1</formula>
    </cfRule>
  </conditionalFormatting>
  <conditionalFormatting sqref="P1">
    <cfRule type="cellIs" dxfId="521" priority="673" operator="equal">
      <formula>0</formula>
    </cfRule>
  </conditionalFormatting>
  <conditionalFormatting sqref="M28">
    <cfRule type="cellIs" dxfId="520" priority="660" stopIfTrue="1" operator="equal">
      <formula>"þ"</formula>
    </cfRule>
  </conditionalFormatting>
  <conditionalFormatting sqref="K28">
    <cfRule type="cellIs" dxfId="519" priority="672" operator="lessThan">
      <formula>$P$1</formula>
    </cfRule>
  </conditionalFormatting>
  <conditionalFormatting sqref="M28">
    <cfRule type="cellIs" dxfId="518" priority="671" stopIfTrue="1" operator="equal">
      <formula>"þ"</formula>
    </cfRule>
  </conditionalFormatting>
  <conditionalFormatting sqref="M28">
    <cfRule type="cellIs" dxfId="517" priority="670" stopIfTrue="1" operator="equal">
      <formula>"þ"</formula>
    </cfRule>
  </conditionalFormatting>
  <conditionalFormatting sqref="K28">
    <cfRule type="cellIs" dxfId="516" priority="669" operator="lessThan">
      <formula>$P$1</formula>
    </cfRule>
  </conditionalFormatting>
  <conditionalFormatting sqref="M28">
    <cfRule type="cellIs" dxfId="515" priority="668" stopIfTrue="1" operator="equal">
      <formula>"þ"</formula>
    </cfRule>
  </conditionalFormatting>
  <conditionalFormatting sqref="M28">
    <cfRule type="cellIs" dxfId="514" priority="667" stopIfTrue="1" operator="equal">
      <formula>"þ"</formula>
    </cfRule>
  </conditionalFormatting>
  <conditionalFormatting sqref="K28">
    <cfRule type="cellIs" dxfId="513" priority="666" operator="lessThan">
      <formula>$P$1</formula>
    </cfRule>
  </conditionalFormatting>
  <conditionalFormatting sqref="M28">
    <cfRule type="cellIs" dxfId="512" priority="665" stopIfTrue="1" operator="equal">
      <formula>"þ"</formula>
    </cfRule>
  </conditionalFormatting>
  <conditionalFormatting sqref="M28">
    <cfRule type="cellIs" dxfId="511" priority="664" stopIfTrue="1" operator="equal">
      <formula>"þ"</formula>
    </cfRule>
  </conditionalFormatting>
  <conditionalFormatting sqref="K28">
    <cfRule type="cellIs" dxfId="510" priority="663" operator="lessThan">
      <formula>$P$1</formula>
    </cfRule>
  </conditionalFormatting>
  <conditionalFormatting sqref="K28">
    <cfRule type="cellIs" dxfId="509" priority="662" operator="lessThan">
      <formula>$P$1</formula>
    </cfRule>
  </conditionalFormatting>
  <conditionalFormatting sqref="M28">
    <cfRule type="cellIs" dxfId="508" priority="661" stopIfTrue="1" operator="equal">
      <formula>"þ"</formula>
    </cfRule>
  </conditionalFormatting>
  <conditionalFormatting sqref="K28">
    <cfRule type="cellIs" dxfId="507" priority="659" operator="lessThan">
      <formula>$P$1</formula>
    </cfRule>
  </conditionalFormatting>
  <conditionalFormatting sqref="M28">
    <cfRule type="cellIs" dxfId="506" priority="658" stopIfTrue="1" operator="equal">
      <formula>"þ"</formula>
    </cfRule>
  </conditionalFormatting>
  <conditionalFormatting sqref="M28">
    <cfRule type="cellIs" dxfId="505" priority="657" stopIfTrue="1" operator="equal">
      <formula>"þ"</formula>
    </cfRule>
  </conditionalFormatting>
  <conditionalFormatting sqref="K28">
    <cfRule type="cellIs" dxfId="504" priority="656" operator="lessThan">
      <formula>$P$1</formula>
    </cfRule>
  </conditionalFormatting>
  <conditionalFormatting sqref="M28">
    <cfRule type="cellIs" dxfId="503" priority="655" stopIfTrue="1" operator="equal">
      <formula>"þ"</formula>
    </cfRule>
  </conditionalFormatting>
  <conditionalFormatting sqref="M28">
    <cfRule type="cellIs" dxfId="502" priority="654" stopIfTrue="1" operator="equal">
      <formula>"þ"</formula>
    </cfRule>
  </conditionalFormatting>
  <conditionalFormatting sqref="K28">
    <cfRule type="cellIs" dxfId="501" priority="653" operator="lessThan">
      <formula>$P$1</formula>
    </cfRule>
  </conditionalFormatting>
  <conditionalFormatting sqref="L27:L28">
    <cfRule type="cellIs" dxfId="500" priority="652" stopIfTrue="1" operator="equal">
      <formula>"þ"</formula>
    </cfRule>
  </conditionalFormatting>
  <conditionalFormatting sqref="L27:L28">
    <cfRule type="cellIs" dxfId="499" priority="651" stopIfTrue="1" operator="equal">
      <formula>"þ"</formula>
    </cfRule>
  </conditionalFormatting>
  <conditionalFormatting sqref="M30:M31">
    <cfRule type="cellIs" dxfId="498" priority="650" stopIfTrue="1" operator="equal">
      <formula>"þ"</formula>
    </cfRule>
  </conditionalFormatting>
  <conditionalFormatting sqref="K31">
    <cfRule type="cellIs" dxfId="497" priority="649" operator="lessThan">
      <formula>$P$1</formula>
    </cfRule>
  </conditionalFormatting>
  <conditionalFormatting sqref="M30:M31">
    <cfRule type="cellIs" dxfId="496" priority="648" stopIfTrue="1" operator="equal">
      <formula>"þ"</formula>
    </cfRule>
  </conditionalFormatting>
  <conditionalFormatting sqref="K31">
    <cfRule type="cellIs" dxfId="495" priority="647" operator="lessThan">
      <formula>$P$1</formula>
    </cfRule>
  </conditionalFormatting>
  <conditionalFormatting sqref="M30:M31">
    <cfRule type="cellIs" dxfId="494" priority="646" stopIfTrue="1" operator="equal">
      <formula>"þ"</formula>
    </cfRule>
  </conditionalFormatting>
  <conditionalFormatting sqref="K31">
    <cfRule type="cellIs" dxfId="493" priority="645" operator="lessThan">
      <formula>$P$1</formula>
    </cfRule>
  </conditionalFormatting>
  <conditionalFormatting sqref="K30">
    <cfRule type="cellIs" dxfId="492" priority="644" operator="lessThan">
      <formula>$P$1</formula>
    </cfRule>
  </conditionalFormatting>
  <conditionalFormatting sqref="K30">
    <cfRule type="cellIs" dxfId="491" priority="643" operator="lessThan">
      <formula>$P$1</formula>
    </cfRule>
  </conditionalFormatting>
  <conditionalFormatting sqref="L31">
    <cfRule type="cellIs" dxfId="490" priority="642" stopIfTrue="1" operator="equal">
      <formula>"þ"</formula>
    </cfRule>
  </conditionalFormatting>
  <conditionalFormatting sqref="L31">
    <cfRule type="cellIs" dxfId="489" priority="641" stopIfTrue="1" operator="equal">
      <formula>"þ"</formula>
    </cfRule>
  </conditionalFormatting>
  <conditionalFormatting sqref="L31">
    <cfRule type="cellIs" dxfId="488" priority="640" stopIfTrue="1" operator="equal">
      <formula>"þ"</formula>
    </cfRule>
  </conditionalFormatting>
  <conditionalFormatting sqref="E2:F2 H2">
    <cfRule type="cellIs" dxfId="487" priority="637" stopIfTrue="1" operator="equal">
      <formula>"þ"</formula>
    </cfRule>
  </conditionalFormatting>
  <conditionalFormatting sqref="E27 E30:F30 H30 H27 F28 F30:F31">
    <cfRule type="cellIs" dxfId="486" priority="632" stopIfTrue="1" operator="equal">
      <formula>"þ"</formula>
    </cfRule>
  </conditionalFormatting>
  <conditionalFormatting sqref="E31:F31 H31">
    <cfRule type="cellIs" dxfId="485" priority="629" stopIfTrue="1" operator="equal">
      <formula>"þ"</formula>
    </cfRule>
  </conditionalFormatting>
  <conditionalFormatting sqref="E31:F31 H31">
    <cfRule type="cellIs" dxfId="484" priority="628" stopIfTrue="1" operator="equal">
      <formula>"þ"</formula>
    </cfRule>
  </conditionalFormatting>
  <conditionalFormatting sqref="E28:F28 H28">
    <cfRule type="cellIs" dxfId="483" priority="627" stopIfTrue="1" operator="equal">
      <formula>"þ"</formula>
    </cfRule>
  </conditionalFormatting>
  <conditionalFormatting sqref="E30:F30 H30">
    <cfRule type="cellIs" dxfId="482" priority="626" stopIfTrue="1" operator="equal">
      <formula>"þ"</formula>
    </cfRule>
  </conditionalFormatting>
  <conditionalFormatting sqref="G2">
    <cfRule type="cellIs" dxfId="481" priority="606" stopIfTrue="1" operator="equal">
      <formula>"þ"</formula>
    </cfRule>
  </conditionalFormatting>
  <conditionalFormatting sqref="G27 G30">
    <cfRule type="cellIs" dxfId="480" priority="601" stopIfTrue="1" operator="equal">
      <formula>"þ"</formula>
    </cfRule>
  </conditionalFormatting>
  <conditionalFormatting sqref="G31">
    <cfRule type="cellIs" dxfId="479" priority="598" stopIfTrue="1" operator="equal">
      <formula>"þ"</formula>
    </cfRule>
  </conditionalFormatting>
  <conditionalFormatting sqref="G31">
    <cfRule type="cellIs" dxfId="478" priority="597" stopIfTrue="1" operator="equal">
      <formula>"þ"</formula>
    </cfRule>
  </conditionalFormatting>
  <conditionalFormatting sqref="G28">
    <cfRule type="cellIs" dxfId="477" priority="596" stopIfTrue="1" operator="equal">
      <formula>"þ"</formula>
    </cfRule>
  </conditionalFormatting>
  <conditionalFormatting sqref="G30">
    <cfRule type="cellIs" dxfId="476" priority="595" stopIfTrue="1" operator="equal">
      <formula>"þ"</formula>
    </cfRule>
  </conditionalFormatting>
  <conditionalFormatting sqref="M16">
    <cfRule type="cellIs" dxfId="475" priority="594" stopIfTrue="1" operator="equal">
      <formula>"þ"</formula>
    </cfRule>
  </conditionalFormatting>
  <conditionalFormatting sqref="M16">
    <cfRule type="cellIs" dxfId="474" priority="593" stopIfTrue="1" operator="equal">
      <formula>"þ"</formula>
    </cfRule>
  </conditionalFormatting>
  <conditionalFormatting sqref="K16">
    <cfRule type="cellIs" dxfId="473" priority="592" operator="lessThan">
      <formula>$P$1</formula>
    </cfRule>
  </conditionalFormatting>
  <conditionalFormatting sqref="E7:F7 E16 H16 E8:E9">
    <cfRule type="cellIs" dxfId="472" priority="591" stopIfTrue="1" operator="equal">
      <formula>"þ"</formula>
    </cfRule>
  </conditionalFormatting>
  <conditionalFormatting sqref="E7:F7 E16 H16 E8:E9">
    <cfRule type="cellIs" dxfId="471" priority="590" stopIfTrue="1" operator="equal">
      <formula>"þ"</formula>
    </cfRule>
  </conditionalFormatting>
  <conditionalFormatting sqref="G16">
    <cfRule type="cellIs" dxfId="470" priority="589" stopIfTrue="1" operator="equal">
      <formula>"þ"</formula>
    </cfRule>
  </conditionalFormatting>
  <conditionalFormatting sqref="G16">
    <cfRule type="cellIs" dxfId="469" priority="588" stopIfTrue="1" operator="equal">
      <formula>"þ"</formula>
    </cfRule>
  </conditionalFormatting>
  <conditionalFormatting sqref="H5">
    <cfRule type="cellIs" dxfId="468" priority="587" stopIfTrue="1" operator="equal">
      <formula>"þ"</formula>
    </cfRule>
  </conditionalFormatting>
  <conditionalFormatting sqref="H5">
    <cfRule type="cellIs" dxfId="467" priority="586" stopIfTrue="1" operator="equal">
      <formula>"þ"</formula>
    </cfRule>
  </conditionalFormatting>
  <conditionalFormatting sqref="F8 F16">
    <cfRule type="cellIs" dxfId="466" priority="584" stopIfTrue="1" operator="equal">
      <formula>"þ"</formula>
    </cfRule>
  </conditionalFormatting>
  <conditionalFormatting sqref="G9">
    <cfRule type="cellIs" dxfId="465" priority="583" stopIfTrue="1" operator="equal">
      <formula>"þ"</formula>
    </cfRule>
  </conditionalFormatting>
  <conditionalFormatting sqref="F9">
    <cfRule type="cellIs" dxfId="464" priority="582" stopIfTrue="1" operator="equal">
      <formula>"þ"</formula>
    </cfRule>
  </conditionalFormatting>
  <conditionalFormatting sqref="F9">
    <cfRule type="cellIs" dxfId="463" priority="581" stopIfTrue="1" operator="equal">
      <formula>"þ"</formula>
    </cfRule>
  </conditionalFormatting>
  <conditionalFormatting sqref="G17">
    <cfRule type="cellIs" dxfId="462" priority="543" stopIfTrue="1" operator="equal">
      <formula>"þ"</formula>
    </cfRule>
  </conditionalFormatting>
  <conditionalFormatting sqref="G17">
    <cfRule type="cellIs" dxfId="461" priority="542" stopIfTrue="1" operator="equal">
      <formula>"þ"</formula>
    </cfRule>
  </conditionalFormatting>
  <conditionalFormatting sqref="E17">
    <cfRule type="cellIs" dxfId="460" priority="540" stopIfTrue="1" operator="equal">
      <formula>"þ"</formula>
    </cfRule>
  </conditionalFormatting>
  <conditionalFormatting sqref="E17">
    <cfRule type="cellIs" dxfId="459" priority="539" stopIfTrue="1" operator="equal">
      <formula>"þ"</formula>
    </cfRule>
  </conditionalFormatting>
  <conditionalFormatting sqref="E5">
    <cfRule type="cellIs" dxfId="458" priority="536" stopIfTrue="1" operator="equal">
      <formula>"þ"</formula>
    </cfRule>
  </conditionalFormatting>
  <conditionalFormatting sqref="M15">
    <cfRule type="cellIs" dxfId="457" priority="572" stopIfTrue="1" operator="equal">
      <formula>"þ"</formula>
    </cfRule>
  </conditionalFormatting>
  <conditionalFormatting sqref="M15">
    <cfRule type="cellIs" dxfId="456" priority="571" stopIfTrue="1" operator="equal">
      <formula>"þ"</formula>
    </cfRule>
  </conditionalFormatting>
  <conditionalFormatting sqref="K15">
    <cfRule type="cellIs" dxfId="455" priority="570" operator="lessThan">
      <formula>$P$1</formula>
    </cfRule>
  </conditionalFormatting>
  <conditionalFormatting sqref="H15 E15">
    <cfRule type="cellIs" dxfId="454" priority="569" stopIfTrue="1" operator="equal">
      <formula>"þ"</formula>
    </cfRule>
  </conditionalFormatting>
  <conditionalFormatting sqref="H15 E15">
    <cfRule type="cellIs" dxfId="453" priority="568" stopIfTrue="1" operator="equal">
      <formula>"þ"</formula>
    </cfRule>
  </conditionalFormatting>
  <conditionalFormatting sqref="G15">
    <cfRule type="cellIs" dxfId="452" priority="567" stopIfTrue="1" operator="equal">
      <formula>"þ"</formula>
    </cfRule>
  </conditionalFormatting>
  <conditionalFormatting sqref="G15">
    <cfRule type="cellIs" dxfId="451" priority="566" stopIfTrue="1" operator="equal">
      <formula>"þ"</formula>
    </cfRule>
  </conditionalFormatting>
  <conditionalFormatting sqref="F15">
    <cfRule type="cellIs" dxfId="450" priority="565" stopIfTrue="1" operator="equal">
      <formula>"þ"</formula>
    </cfRule>
  </conditionalFormatting>
  <conditionalFormatting sqref="G5">
    <cfRule type="cellIs" dxfId="449" priority="535" stopIfTrue="1" operator="equal">
      <formula>"þ"</formula>
    </cfRule>
  </conditionalFormatting>
  <conditionalFormatting sqref="L17:M17">
    <cfRule type="cellIs" dxfId="448" priority="548" stopIfTrue="1" operator="equal">
      <formula>"þ"</formula>
    </cfRule>
  </conditionalFormatting>
  <conditionalFormatting sqref="L17:M17">
    <cfRule type="cellIs" dxfId="447" priority="547" stopIfTrue="1" operator="equal">
      <formula>"þ"</formula>
    </cfRule>
  </conditionalFormatting>
  <conditionalFormatting sqref="K17">
    <cfRule type="cellIs" dxfId="446" priority="546" operator="lessThan">
      <formula>$P$1</formula>
    </cfRule>
  </conditionalFormatting>
  <conditionalFormatting sqref="H17">
    <cfRule type="cellIs" dxfId="445" priority="545" stopIfTrue="1" operator="equal">
      <formula>"þ"</formula>
    </cfRule>
  </conditionalFormatting>
  <conditionalFormatting sqref="H17">
    <cfRule type="cellIs" dxfId="444" priority="544" stopIfTrue="1" operator="equal">
      <formula>"þ"</formula>
    </cfRule>
  </conditionalFormatting>
  <conditionalFormatting sqref="F17">
    <cfRule type="cellIs" dxfId="443" priority="541" stopIfTrue="1" operator="equal">
      <formula>"þ"</formula>
    </cfRule>
  </conditionalFormatting>
  <conditionalFormatting sqref="H3">
    <cfRule type="cellIs" dxfId="442" priority="500" stopIfTrue="1" operator="equal">
      <formula>"þ"</formula>
    </cfRule>
  </conditionalFormatting>
  <conditionalFormatting sqref="H3">
    <cfRule type="cellIs" dxfId="441" priority="499" stopIfTrue="1" operator="equal">
      <formula>"þ"</formula>
    </cfRule>
  </conditionalFormatting>
  <conditionalFormatting sqref="M18">
    <cfRule type="cellIs" dxfId="440" priority="514" stopIfTrue="1" operator="equal">
      <formula>"þ"</formula>
    </cfRule>
  </conditionalFormatting>
  <conditionalFormatting sqref="M18">
    <cfRule type="cellIs" dxfId="439" priority="513" stopIfTrue="1" operator="equal">
      <formula>"þ"</formula>
    </cfRule>
  </conditionalFormatting>
  <conditionalFormatting sqref="K18">
    <cfRule type="cellIs" dxfId="438" priority="512" operator="lessThan">
      <formula>$P$1</formula>
    </cfRule>
  </conditionalFormatting>
  <conditionalFormatting sqref="H18">
    <cfRule type="cellIs" dxfId="437" priority="511" stopIfTrue="1" operator="equal">
      <formula>"þ"</formula>
    </cfRule>
  </conditionalFormatting>
  <conditionalFormatting sqref="H18">
    <cfRule type="cellIs" dxfId="436" priority="510" stopIfTrue="1" operator="equal">
      <formula>"þ"</formula>
    </cfRule>
  </conditionalFormatting>
  <conditionalFormatting sqref="G18">
    <cfRule type="cellIs" dxfId="435" priority="509" stopIfTrue="1" operator="equal">
      <formula>"þ"</formula>
    </cfRule>
  </conditionalFormatting>
  <conditionalFormatting sqref="G18">
    <cfRule type="cellIs" dxfId="434" priority="508" stopIfTrue="1" operator="equal">
      <formula>"þ"</formula>
    </cfRule>
  </conditionalFormatting>
  <conditionalFormatting sqref="F18">
    <cfRule type="cellIs" dxfId="433" priority="507" stopIfTrue="1" operator="equal">
      <formula>"þ"</formula>
    </cfRule>
  </conditionalFormatting>
  <conditionalFormatting sqref="E18">
    <cfRule type="cellIs" dxfId="432" priority="506" stopIfTrue="1" operator="equal">
      <formula>"þ"</formula>
    </cfRule>
  </conditionalFormatting>
  <conditionalFormatting sqref="E18">
    <cfRule type="cellIs" dxfId="431" priority="505" stopIfTrue="1" operator="equal">
      <formula>"þ"</formula>
    </cfRule>
  </conditionalFormatting>
  <conditionalFormatting sqref="M3">
    <cfRule type="cellIs" dxfId="430" priority="504" stopIfTrue="1" operator="equal">
      <formula>"þ"</formula>
    </cfRule>
  </conditionalFormatting>
  <conditionalFormatting sqref="K3">
    <cfRule type="cellIs" dxfId="429" priority="503" operator="lessThan">
      <formula>$P$1</formula>
    </cfRule>
  </conditionalFormatting>
  <conditionalFormatting sqref="E3">
    <cfRule type="cellIs" dxfId="428" priority="498" stopIfTrue="1" operator="equal">
      <formula>"þ"</formula>
    </cfRule>
  </conditionalFormatting>
  <conditionalFormatting sqref="G3">
    <cfRule type="cellIs" dxfId="427" priority="497" stopIfTrue="1" operator="equal">
      <formula>"þ"</formula>
    </cfRule>
  </conditionalFormatting>
  <conditionalFormatting sqref="F3">
    <cfRule type="cellIs" dxfId="426" priority="496" stopIfTrue="1" operator="equal">
      <formula>"þ"</formula>
    </cfRule>
  </conditionalFormatting>
  <conditionalFormatting sqref="F3">
    <cfRule type="cellIs" dxfId="425" priority="475" stopIfTrue="1" operator="equal">
      <formula>"þ"</formula>
    </cfRule>
  </conditionalFormatting>
  <conditionalFormatting sqref="G3">
    <cfRule type="cellIs" dxfId="424" priority="474" stopIfTrue="1" operator="equal">
      <formula>"þ"</formula>
    </cfRule>
  </conditionalFormatting>
  <conditionalFormatting sqref="F5">
    <cfRule type="cellIs" dxfId="423" priority="473" stopIfTrue="1" operator="equal">
      <formula>"þ"</formula>
    </cfRule>
  </conditionalFormatting>
  <conditionalFormatting sqref="L15">
    <cfRule type="cellIs" dxfId="422" priority="451" stopIfTrue="1" operator="equal">
      <formula>"þ"</formula>
    </cfRule>
  </conditionalFormatting>
  <conditionalFormatting sqref="L15">
    <cfRule type="cellIs" dxfId="421" priority="450" stopIfTrue="1" operator="equal">
      <formula>"þ"</formula>
    </cfRule>
  </conditionalFormatting>
  <conditionalFormatting sqref="M10">
    <cfRule type="cellIs" dxfId="420" priority="396" stopIfTrue="1" operator="equal">
      <formula>"þ"</formula>
    </cfRule>
  </conditionalFormatting>
  <conditionalFormatting sqref="M10">
    <cfRule type="cellIs" dxfId="419" priority="395" stopIfTrue="1" operator="equal">
      <formula>"þ"</formula>
    </cfRule>
  </conditionalFormatting>
  <conditionalFormatting sqref="K10">
    <cfRule type="cellIs" dxfId="418" priority="394" operator="lessThan">
      <formula>$P$1</formula>
    </cfRule>
  </conditionalFormatting>
  <conditionalFormatting sqref="E10 H10">
    <cfRule type="cellIs" dxfId="417" priority="393" stopIfTrue="1" operator="equal">
      <formula>"þ"</formula>
    </cfRule>
  </conditionalFormatting>
  <conditionalFormatting sqref="E10 H10">
    <cfRule type="cellIs" dxfId="416" priority="392" stopIfTrue="1" operator="equal">
      <formula>"þ"</formula>
    </cfRule>
  </conditionalFormatting>
  <conditionalFormatting sqref="G10">
    <cfRule type="cellIs" dxfId="415" priority="391" stopIfTrue="1" operator="equal">
      <formula>"þ"</formula>
    </cfRule>
  </conditionalFormatting>
  <conditionalFormatting sqref="G10">
    <cfRule type="cellIs" dxfId="414" priority="390" stopIfTrue="1" operator="equal">
      <formula>"þ"</formula>
    </cfRule>
  </conditionalFormatting>
  <conditionalFormatting sqref="F10">
    <cfRule type="cellIs" dxfId="413" priority="389" stopIfTrue="1" operator="equal">
      <formula>"þ"</formula>
    </cfRule>
  </conditionalFormatting>
  <conditionalFormatting sqref="F10">
    <cfRule type="cellIs" dxfId="412" priority="388" stopIfTrue="1" operator="equal">
      <formula>"þ"</formula>
    </cfRule>
  </conditionalFormatting>
  <conditionalFormatting sqref="L10">
    <cfRule type="cellIs" dxfId="411" priority="387" stopIfTrue="1" operator="equal">
      <formula>"þ"</formula>
    </cfRule>
  </conditionalFormatting>
  <conditionalFormatting sqref="L10">
    <cfRule type="cellIs" dxfId="410" priority="386" stopIfTrue="1" operator="equal">
      <formula>"þ"</formula>
    </cfRule>
  </conditionalFormatting>
  <conditionalFormatting sqref="M12">
    <cfRule type="cellIs" dxfId="409" priority="385" stopIfTrue="1" operator="equal">
      <formula>"þ"</formula>
    </cfRule>
  </conditionalFormatting>
  <conditionalFormatting sqref="M12">
    <cfRule type="cellIs" dxfId="408" priority="384" stopIfTrue="1" operator="equal">
      <formula>"þ"</formula>
    </cfRule>
  </conditionalFormatting>
  <conditionalFormatting sqref="K12">
    <cfRule type="cellIs" dxfId="407" priority="383" operator="lessThan">
      <formula>$P$1</formula>
    </cfRule>
  </conditionalFormatting>
  <conditionalFormatting sqref="E12 H12">
    <cfRule type="cellIs" dxfId="406" priority="382" stopIfTrue="1" operator="equal">
      <formula>"þ"</formula>
    </cfRule>
  </conditionalFormatting>
  <conditionalFormatting sqref="E12 H12">
    <cfRule type="cellIs" dxfId="405" priority="381" stopIfTrue="1" operator="equal">
      <formula>"þ"</formula>
    </cfRule>
  </conditionalFormatting>
  <conditionalFormatting sqref="G12">
    <cfRule type="cellIs" dxfId="404" priority="380" stopIfTrue="1" operator="equal">
      <formula>"þ"</formula>
    </cfRule>
  </conditionalFormatting>
  <conditionalFormatting sqref="G12">
    <cfRule type="cellIs" dxfId="403" priority="379" stopIfTrue="1" operator="equal">
      <formula>"þ"</formula>
    </cfRule>
  </conditionalFormatting>
  <conditionalFormatting sqref="E12">
    <cfRule type="cellIs" dxfId="402" priority="372" stopIfTrue="1" operator="equal">
      <formula>"þ"</formula>
    </cfRule>
  </conditionalFormatting>
  <conditionalFormatting sqref="E12">
    <cfRule type="cellIs" dxfId="401" priority="371" stopIfTrue="1" operator="equal">
      <formula>"þ"</formula>
    </cfRule>
  </conditionalFormatting>
  <conditionalFormatting sqref="M13">
    <cfRule type="cellIs" dxfId="400" priority="370" stopIfTrue="1" operator="equal">
      <formula>"þ"</formula>
    </cfRule>
  </conditionalFormatting>
  <conditionalFormatting sqref="M13">
    <cfRule type="cellIs" dxfId="399" priority="369" stopIfTrue="1" operator="equal">
      <formula>"þ"</formula>
    </cfRule>
  </conditionalFormatting>
  <conditionalFormatting sqref="K13">
    <cfRule type="cellIs" dxfId="398" priority="368" operator="lessThan">
      <formula>$P$1</formula>
    </cfRule>
  </conditionalFormatting>
  <conditionalFormatting sqref="E13 H13">
    <cfRule type="cellIs" dxfId="397" priority="367" stopIfTrue="1" operator="equal">
      <formula>"þ"</formula>
    </cfRule>
  </conditionalFormatting>
  <conditionalFormatting sqref="E13 H13">
    <cfRule type="cellIs" dxfId="396" priority="366" stopIfTrue="1" operator="equal">
      <formula>"þ"</formula>
    </cfRule>
  </conditionalFormatting>
  <conditionalFormatting sqref="G13">
    <cfRule type="cellIs" dxfId="395" priority="365" stopIfTrue="1" operator="equal">
      <formula>"þ"</formula>
    </cfRule>
  </conditionalFormatting>
  <conditionalFormatting sqref="G13">
    <cfRule type="cellIs" dxfId="394" priority="364" stopIfTrue="1" operator="equal">
      <formula>"þ"</formula>
    </cfRule>
  </conditionalFormatting>
  <conditionalFormatting sqref="L13">
    <cfRule type="cellIs" dxfId="393" priority="361" stopIfTrue="1" operator="equal">
      <formula>"þ"</formula>
    </cfRule>
  </conditionalFormatting>
  <conditionalFormatting sqref="L13">
    <cfRule type="cellIs" dxfId="392" priority="360" stopIfTrue="1" operator="equal">
      <formula>"þ"</formula>
    </cfRule>
  </conditionalFormatting>
  <conditionalFormatting sqref="E13">
    <cfRule type="cellIs" dxfId="391" priority="357" stopIfTrue="1" operator="equal">
      <formula>"þ"</formula>
    </cfRule>
  </conditionalFormatting>
  <conditionalFormatting sqref="E13">
    <cfRule type="cellIs" dxfId="390" priority="356" stopIfTrue="1" operator="equal">
      <formula>"þ"</formula>
    </cfRule>
  </conditionalFormatting>
  <conditionalFormatting sqref="M11">
    <cfRule type="cellIs" dxfId="389" priority="344" stopIfTrue="1" operator="equal">
      <formula>"þ"</formula>
    </cfRule>
  </conditionalFormatting>
  <conditionalFormatting sqref="M11">
    <cfRule type="cellIs" dxfId="388" priority="343" stopIfTrue="1" operator="equal">
      <formula>"þ"</formula>
    </cfRule>
  </conditionalFormatting>
  <conditionalFormatting sqref="K11">
    <cfRule type="cellIs" dxfId="387" priority="342" operator="lessThan">
      <formula>$P$1</formula>
    </cfRule>
  </conditionalFormatting>
  <conditionalFormatting sqref="E11 H11">
    <cfRule type="cellIs" dxfId="386" priority="341" stopIfTrue="1" operator="equal">
      <formula>"þ"</formula>
    </cfRule>
  </conditionalFormatting>
  <conditionalFormatting sqref="E11 H11">
    <cfRule type="cellIs" dxfId="385" priority="340" stopIfTrue="1" operator="equal">
      <formula>"þ"</formula>
    </cfRule>
  </conditionalFormatting>
  <conditionalFormatting sqref="G11">
    <cfRule type="cellIs" dxfId="384" priority="339" stopIfTrue="1" operator="equal">
      <formula>"þ"</formula>
    </cfRule>
  </conditionalFormatting>
  <conditionalFormatting sqref="G11">
    <cfRule type="cellIs" dxfId="383" priority="338" stopIfTrue="1" operator="equal">
      <formula>"þ"</formula>
    </cfRule>
  </conditionalFormatting>
  <conditionalFormatting sqref="F11">
    <cfRule type="cellIs" dxfId="382" priority="337" stopIfTrue="1" operator="equal">
      <formula>"þ"</formula>
    </cfRule>
  </conditionalFormatting>
  <conditionalFormatting sqref="F11">
    <cfRule type="cellIs" dxfId="381" priority="336" stopIfTrue="1" operator="equal">
      <formula>"þ"</formula>
    </cfRule>
  </conditionalFormatting>
  <conditionalFormatting sqref="F10">
    <cfRule type="cellIs" dxfId="380" priority="333" stopIfTrue="1" operator="equal">
      <formula>"þ"</formula>
    </cfRule>
  </conditionalFormatting>
  <conditionalFormatting sqref="F10">
    <cfRule type="cellIs" dxfId="379" priority="332" stopIfTrue="1" operator="equal">
      <formula>"þ"</formula>
    </cfRule>
  </conditionalFormatting>
  <conditionalFormatting sqref="E10">
    <cfRule type="cellIs" dxfId="378" priority="331" stopIfTrue="1" operator="equal">
      <formula>"þ"</formula>
    </cfRule>
  </conditionalFormatting>
  <conditionalFormatting sqref="E10">
    <cfRule type="cellIs" dxfId="377" priority="330" stopIfTrue="1" operator="equal">
      <formula>"þ"</formula>
    </cfRule>
  </conditionalFormatting>
  <conditionalFormatting sqref="L11">
    <cfRule type="cellIs" dxfId="376" priority="329" stopIfTrue="1" operator="equal">
      <formula>"þ"</formula>
    </cfRule>
  </conditionalFormatting>
  <conditionalFormatting sqref="L11">
    <cfRule type="cellIs" dxfId="375" priority="328" stopIfTrue="1" operator="equal">
      <formula>"þ"</formula>
    </cfRule>
  </conditionalFormatting>
  <conditionalFormatting sqref="L16">
    <cfRule type="cellIs" dxfId="374" priority="327" stopIfTrue="1" operator="equal">
      <formula>"þ"</formula>
    </cfRule>
  </conditionalFormatting>
  <conditionalFormatting sqref="L16">
    <cfRule type="cellIs" dxfId="373" priority="326" stopIfTrue="1" operator="equal">
      <formula>"þ"</formula>
    </cfRule>
  </conditionalFormatting>
  <conditionalFormatting sqref="F12">
    <cfRule type="cellIs" dxfId="372" priority="325" stopIfTrue="1" operator="equal">
      <formula>"þ"</formula>
    </cfRule>
  </conditionalFormatting>
  <conditionalFormatting sqref="F12">
    <cfRule type="cellIs" dxfId="371" priority="324" stopIfTrue="1" operator="equal">
      <formula>"þ"</formula>
    </cfRule>
  </conditionalFormatting>
  <conditionalFormatting sqref="L12">
    <cfRule type="cellIs" dxfId="370" priority="323" stopIfTrue="1" operator="equal">
      <formula>"þ"</formula>
    </cfRule>
  </conditionalFormatting>
  <conditionalFormatting sqref="L12">
    <cfRule type="cellIs" dxfId="369" priority="322" stopIfTrue="1" operator="equal">
      <formula>"þ"</formula>
    </cfRule>
  </conditionalFormatting>
  <conditionalFormatting sqref="F13">
    <cfRule type="cellIs" dxfId="368" priority="321" stopIfTrue="1" operator="equal">
      <formula>"þ"</formula>
    </cfRule>
  </conditionalFormatting>
  <conditionalFormatting sqref="F13">
    <cfRule type="cellIs" dxfId="367" priority="320" stopIfTrue="1" operator="equal">
      <formula>"þ"</formula>
    </cfRule>
  </conditionalFormatting>
  <conditionalFormatting sqref="F13">
    <cfRule type="cellIs" dxfId="366" priority="319" stopIfTrue="1" operator="equal">
      <formula>"þ"</formula>
    </cfRule>
  </conditionalFormatting>
  <conditionalFormatting sqref="F13">
    <cfRule type="cellIs" dxfId="365" priority="318" stopIfTrue="1" operator="equal">
      <formula>"þ"</formula>
    </cfRule>
  </conditionalFormatting>
  <conditionalFormatting sqref="F13">
    <cfRule type="cellIs" dxfId="364" priority="317" stopIfTrue="1" operator="equal">
      <formula>"þ"</formula>
    </cfRule>
  </conditionalFormatting>
  <conditionalFormatting sqref="F13">
    <cfRule type="cellIs" dxfId="363" priority="316" stopIfTrue="1" operator="equal">
      <formula>"þ"</formula>
    </cfRule>
  </conditionalFormatting>
  <conditionalFormatting sqref="G13">
    <cfRule type="cellIs" dxfId="362" priority="315" stopIfTrue="1" operator="equal">
      <formula>"þ"</formula>
    </cfRule>
  </conditionalFormatting>
  <conditionalFormatting sqref="G13">
    <cfRule type="cellIs" dxfId="361" priority="314" stopIfTrue="1" operator="equal">
      <formula>"þ"</formula>
    </cfRule>
  </conditionalFormatting>
  <conditionalFormatting sqref="H4">
    <cfRule type="cellIs" dxfId="360" priority="309" stopIfTrue="1" operator="equal">
      <formula>"þ"</formula>
    </cfRule>
  </conditionalFormatting>
  <conditionalFormatting sqref="L4">
    <cfRule type="cellIs" dxfId="359" priority="310" stopIfTrue="1" operator="equal">
      <formula>"þ"</formula>
    </cfRule>
  </conditionalFormatting>
  <conditionalFormatting sqref="H4">
    <cfRule type="cellIs" dxfId="358" priority="308" stopIfTrue="1" operator="equal">
      <formula>"þ"</formula>
    </cfRule>
  </conditionalFormatting>
  <conditionalFormatting sqref="M4">
    <cfRule type="cellIs" dxfId="357" priority="312" stopIfTrue="1" operator="equal">
      <formula>"þ"</formula>
    </cfRule>
  </conditionalFormatting>
  <conditionalFormatting sqref="K4">
    <cfRule type="cellIs" dxfId="356" priority="311" operator="lessThan">
      <formula>$P$1</formula>
    </cfRule>
  </conditionalFormatting>
  <conditionalFormatting sqref="E4">
    <cfRule type="cellIs" dxfId="355" priority="307" stopIfTrue="1" operator="equal">
      <formula>"þ"</formula>
    </cfRule>
  </conditionalFormatting>
  <conditionalFormatting sqref="G4">
    <cfRule type="cellIs" dxfId="354" priority="306" stopIfTrue="1" operator="equal">
      <formula>"þ"</formula>
    </cfRule>
  </conditionalFormatting>
  <conditionalFormatting sqref="F4">
    <cfRule type="cellIs" dxfId="353" priority="305" stopIfTrue="1" operator="equal">
      <formula>"þ"</formula>
    </cfRule>
  </conditionalFormatting>
  <conditionalFormatting sqref="F4">
    <cfRule type="cellIs" dxfId="352" priority="304" stopIfTrue="1" operator="equal">
      <formula>"þ"</formula>
    </cfRule>
  </conditionalFormatting>
  <conditionalFormatting sqref="G4">
    <cfRule type="cellIs" dxfId="351" priority="303" stopIfTrue="1" operator="equal">
      <formula>"þ"</formula>
    </cfRule>
  </conditionalFormatting>
  <conditionalFormatting sqref="M29">
    <cfRule type="cellIs" dxfId="350" priority="290" stopIfTrue="1" operator="equal">
      <formula>"þ"</formula>
    </cfRule>
  </conditionalFormatting>
  <conditionalFormatting sqref="M29">
    <cfRule type="cellIs" dxfId="349" priority="301" stopIfTrue="1" operator="equal">
      <formula>"þ"</formula>
    </cfRule>
  </conditionalFormatting>
  <conditionalFormatting sqref="M29">
    <cfRule type="cellIs" dxfId="348" priority="300" stopIfTrue="1" operator="equal">
      <formula>"þ"</formula>
    </cfRule>
  </conditionalFormatting>
  <conditionalFormatting sqref="M29">
    <cfRule type="cellIs" dxfId="347" priority="298" stopIfTrue="1" operator="equal">
      <formula>"þ"</formula>
    </cfRule>
  </conditionalFormatting>
  <conditionalFormatting sqref="M29">
    <cfRule type="cellIs" dxfId="346" priority="297" stopIfTrue="1" operator="equal">
      <formula>"þ"</formula>
    </cfRule>
  </conditionalFormatting>
  <conditionalFormatting sqref="M29">
    <cfRule type="cellIs" dxfId="345" priority="295" stopIfTrue="1" operator="equal">
      <formula>"þ"</formula>
    </cfRule>
  </conditionalFormatting>
  <conditionalFormatting sqref="M29">
    <cfRule type="cellIs" dxfId="344" priority="294" stopIfTrue="1" operator="equal">
      <formula>"þ"</formula>
    </cfRule>
  </conditionalFormatting>
  <conditionalFormatting sqref="M29">
    <cfRule type="cellIs" dxfId="343" priority="291" stopIfTrue="1" operator="equal">
      <formula>"þ"</formula>
    </cfRule>
  </conditionalFormatting>
  <conditionalFormatting sqref="M29">
    <cfRule type="cellIs" dxfId="342" priority="288" stopIfTrue="1" operator="equal">
      <formula>"þ"</formula>
    </cfRule>
  </conditionalFormatting>
  <conditionalFormatting sqref="M29">
    <cfRule type="cellIs" dxfId="341" priority="287" stopIfTrue="1" operator="equal">
      <formula>"þ"</formula>
    </cfRule>
  </conditionalFormatting>
  <conditionalFormatting sqref="M29">
    <cfRule type="cellIs" dxfId="340" priority="285" stopIfTrue="1" operator="equal">
      <formula>"þ"</formula>
    </cfRule>
  </conditionalFormatting>
  <conditionalFormatting sqref="M29">
    <cfRule type="cellIs" dxfId="339" priority="284" stopIfTrue="1" operator="equal">
      <formula>"þ"</formula>
    </cfRule>
  </conditionalFormatting>
  <conditionalFormatting sqref="L29">
    <cfRule type="cellIs" dxfId="338" priority="282" stopIfTrue="1" operator="equal">
      <formula>"þ"</formula>
    </cfRule>
  </conditionalFormatting>
  <conditionalFormatting sqref="L29">
    <cfRule type="cellIs" dxfId="337" priority="281" stopIfTrue="1" operator="equal">
      <formula>"þ"</formula>
    </cfRule>
  </conditionalFormatting>
  <conditionalFormatting sqref="E29 H29">
    <cfRule type="cellIs" dxfId="336" priority="279" stopIfTrue="1" operator="equal">
      <formula>"þ"</formula>
    </cfRule>
  </conditionalFormatting>
  <conditionalFormatting sqref="L30">
    <cfRule type="cellIs" dxfId="335" priority="277" stopIfTrue="1" operator="equal">
      <formula>"þ"</formula>
    </cfRule>
  </conditionalFormatting>
  <conditionalFormatting sqref="L30">
    <cfRule type="cellIs" dxfId="334" priority="276" stopIfTrue="1" operator="equal">
      <formula>"þ"</formula>
    </cfRule>
  </conditionalFormatting>
  <conditionalFormatting sqref="F29">
    <cfRule type="cellIs" dxfId="333" priority="275" stopIfTrue="1" operator="equal">
      <formula>"þ"</formula>
    </cfRule>
  </conditionalFormatting>
  <conditionalFormatting sqref="K29">
    <cfRule type="cellIs" dxfId="332" priority="274" operator="lessThan">
      <formula>$P$1</formula>
    </cfRule>
  </conditionalFormatting>
  <conditionalFormatting sqref="K29">
    <cfRule type="cellIs" dxfId="331" priority="273" operator="lessThan">
      <formula>$P$1</formula>
    </cfRule>
  </conditionalFormatting>
  <conditionalFormatting sqref="K29">
    <cfRule type="cellIs" dxfId="330" priority="272" operator="lessThan">
      <formula>$P$1</formula>
    </cfRule>
  </conditionalFormatting>
  <conditionalFormatting sqref="T1">
    <cfRule type="cellIs" dxfId="329" priority="269" operator="equal">
      <formula>0</formula>
    </cfRule>
  </conditionalFormatting>
  <conditionalFormatting sqref="R1">
    <cfRule type="cellIs" dxfId="328" priority="271" operator="equal">
      <formula>0</formula>
    </cfRule>
  </conditionalFormatting>
  <conditionalFormatting sqref="M14">
    <cfRule type="cellIs" dxfId="327" priority="268" stopIfTrue="1" operator="equal">
      <formula>"þ"</formula>
    </cfRule>
  </conditionalFormatting>
  <conditionalFormatting sqref="M14">
    <cfRule type="cellIs" dxfId="326" priority="267" stopIfTrue="1" operator="equal">
      <formula>"þ"</formula>
    </cfRule>
  </conditionalFormatting>
  <conditionalFormatting sqref="K14">
    <cfRule type="cellIs" dxfId="325" priority="266" operator="lessThan">
      <formula>$P$1</formula>
    </cfRule>
  </conditionalFormatting>
  <conditionalFormatting sqref="E14">
    <cfRule type="cellIs" dxfId="324" priority="265" stopIfTrue="1" operator="equal">
      <formula>"þ"</formula>
    </cfRule>
  </conditionalFormatting>
  <conditionalFormatting sqref="E14">
    <cfRule type="cellIs" dxfId="323" priority="264" stopIfTrue="1" operator="equal">
      <formula>"þ"</formula>
    </cfRule>
  </conditionalFormatting>
  <conditionalFormatting sqref="L14">
    <cfRule type="cellIs" dxfId="322" priority="261" stopIfTrue="1" operator="equal">
      <formula>"þ"</formula>
    </cfRule>
  </conditionalFormatting>
  <conditionalFormatting sqref="L14">
    <cfRule type="cellIs" dxfId="321" priority="260" stopIfTrue="1" operator="equal">
      <formula>"þ"</formula>
    </cfRule>
  </conditionalFormatting>
  <conditionalFormatting sqref="E14">
    <cfRule type="cellIs" dxfId="320" priority="259" stopIfTrue="1" operator="equal">
      <formula>"þ"</formula>
    </cfRule>
  </conditionalFormatting>
  <conditionalFormatting sqref="E14">
    <cfRule type="cellIs" dxfId="319" priority="258" stopIfTrue="1" operator="equal">
      <formula>"þ"</formula>
    </cfRule>
  </conditionalFormatting>
  <conditionalFormatting sqref="F14">
    <cfRule type="cellIs" dxfId="318" priority="257" stopIfTrue="1" operator="equal">
      <formula>"þ"</formula>
    </cfRule>
  </conditionalFormatting>
  <conditionalFormatting sqref="F14">
    <cfRule type="cellIs" dxfId="317" priority="256" stopIfTrue="1" operator="equal">
      <formula>"þ"</formula>
    </cfRule>
  </conditionalFormatting>
  <conditionalFormatting sqref="F14">
    <cfRule type="cellIs" dxfId="316" priority="255" stopIfTrue="1" operator="equal">
      <formula>"þ"</formula>
    </cfRule>
  </conditionalFormatting>
  <conditionalFormatting sqref="F14">
    <cfRule type="cellIs" dxfId="315" priority="254" stopIfTrue="1" operator="equal">
      <formula>"þ"</formula>
    </cfRule>
  </conditionalFormatting>
  <conditionalFormatting sqref="F14">
    <cfRule type="cellIs" dxfId="314" priority="253" stopIfTrue="1" operator="equal">
      <formula>"þ"</formula>
    </cfRule>
  </conditionalFormatting>
  <conditionalFormatting sqref="F14">
    <cfRule type="cellIs" dxfId="313" priority="252" stopIfTrue="1" operator="equal">
      <formula>"þ"</formula>
    </cfRule>
  </conditionalFormatting>
  <conditionalFormatting sqref="G14">
    <cfRule type="cellIs" dxfId="312" priority="239" stopIfTrue="1" operator="equal">
      <formula>"þ"</formula>
    </cfRule>
  </conditionalFormatting>
  <conditionalFormatting sqref="G14">
    <cfRule type="cellIs" dxfId="311" priority="238" stopIfTrue="1" operator="equal">
      <formula>"þ"</formula>
    </cfRule>
  </conditionalFormatting>
  <conditionalFormatting sqref="G14">
    <cfRule type="cellIs" dxfId="310" priority="237" stopIfTrue="1" operator="equal">
      <formula>"þ"</formula>
    </cfRule>
  </conditionalFormatting>
  <conditionalFormatting sqref="G14">
    <cfRule type="cellIs" dxfId="309" priority="236" stopIfTrue="1" operator="equal">
      <formula>"þ"</formula>
    </cfRule>
  </conditionalFormatting>
  <conditionalFormatting sqref="G14">
    <cfRule type="cellIs" dxfId="308" priority="235" stopIfTrue="1" operator="equal">
      <formula>"þ"</formula>
    </cfRule>
  </conditionalFormatting>
  <conditionalFormatting sqref="G14">
    <cfRule type="cellIs" dxfId="307" priority="234" stopIfTrue="1" operator="equal">
      <formula>"þ"</formula>
    </cfRule>
  </conditionalFormatting>
  <conditionalFormatting sqref="H14">
    <cfRule type="cellIs" dxfId="306" priority="233" stopIfTrue="1" operator="equal">
      <formula>"þ"</formula>
    </cfRule>
  </conditionalFormatting>
  <conditionalFormatting sqref="H14">
    <cfRule type="cellIs" dxfId="305" priority="232" stopIfTrue="1" operator="equal">
      <formula>"þ"</formula>
    </cfRule>
  </conditionalFormatting>
  <conditionalFormatting sqref="L7">
    <cfRule type="cellIs" dxfId="304" priority="231" stopIfTrue="1" operator="equal">
      <formula>"þ"</formula>
    </cfRule>
  </conditionalFormatting>
  <conditionalFormatting sqref="L6">
    <cfRule type="cellIs" dxfId="303" priority="228" stopIfTrue="1" operator="equal">
      <formula>"þ"</formula>
    </cfRule>
  </conditionalFormatting>
  <conditionalFormatting sqref="H6">
    <cfRule type="cellIs" dxfId="302" priority="227" stopIfTrue="1" operator="equal">
      <formula>"þ"</formula>
    </cfRule>
  </conditionalFormatting>
  <conditionalFormatting sqref="H6">
    <cfRule type="cellIs" dxfId="301" priority="226" stopIfTrue="1" operator="equal">
      <formula>"þ"</formula>
    </cfRule>
  </conditionalFormatting>
  <conditionalFormatting sqref="M6">
    <cfRule type="cellIs" dxfId="300" priority="230" stopIfTrue="1" operator="equal">
      <formula>"þ"</formula>
    </cfRule>
  </conditionalFormatting>
  <conditionalFormatting sqref="K6">
    <cfRule type="cellIs" dxfId="299" priority="229" operator="lessThan">
      <formula>$P$1</formula>
    </cfRule>
  </conditionalFormatting>
  <conditionalFormatting sqref="E6">
    <cfRule type="cellIs" dxfId="298" priority="225" stopIfTrue="1" operator="equal">
      <formula>"þ"</formula>
    </cfRule>
  </conditionalFormatting>
  <conditionalFormatting sqref="G6">
    <cfRule type="cellIs" dxfId="297" priority="224" stopIfTrue="1" operator="equal">
      <formula>"þ"</formula>
    </cfRule>
  </conditionalFormatting>
  <conditionalFormatting sqref="F6">
    <cfRule type="cellIs" dxfId="296" priority="223" stopIfTrue="1" operator="equal">
      <formula>"þ"</formula>
    </cfRule>
  </conditionalFormatting>
  <conditionalFormatting sqref="F6">
    <cfRule type="cellIs" dxfId="295" priority="222" stopIfTrue="1" operator="equal">
      <formula>"þ"</formula>
    </cfRule>
  </conditionalFormatting>
  <conditionalFormatting sqref="G6">
    <cfRule type="cellIs" dxfId="294" priority="221" stopIfTrue="1" operator="equal">
      <formula>"þ"</formula>
    </cfRule>
  </conditionalFormatting>
  <conditionalFormatting sqref="L2">
    <cfRule type="cellIs" dxfId="293" priority="217" stopIfTrue="1" operator="equal">
      <formula>"þ"</formula>
    </cfRule>
  </conditionalFormatting>
  <conditionalFormatting sqref="L5">
    <cfRule type="cellIs" dxfId="292" priority="219" stopIfTrue="1" operator="equal">
      <formula>"þ"</formula>
    </cfRule>
  </conditionalFormatting>
  <conditionalFormatting sqref="L3">
    <cfRule type="cellIs" dxfId="291" priority="218" stopIfTrue="1" operator="equal">
      <formula>"þ"</formula>
    </cfRule>
  </conditionalFormatting>
  <conditionalFormatting sqref="G29">
    <cfRule type="cellIs" dxfId="290" priority="216" stopIfTrue="1" operator="equal">
      <formula>"þ"</formula>
    </cfRule>
  </conditionalFormatting>
  <conditionalFormatting sqref="G29">
    <cfRule type="cellIs" dxfId="289" priority="215" stopIfTrue="1" operator="equal">
      <formula>"þ"</formula>
    </cfRule>
  </conditionalFormatting>
  <conditionalFormatting sqref="F27">
    <cfRule type="cellIs" dxfId="288" priority="214" stopIfTrue="1" operator="equal">
      <formula>"þ"</formula>
    </cfRule>
  </conditionalFormatting>
  <conditionalFormatting sqref="F27">
    <cfRule type="cellIs" dxfId="287" priority="213" stopIfTrue="1" operator="equal">
      <formula>"þ"</formula>
    </cfRule>
  </conditionalFormatting>
  <conditionalFormatting sqref="M22">
    <cfRule type="cellIs" dxfId="286" priority="212" stopIfTrue="1" operator="equal">
      <formula>"þ"</formula>
    </cfRule>
  </conditionalFormatting>
  <conditionalFormatting sqref="M22">
    <cfRule type="cellIs" dxfId="285" priority="211" stopIfTrue="1" operator="equal">
      <formula>"þ"</formula>
    </cfRule>
  </conditionalFormatting>
  <conditionalFormatting sqref="K22">
    <cfRule type="cellIs" dxfId="284" priority="210" operator="lessThan">
      <formula>$P$1</formula>
    </cfRule>
  </conditionalFormatting>
  <conditionalFormatting sqref="H22">
    <cfRule type="cellIs" dxfId="283" priority="209" stopIfTrue="1" operator="equal">
      <formula>"þ"</formula>
    </cfRule>
  </conditionalFormatting>
  <conditionalFormatting sqref="H22">
    <cfRule type="cellIs" dxfId="282" priority="208" stopIfTrue="1" operator="equal">
      <formula>"þ"</formula>
    </cfRule>
  </conditionalFormatting>
  <conditionalFormatting sqref="G22">
    <cfRule type="cellIs" dxfId="281" priority="207" stopIfTrue="1" operator="equal">
      <formula>"þ"</formula>
    </cfRule>
  </conditionalFormatting>
  <conditionalFormatting sqref="G22">
    <cfRule type="cellIs" dxfId="280" priority="206" stopIfTrue="1" operator="equal">
      <formula>"þ"</formula>
    </cfRule>
  </conditionalFormatting>
  <conditionalFormatting sqref="E22">
    <cfRule type="cellIs" dxfId="279" priority="204" stopIfTrue="1" operator="equal">
      <formula>"þ"</formula>
    </cfRule>
  </conditionalFormatting>
  <conditionalFormatting sqref="E22">
    <cfRule type="cellIs" dxfId="278" priority="203" stopIfTrue="1" operator="equal">
      <formula>"þ"</formula>
    </cfRule>
  </conditionalFormatting>
  <conditionalFormatting sqref="L22">
    <cfRule type="cellIs" dxfId="277" priority="202" stopIfTrue="1" operator="equal">
      <formula>"þ"</formula>
    </cfRule>
  </conditionalFormatting>
  <conditionalFormatting sqref="L22">
    <cfRule type="cellIs" dxfId="276" priority="201" stopIfTrue="1" operator="equal">
      <formula>"þ"</formula>
    </cfRule>
  </conditionalFormatting>
  <conditionalFormatting sqref="F22">
    <cfRule type="cellIs" dxfId="275" priority="200" stopIfTrue="1" operator="equal">
      <formula>"þ"</formula>
    </cfRule>
  </conditionalFormatting>
  <conditionalFormatting sqref="F22">
    <cfRule type="cellIs" dxfId="274" priority="199" stopIfTrue="1" operator="equal">
      <formula>"þ"</formula>
    </cfRule>
  </conditionalFormatting>
  <conditionalFormatting sqref="L18">
    <cfRule type="cellIs" dxfId="273" priority="198" stopIfTrue="1" operator="equal">
      <formula>"þ"</formula>
    </cfRule>
  </conditionalFormatting>
  <conditionalFormatting sqref="L18">
    <cfRule type="cellIs" dxfId="272" priority="197" stopIfTrue="1" operator="equal">
      <formula>"þ"</formula>
    </cfRule>
  </conditionalFormatting>
  <conditionalFormatting sqref="M19">
    <cfRule type="cellIs" dxfId="271" priority="196" stopIfTrue="1" operator="equal">
      <formula>"þ"</formula>
    </cfRule>
  </conditionalFormatting>
  <conditionalFormatting sqref="M19">
    <cfRule type="cellIs" dxfId="270" priority="195" stopIfTrue="1" operator="equal">
      <formula>"þ"</formula>
    </cfRule>
  </conditionalFormatting>
  <conditionalFormatting sqref="K19">
    <cfRule type="cellIs" dxfId="269" priority="194" operator="lessThan">
      <formula>$P$1</formula>
    </cfRule>
  </conditionalFormatting>
  <conditionalFormatting sqref="H19">
    <cfRule type="cellIs" dxfId="268" priority="193" stopIfTrue="1" operator="equal">
      <formula>"þ"</formula>
    </cfRule>
  </conditionalFormatting>
  <conditionalFormatting sqref="H19">
    <cfRule type="cellIs" dxfId="267" priority="192" stopIfTrue="1" operator="equal">
      <formula>"þ"</formula>
    </cfRule>
  </conditionalFormatting>
  <conditionalFormatting sqref="G19">
    <cfRule type="cellIs" dxfId="266" priority="191" stopIfTrue="1" operator="equal">
      <formula>"þ"</formula>
    </cfRule>
  </conditionalFormatting>
  <conditionalFormatting sqref="G19">
    <cfRule type="cellIs" dxfId="265" priority="190" stopIfTrue="1" operator="equal">
      <formula>"þ"</formula>
    </cfRule>
  </conditionalFormatting>
  <conditionalFormatting sqref="F19">
    <cfRule type="cellIs" dxfId="264" priority="189" stopIfTrue="1" operator="equal">
      <formula>"þ"</formula>
    </cfRule>
  </conditionalFormatting>
  <conditionalFormatting sqref="E19">
    <cfRule type="cellIs" dxfId="263" priority="188" stopIfTrue="1" operator="equal">
      <formula>"þ"</formula>
    </cfRule>
  </conditionalFormatting>
  <conditionalFormatting sqref="E19">
    <cfRule type="cellIs" dxfId="262" priority="187" stopIfTrue="1" operator="equal">
      <formula>"þ"</formula>
    </cfRule>
  </conditionalFormatting>
  <conditionalFormatting sqref="L19">
    <cfRule type="cellIs" dxfId="261" priority="186" stopIfTrue="1" operator="equal">
      <formula>"þ"</formula>
    </cfRule>
  </conditionalFormatting>
  <conditionalFormatting sqref="L19">
    <cfRule type="cellIs" dxfId="260" priority="185" stopIfTrue="1" operator="equal">
      <formula>"þ"</formula>
    </cfRule>
  </conditionalFormatting>
  <conditionalFormatting sqref="M20">
    <cfRule type="cellIs" dxfId="259" priority="184" stopIfTrue="1" operator="equal">
      <formula>"þ"</formula>
    </cfRule>
  </conditionalFormatting>
  <conditionalFormatting sqref="M20">
    <cfRule type="cellIs" dxfId="258" priority="183" stopIfTrue="1" operator="equal">
      <formula>"þ"</formula>
    </cfRule>
  </conditionalFormatting>
  <conditionalFormatting sqref="K20">
    <cfRule type="cellIs" dxfId="257" priority="182" operator="lessThan">
      <formula>$P$1</formula>
    </cfRule>
  </conditionalFormatting>
  <conditionalFormatting sqref="H20">
    <cfRule type="cellIs" dxfId="256" priority="181" stopIfTrue="1" operator="equal">
      <formula>"þ"</formula>
    </cfRule>
  </conditionalFormatting>
  <conditionalFormatting sqref="H20">
    <cfRule type="cellIs" dxfId="255" priority="180" stopIfTrue="1" operator="equal">
      <formula>"þ"</formula>
    </cfRule>
  </conditionalFormatting>
  <conditionalFormatting sqref="G20">
    <cfRule type="cellIs" dxfId="254" priority="179" stopIfTrue="1" operator="equal">
      <formula>"þ"</formula>
    </cfRule>
  </conditionalFormatting>
  <conditionalFormatting sqref="G20">
    <cfRule type="cellIs" dxfId="253" priority="178" stopIfTrue="1" operator="equal">
      <formula>"þ"</formula>
    </cfRule>
  </conditionalFormatting>
  <conditionalFormatting sqref="F20">
    <cfRule type="cellIs" dxfId="252" priority="177" stopIfTrue="1" operator="equal">
      <formula>"þ"</formula>
    </cfRule>
  </conditionalFormatting>
  <conditionalFormatting sqref="E20">
    <cfRule type="cellIs" dxfId="251" priority="176" stopIfTrue="1" operator="equal">
      <formula>"þ"</formula>
    </cfRule>
  </conditionalFormatting>
  <conditionalFormatting sqref="E20">
    <cfRule type="cellIs" dxfId="250" priority="175" stopIfTrue="1" operator="equal">
      <formula>"þ"</formula>
    </cfRule>
  </conditionalFormatting>
  <conditionalFormatting sqref="L20">
    <cfRule type="cellIs" dxfId="249" priority="174" stopIfTrue="1" operator="equal">
      <formula>"þ"</formula>
    </cfRule>
  </conditionalFormatting>
  <conditionalFormatting sqref="L20">
    <cfRule type="cellIs" dxfId="248" priority="173" stopIfTrue="1" operator="equal">
      <formula>"þ"</formula>
    </cfRule>
  </conditionalFormatting>
  <conditionalFormatting sqref="M32">
    <cfRule type="cellIs" dxfId="247" priority="172" stopIfTrue="1" operator="equal">
      <formula>"þ"</formula>
    </cfRule>
  </conditionalFormatting>
  <conditionalFormatting sqref="K32">
    <cfRule type="cellIs" dxfId="246" priority="171" operator="lessThan">
      <formula>$P$1</formula>
    </cfRule>
  </conditionalFormatting>
  <conditionalFormatting sqref="M32">
    <cfRule type="cellIs" dxfId="245" priority="170" stopIfTrue="1" operator="equal">
      <formula>"þ"</formula>
    </cfRule>
  </conditionalFormatting>
  <conditionalFormatting sqref="K32">
    <cfRule type="cellIs" dxfId="244" priority="169" operator="lessThan">
      <formula>$P$1</formula>
    </cfRule>
  </conditionalFormatting>
  <conditionalFormatting sqref="M32">
    <cfRule type="cellIs" dxfId="243" priority="168" stopIfTrue="1" operator="equal">
      <formula>"þ"</formula>
    </cfRule>
  </conditionalFormatting>
  <conditionalFormatting sqref="K32">
    <cfRule type="cellIs" dxfId="242" priority="167" operator="lessThan">
      <formula>$P$1</formula>
    </cfRule>
  </conditionalFormatting>
  <conditionalFormatting sqref="M32">
    <cfRule type="cellIs" dxfId="241" priority="166" stopIfTrue="1" operator="equal">
      <formula>"þ"</formula>
    </cfRule>
  </conditionalFormatting>
  <conditionalFormatting sqref="K32">
    <cfRule type="cellIs" dxfId="240" priority="165" operator="lessThan">
      <formula>$P$1</formula>
    </cfRule>
  </conditionalFormatting>
  <conditionalFormatting sqref="E32 H32">
    <cfRule type="cellIs" dxfId="239" priority="160" stopIfTrue="1" operator="equal">
      <formula>"þ"</formula>
    </cfRule>
  </conditionalFormatting>
  <conditionalFormatting sqref="E32 H32">
    <cfRule type="cellIs" dxfId="238" priority="159" stopIfTrue="1" operator="equal">
      <formula>"þ"</formula>
    </cfRule>
  </conditionalFormatting>
  <conditionalFormatting sqref="G32">
    <cfRule type="cellIs" dxfId="237" priority="158" stopIfTrue="1" operator="equal">
      <formula>"þ"</formula>
    </cfRule>
  </conditionalFormatting>
  <conditionalFormatting sqref="G32">
    <cfRule type="cellIs" dxfId="236" priority="157" stopIfTrue="1" operator="equal">
      <formula>"þ"</formula>
    </cfRule>
  </conditionalFormatting>
  <conditionalFormatting sqref="F32">
    <cfRule type="cellIs" dxfId="235" priority="156" stopIfTrue="1" operator="equal">
      <formula>"þ"</formula>
    </cfRule>
  </conditionalFormatting>
  <conditionalFormatting sqref="F32">
    <cfRule type="cellIs" dxfId="234" priority="155" stopIfTrue="1" operator="equal">
      <formula>"þ"</formula>
    </cfRule>
  </conditionalFormatting>
  <conditionalFormatting sqref="L32">
    <cfRule type="cellIs" dxfId="233" priority="154" stopIfTrue="1" operator="equal">
      <formula>"þ"</formula>
    </cfRule>
  </conditionalFormatting>
  <conditionalFormatting sqref="L32">
    <cfRule type="cellIs" dxfId="232" priority="153" stopIfTrue="1" operator="equal">
      <formula>"þ"</formula>
    </cfRule>
  </conditionalFormatting>
  <conditionalFormatting sqref="M33">
    <cfRule type="cellIs" dxfId="231" priority="152" stopIfTrue="1" operator="equal">
      <formula>"þ"</formula>
    </cfRule>
  </conditionalFormatting>
  <conditionalFormatting sqref="K33">
    <cfRule type="cellIs" dxfId="230" priority="151" operator="lessThan">
      <formula>$P$1</formula>
    </cfRule>
  </conditionalFormatting>
  <conditionalFormatting sqref="M33">
    <cfRule type="cellIs" dxfId="229" priority="150" stopIfTrue="1" operator="equal">
      <formula>"þ"</formula>
    </cfRule>
  </conditionalFormatting>
  <conditionalFormatting sqref="K33">
    <cfRule type="cellIs" dxfId="228" priority="149" operator="lessThan">
      <formula>$P$1</formula>
    </cfRule>
  </conditionalFormatting>
  <conditionalFormatting sqref="M33">
    <cfRule type="cellIs" dxfId="227" priority="148" stopIfTrue="1" operator="equal">
      <formula>"þ"</formula>
    </cfRule>
  </conditionalFormatting>
  <conditionalFormatting sqref="K33">
    <cfRule type="cellIs" dxfId="226" priority="147" operator="lessThan">
      <formula>$P$1</formula>
    </cfRule>
  </conditionalFormatting>
  <conditionalFormatting sqref="M33">
    <cfRule type="cellIs" dxfId="225" priority="146" stopIfTrue="1" operator="equal">
      <formula>"þ"</formula>
    </cfRule>
  </conditionalFormatting>
  <conditionalFormatting sqref="K33">
    <cfRule type="cellIs" dxfId="224" priority="145" operator="lessThan">
      <formula>$P$1</formula>
    </cfRule>
  </conditionalFormatting>
  <conditionalFormatting sqref="E33 H33">
    <cfRule type="cellIs" dxfId="223" priority="144" stopIfTrue="1" operator="equal">
      <formula>"þ"</formula>
    </cfRule>
  </conditionalFormatting>
  <conditionalFormatting sqref="E33 H33">
    <cfRule type="cellIs" dxfId="222" priority="143" stopIfTrue="1" operator="equal">
      <formula>"þ"</formula>
    </cfRule>
  </conditionalFormatting>
  <conditionalFormatting sqref="G33">
    <cfRule type="cellIs" dxfId="221" priority="142" stopIfTrue="1" operator="equal">
      <formula>"þ"</formula>
    </cfRule>
  </conditionalFormatting>
  <conditionalFormatting sqref="G33">
    <cfRule type="cellIs" dxfId="220" priority="141" stopIfTrue="1" operator="equal">
      <formula>"þ"</formula>
    </cfRule>
  </conditionalFormatting>
  <conditionalFormatting sqref="F33">
    <cfRule type="cellIs" dxfId="219" priority="140" stopIfTrue="1" operator="equal">
      <formula>"þ"</formula>
    </cfRule>
  </conditionalFormatting>
  <conditionalFormatting sqref="F33">
    <cfRule type="cellIs" dxfId="218" priority="139" stopIfTrue="1" operator="equal">
      <formula>"þ"</formula>
    </cfRule>
  </conditionalFormatting>
  <conditionalFormatting sqref="L33">
    <cfRule type="cellIs" dxfId="217" priority="138" stopIfTrue="1" operator="equal">
      <formula>"þ"</formula>
    </cfRule>
  </conditionalFormatting>
  <conditionalFormatting sqref="L33">
    <cfRule type="cellIs" dxfId="216" priority="137" stopIfTrue="1" operator="equal">
      <formula>"þ"</formula>
    </cfRule>
  </conditionalFormatting>
  <conditionalFormatting sqref="M34:M36">
    <cfRule type="cellIs" dxfId="215" priority="136" stopIfTrue="1" operator="equal">
      <formula>"þ"</formula>
    </cfRule>
  </conditionalFormatting>
  <conditionalFormatting sqref="K34:K36">
    <cfRule type="cellIs" dxfId="214" priority="135" operator="lessThan">
      <formula>$P$1</formula>
    </cfRule>
  </conditionalFormatting>
  <conditionalFormatting sqref="M34:M36">
    <cfRule type="cellIs" dxfId="213" priority="134" stopIfTrue="1" operator="equal">
      <formula>"þ"</formula>
    </cfRule>
  </conditionalFormatting>
  <conditionalFormatting sqref="K34:K36">
    <cfRule type="cellIs" dxfId="212" priority="133" operator="lessThan">
      <formula>$P$1</formula>
    </cfRule>
  </conditionalFormatting>
  <conditionalFormatting sqref="M34:M36">
    <cfRule type="cellIs" dxfId="211" priority="132" stopIfTrue="1" operator="equal">
      <formula>"þ"</formula>
    </cfRule>
  </conditionalFormatting>
  <conditionalFormatting sqref="K34:K36">
    <cfRule type="cellIs" dxfId="210" priority="131" operator="lessThan">
      <formula>$P$1</formula>
    </cfRule>
  </conditionalFormatting>
  <conditionalFormatting sqref="M34:M36">
    <cfRule type="cellIs" dxfId="209" priority="130" stopIfTrue="1" operator="equal">
      <formula>"þ"</formula>
    </cfRule>
  </conditionalFormatting>
  <conditionalFormatting sqref="K34:K36">
    <cfRule type="cellIs" dxfId="208" priority="129" operator="lessThan">
      <formula>$P$1</formula>
    </cfRule>
  </conditionalFormatting>
  <conditionalFormatting sqref="E34:E36 H34:H36">
    <cfRule type="cellIs" dxfId="207" priority="128" stopIfTrue="1" operator="equal">
      <formula>"þ"</formula>
    </cfRule>
  </conditionalFormatting>
  <conditionalFormatting sqref="E34:E36 H34:H36">
    <cfRule type="cellIs" dxfId="206" priority="127" stopIfTrue="1" operator="equal">
      <formula>"þ"</formula>
    </cfRule>
  </conditionalFormatting>
  <conditionalFormatting sqref="G34:G36">
    <cfRule type="cellIs" dxfId="205" priority="126" stopIfTrue="1" operator="equal">
      <formula>"þ"</formula>
    </cfRule>
  </conditionalFormatting>
  <conditionalFormatting sqref="G34:G36">
    <cfRule type="cellIs" dxfId="204" priority="125" stopIfTrue="1" operator="equal">
      <formula>"þ"</formula>
    </cfRule>
  </conditionalFormatting>
  <conditionalFormatting sqref="F34:F36">
    <cfRule type="cellIs" dxfId="203" priority="124" stopIfTrue="1" operator="equal">
      <formula>"þ"</formula>
    </cfRule>
  </conditionalFormatting>
  <conditionalFormatting sqref="F34:F36">
    <cfRule type="cellIs" dxfId="202" priority="123" stopIfTrue="1" operator="equal">
      <formula>"þ"</formula>
    </cfRule>
  </conditionalFormatting>
  <conditionalFormatting sqref="L34:L36">
    <cfRule type="cellIs" dxfId="201" priority="122" stopIfTrue="1" operator="equal">
      <formula>"þ"</formula>
    </cfRule>
  </conditionalFormatting>
  <conditionalFormatting sqref="L34:L36">
    <cfRule type="cellIs" dxfId="200" priority="121" stopIfTrue="1" operator="equal">
      <formula>"þ"</formula>
    </cfRule>
  </conditionalFormatting>
  <conditionalFormatting sqref="F36">
    <cfRule type="cellIs" dxfId="199" priority="120" stopIfTrue="1" operator="equal">
      <formula>"þ"</formula>
    </cfRule>
  </conditionalFormatting>
  <conditionalFormatting sqref="F36">
    <cfRule type="cellIs" dxfId="198" priority="119" stopIfTrue="1" operator="equal">
      <formula>"þ"</formula>
    </cfRule>
  </conditionalFormatting>
  <conditionalFormatting sqref="E36">
    <cfRule type="cellIs" dxfId="197" priority="118" stopIfTrue="1" operator="equal">
      <formula>"þ"</formula>
    </cfRule>
  </conditionalFormatting>
  <conditionalFormatting sqref="E36">
    <cfRule type="cellIs" dxfId="196" priority="117" stopIfTrue="1" operator="equal">
      <formula>"þ"</formula>
    </cfRule>
  </conditionalFormatting>
  <conditionalFormatting sqref="M37">
    <cfRule type="cellIs" dxfId="195" priority="116" stopIfTrue="1" operator="equal">
      <formula>"þ"</formula>
    </cfRule>
  </conditionalFormatting>
  <conditionalFormatting sqref="K37">
    <cfRule type="cellIs" dxfId="194" priority="115" operator="lessThan">
      <formula>$P$1</formula>
    </cfRule>
  </conditionalFormatting>
  <conditionalFormatting sqref="M37">
    <cfRule type="cellIs" dxfId="193" priority="114" stopIfTrue="1" operator="equal">
      <formula>"þ"</formula>
    </cfRule>
  </conditionalFormatting>
  <conditionalFormatting sqref="K37">
    <cfRule type="cellIs" dxfId="192" priority="113" operator="lessThan">
      <formula>$P$1</formula>
    </cfRule>
  </conditionalFormatting>
  <conditionalFormatting sqref="M37">
    <cfRule type="cellIs" dxfId="191" priority="112" stopIfTrue="1" operator="equal">
      <formula>"þ"</formula>
    </cfRule>
  </conditionalFormatting>
  <conditionalFormatting sqref="K37">
    <cfRule type="cellIs" dxfId="190" priority="111" operator="lessThan">
      <formula>$P$1</formula>
    </cfRule>
  </conditionalFormatting>
  <conditionalFormatting sqref="M37">
    <cfRule type="cellIs" dxfId="189" priority="110" stopIfTrue="1" operator="equal">
      <formula>"þ"</formula>
    </cfRule>
  </conditionalFormatting>
  <conditionalFormatting sqref="K37">
    <cfRule type="cellIs" dxfId="188" priority="109" operator="lessThan">
      <formula>$P$1</formula>
    </cfRule>
  </conditionalFormatting>
  <conditionalFormatting sqref="E37 H37">
    <cfRule type="cellIs" dxfId="187" priority="108" stopIfTrue="1" operator="equal">
      <formula>"þ"</formula>
    </cfRule>
  </conditionalFormatting>
  <conditionalFormatting sqref="E37 H37">
    <cfRule type="cellIs" dxfId="186" priority="107" stopIfTrue="1" operator="equal">
      <formula>"þ"</formula>
    </cfRule>
  </conditionalFormatting>
  <conditionalFormatting sqref="G37">
    <cfRule type="cellIs" dxfId="185" priority="106" stopIfTrue="1" operator="equal">
      <formula>"þ"</formula>
    </cfRule>
  </conditionalFormatting>
  <conditionalFormatting sqref="G37">
    <cfRule type="cellIs" dxfId="184" priority="105" stopIfTrue="1" operator="equal">
      <formula>"þ"</formula>
    </cfRule>
  </conditionalFormatting>
  <conditionalFormatting sqref="F37">
    <cfRule type="cellIs" dxfId="183" priority="104" stopIfTrue="1" operator="equal">
      <formula>"þ"</formula>
    </cfRule>
  </conditionalFormatting>
  <conditionalFormatting sqref="F37">
    <cfRule type="cellIs" dxfId="182" priority="103" stopIfTrue="1" operator="equal">
      <formula>"þ"</formula>
    </cfRule>
  </conditionalFormatting>
  <conditionalFormatting sqref="L37">
    <cfRule type="cellIs" dxfId="181" priority="102" stopIfTrue="1" operator="equal">
      <formula>"þ"</formula>
    </cfRule>
  </conditionalFormatting>
  <conditionalFormatting sqref="L37">
    <cfRule type="cellIs" dxfId="180" priority="101" stopIfTrue="1" operator="equal">
      <formula>"þ"</formula>
    </cfRule>
  </conditionalFormatting>
  <conditionalFormatting sqref="F37">
    <cfRule type="cellIs" dxfId="179" priority="100" stopIfTrue="1" operator="equal">
      <formula>"þ"</formula>
    </cfRule>
  </conditionalFormatting>
  <conditionalFormatting sqref="F37">
    <cfRule type="cellIs" dxfId="178" priority="99" stopIfTrue="1" operator="equal">
      <formula>"þ"</formula>
    </cfRule>
  </conditionalFormatting>
  <conditionalFormatting sqref="E37">
    <cfRule type="cellIs" dxfId="177" priority="98" stopIfTrue="1" operator="equal">
      <formula>"þ"</formula>
    </cfRule>
  </conditionalFormatting>
  <conditionalFormatting sqref="E37">
    <cfRule type="cellIs" dxfId="176" priority="97" stopIfTrue="1" operator="equal">
      <formula>"þ"</formula>
    </cfRule>
  </conditionalFormatting>
  <conditionalFormatting sqref="M38">
    <cfRule type="cellIs" dxfId="175" priority="96" stopIfTrue="1" operator="equal">
      <formula>"þ"</formula>
    </cfRule>
  </conditionalFormatting>
  <conditionalFormatting sqref="K38">
    <cfRule type="cellIs" dxfId="174" priority="95" operator="lessThan">
      <formula>$P$1</formula>
    </cfRule>
  </conditionalFormatting>
  <conditionalFormatting sqref="M38">
    <cfRule type="cellIs" dxfId="173" priority="94" stopIfTrue="1" operator="equal">
      <formula>"þ"</formula>
    </cfRule>
  </conditionalFormatting>
  <conditionalFormatting sqref="K38">
    <cfRule type="cellIs" dxfId="172" priority="93" operator="lessThan">
      <formula>$P$1</formula>
    </cfRule>
  </conditionalFormatting>
  <conditionalFormatting sqref="M38">
    <cfRule type="cellIs" dxfId="171" priority="92" stopIfTrue="1" operator="equal">
      <formula>"þ"</formula>
    </cfRule>
  </conditionalFormatting>
  <conditionalFormatting sqref="K38">
    <cfRule type="cellIs" dxfId="170" priority="91" operator="lessThan">
      <formula>$P$1</formula>
    </cfRule>
  </conditionalFormatting>
  <conditionalFormatting sqref="M38">
    <cfRule type="cellIs" dxfId="169" priority="90" stopIfTrue="1" operator="equal">
      <formula>"þ"</formula>
    </cfRule>
  </conditionalFormatting>
  <conditionalFormatting sqref="K38">
    <cfRule type="cellIs" dxfId="168" priority="89" operator="lessThan">
      <formula>$P$1</formula>
    </cfRule>
  </conditionalFormatting>
  <conditionalFormatting sqref="E38 H38">
    <cfRule type="cellIs" dxfId="167" priority="88" stopIfTrue="1" operator="equal">
      <formula>"þ"</formula>
    </cfRule>
  </conditionalFormatting>
  <conditionalFormatting sqref="E38 H38">
    <cfRule type="cellIs" dxfId="166" priority="87" stopIfTrue="1" operator="equal">
      <formula>"þ"</formula>
    </cfRule>
  </conditionalFormatting>
  <conditionalFormatting sqref="G38">
    <cfRule type="cellIs" dxfId="165" priority="86" stopIfTrue="1" operator="equal">
      <formula>"þ"</formula>
    </cfRule>
  </conditionalFormatting>
  <conditionalFormatting sqref="G38">
    <cfRule type="cellIs" dxfId="164" priority="85" stopIfTrue="1" operator="equal">
      <formula>"þ"</formula>
    </cfRule>
  </conditionalFormatting>
  <conditionalFormatting sqref="L38">
    <cfRule type="cellIs" dxfId="163" priority="82" stopIfTrue="1" operator="equal">
      <formula>"þ"</formula>
    </cfRule>
  </conditionalFormatting>
  <conditionalFormatting sqref="L38">
    <cfRule type="cellIs" dxfId="162" priority="81" stopIfTrue="1" operator="equal">
      <formula>"þ"</formula>
    </cfRule>
  </conditionalFormatting>
  <conditionalFormatting sqref="F38">
    <cfRule type="cellIs" dxfId="161" priority="76" stopIfTrue="1" operator="equal">
      <formula>"þ"</formula>
    </cfRule>
  </conditionalFormatting>
  <conditionalFormatting sqref="F38">
    <cfRule type="cellIs" dxfId="160" priority="75" stopIfTrue="1" operator="equal">
      <formula>"þ"</formula>
    </cfRule>
  </conditionalFormatting>
  <conditionalFormatting sqref="E38">
    <cfRule type="cellIs" dxfId="159" priority="78" stopIfTrue="1" operator="equal">
      <formula>"þ"</formula>
    </cfRule>
  </conditionalFormatting>
  <conditionalFormatting sqref="E38">
    <cfRule type="cellIs" dxfId="158" priority="77" stopIfTrue="1" operator="equal">
      <formula>"þ"</formula>
    </cfRule>
  </conditionalFormatting>
  <conditionalFormatting sqref="F38">
    <cfRule type="cellIs" dxfId="157" priority="74" stopIfTrue="1" operator="equal">
      <formula>"þ"</formula>
    </cfRule>
  </conditionalFormatting>
  <conditionalFormatting sqref="F38">
    <cfRule type="cellIs" dxfId="156" priority="73" stopIfTrue="1" operator="equal">
      <formula>"þ"</formula>
    </cfRule>
  </conditionalFormatting>
  <conditionalFormatting sqref="M23">
    <cfRule type="cellIs" dxfId="155" priority="72" stopIfTrue="1" operator="equal">
      <formula>"þ"</formula>
    </cfRule>
  </conditionalFormatting>
  <conditionalFormatting sqref="M23">
    <cfRule type="cellIs" dxfId="154" priority="71" stopIfTrue="1" operator="equal">
      <formula>"þ"</formula>
    </cfRule>
  </conditionalFormatting>
  <conditionalFormatting sqref="K23">
    <cfRule type="cellIs" dxfId="153" priority="70" operator="lessThan">
      <formula>$P$1</formula>
    </cfRule>
  </conditionalFormatting>
  <conditionalFormatting sqref="H23">
    <cfRule type="cellIs" dxfId="152" priority="69" stopIfTrue="1" operator="equal">
      <formula>"þ"</formula>
    </cfRule>
  </conditionalFormatting>
  <conditionalFormatting sqref="H23">
    <cfRule type="cellIs" dxfId="151" priority="68" stopIfTrue="1" operator="equal">
      <formula>"þ"</formula>
    </cfRule>
  </conditionalFormatting>
  <conditionalFormatting sqref="G23">
    <cfRule type="cellIs" dxfId="150" priority="67" stopIfTrue="1" operator="equal">
      <formula>"þ"</formula>
    </cfRule>
  </conditionalFormatting>
  <conditionalFormatting sqref="G23">
    <cfRule type="cellIs" dxfId="149" priority="66" stopIfTrue="1" operator="equal">
      <formula>"þ"</formula>
    </cfRule>
  </conditionalFormatting>
  <conditionalFormatting sqref="E23">
    <cfRule type="cellIs" dxfId="148" priority="65" stopIfTrue="1" operator="equal">
      <formula>"þ"</formula>
    </cfRule>
  </conditionalFormatting>
  <conditionalFormatting sqref="E23">
    <cfRule type="cellIs" dxfId="147" priority="64" stopIfTrue="1" operator="equal">
      <formula>"þ"</formula>
    </cfRule>
  </conditionalFormatting>
  <conditionalFormatting sqref="L23">
    <cfRule type="cellIs" dxfId="146" priority="63" stopIfTrue="1" operator="equal">
      <formula>"þ"</formula>
    </cfRule>
  </conditionalFormatting>
  <conditionalFormatting sqref="L23">
    <cfRule type="cellIs" dxfId="145" priority="62" stopIfTrue="1" operator="equal">
      <formula>"þ"</formula>
    </cfRule>
  </conditionalFormatting>
  <conditionalFormatting sqref="F23">
    <cfRule type="cellIs" dxfId="144" priority="61" stopIfTrue="1" operator="equal">
      <formula>"þ"</formula>
    </cfRule>
  </conditionalFormatting>
  <conditionalFormatting sqref="F23">
    <cfRule type="cellIs" dxfId="143" priority="60" stopIfTrue="1" operator="equal">
      <formula>"þ"</formula>
    </cfRule>
  </conditionalFormatting>
  <conditionalFormatting sqref="F23">
    <cfRule type="cellIs" dxfId="142" priority="59" stopIfTrue="1" operator="equal">
      <formula>"þ"</formula>
    </cfRule>
  </conditionalFormatting>
  <conditionalFormatting sqref="F23">
    <cfRule type="cellIs" dxfId="141" priority="58" stopIfTrue="1" operator="equal">
      <formula>"þ"</formula>
    </cfRule>
  </conditionalFormatting>
  <conditionalFormatting sqref="G23">
    <cfRule type="cellIs" dxfId="140" priority="57" stopIfTrue="1" operator="equal">
      <formula>"þ"</formula>
    </cfRule>
  </conditionalFormatting>
  <conditionalFormatting sqref="G23">
    <cfRule type="cellIs" dxfId="139" priority="56" stopIfTrue="1" operator="equal">
      <formula>"þ"</formula>
    </cfRule>
  </conditionalFormatting>
  <conditionalFormatting sqref="E24">
    <cfRule type="cellIs" dxfId="138" priority="30" stopIfTrue="1" operator="equal">
      <formula>"þ"</formula>
    </cfRule>
  </conditionalFormatting>
  <conditionalFormatting sqref="F24">
    <cfRule type="cellIs" dxfId="137" priority="29" stopIfTrue="1" operator="equal">
      <formula>"þ"</formula>
    </cfRule>
  </conditionalFormatting>
  <conditionalFormatting sqref="F24">
    <cfRule type="cellIs" dxfId="136" priority="27" stopIfTrue="1" operator="equal">
      <formula>"þ"</formula>
    </cfRule>
  </conditionalFormatting>
  <conditionalFormatting sqref="F24">
    <cfRule type="cellIs" dxfId="135" priority="26" stopIfTrue="1" operator="equal">
      <formula>"þ"</formula>
    </cfRule>
  </conditionalFormatting>
  <conditionalFormatting sqref="F24">
    <cfRule type="cellIs" dxfId="134" priority="25" stopIfTrue="1" operator="equal">
      <formula>"þ"</formula>
    </cfRule>
  </conditionalFormatting>
  <conditionalFormatting sqref="F24">
    <cfRule type="cellIs" dxfId="133" priority="24" stopIfTrue="1" operator="equal">
      <formula>"þ"</formula>
    </cfRule>
  </conditionalFormatting>
  <conditionalFormatting sqref="G24">
    <cfRule type="cellIs" dxfId="132" priority="23" stopIfTrue="1" operator="equal">
      <formula>"þ"</formula>
    </cfRule>
  </conditionalFormatting>
  <conditionalFormatting sqref="G24">
    <cfRule type="cellIs" dxfId="131" priority="22" stopIfTrue="1" operator="equal">
      <formula>"þ"</formula>
    </cfRule>
  </conditionalFormatting>
  <conditionalFormatting sqref="G24">
    <cfRule type="cellIs" dxfId="130" priority="21" stopIfTrue="1" operator="equal">
      <formula>"þ"</formula>
    </cfRule>
  </conditionalFormatting>
  <conditionalFormatting sqref="G24">
    <cfRule type="cellIs" dxfId="129" priority="20" stopIfTrue="1" operator="equal">
      <formula>"þ"</formula>
    </cfRule>
  </conditionalFormatting>
  <conditionalFormatting sqref="G24">
    <cfRule type="cellIs" dxfId="128" priority="19" stopIfTrue="1" operator="equal">
      <formula>"þ"</formula>
    </cfRule>
  </conditionalFormatting>
  <conditionalFormatting sqref="G24">
    <cfRule type="cellIs" dxfId="127" priority="18" stopIfTrue="1" operator="equal">
      <formula>"þ"</formula>
    </cfRule>
  </conditionalFormatting>
  <conditionalFormatting sqref="H24">
    <cfRule type="cellIs" dxfId="126" priority="17" stopIfTrue="1" operator="equal">
      <formula>"þ"</formula>
    </cfRule>
  </conditionalFormatting>
  <conditionalFormatting sqref="H24">
    <cfRule type="cellIs" dxfId="125" priority="16" stopIfTrue="1" operator="equal">
      <formula>"þ"</formula>
    </cfRule>
  </conditionalFormatting>
  <conditionalFormatting sqref="L24">
    <cfRule type="cellIs" dxfId="124" priority="15" stopIfTrue="1" operator="equal">
      <formula>"þ"</formula>
    </cfRule>
  </conditionalFormatting>
  <conditionalFormatting sqref="L24">
    <cfRule type="cellIs" dxfId="123" priority="14" stopIfTrue="1" operator="equal">
      <formula>"þ"</formula>
    </cfRule>
  </conditionalFormatting>
  <conditionalFormatting sqref="M24">
    <cfRule type="cellIs" dxfId="122" priority="38" stopIfTrue="1" operator="equal">
      <formula>"þ"</formula>
    </cfRule>
  </conditionalFormatting>
  <conditionalFormatting sqref="M24">
    <cfRule type="cellIs" dxfId="121" priority="37" stopIfTrue="1" operator="equal">
      <formula>"þ"</formula>
    </cfRule>
  </conditionalFormatting>
  <conditionalFormatting sqref="K24">
    <cfRule type="cellIs" dxfId="120" priority="36" operator="lessThan">
      <formula>$P$1</formula>
    </cfRule>
  </conditionalFormatting>
  <conditionalFormatting sqref="E24">
    <cfRule type="cellIs" dxfId="119" priority="35" stopIfTrue="1" operator="equal">
      <formula>"þ"</formula>
    </cfRule>
  </conditionalFormatting>
  <conditionalFormatting sqref="E24">
    <cfRule type="cellIs" dxfId="118" priority="34" stopIfTrue="1" operator="equal">
      <formula>"þ"</formula>
    </cfRule>
  </conditionalFormatting>
  <conditionalFormatting sqref="E24">
    <cfRule type="cellIs" dxfId="117" priority="31" stopIfTrue="1" operator="equal">
      <formula>"þ"</formula>
    </cfRule>
  </conditionalFormatting>
  <conditionalFormatting sqref="F24">
    <cfRule type="cellIs" dxfId="116" priority="28" stopIfTrue="1" operator="equal">
      <formula>"þ"</formula>
    </cfRule>
  </conditionalFormatting>
  <conditionalFormatting sqref="M21">
    <cfRule type="cellIs" dxfId="115" priority="13" stopIfTrue="1" operator="equal">
      <formula>"þ"</formula>
    </cfRule>
  </conditionalFormatting>
  <conditionalFormatting sqref="M21">
    <cfRule type="cellIs" dxfId="114" priority="12" stopIfTrue="1" operator="equal">
      <formula>"þ"</formula>
    </cfRule>
  </conditionalFormatting>
  <conditionalFormatting sqref="K21">
    <cfRule type="cellIs" dxfId="113" priority="11" operator="lessThan">
      <formula>$P$1</formula>
    </cfRule>
  </conditionalFormatting>
  <conditionalFormatting sqref="H21">
    <cfRule type="cellIs" dxfId="112" priority="10" stopIfTrue="1" operator="equal">
      <formula>"þ"</formula>
    </cfRule>
  </conditionalFormatting>
  <conditionalFormatting sqref="H21">
    <cfRule type="cellIs" dxfId="111" priority="9" stopIfTrue="1" operator="equal">
      <formula>"þ"</formula>
    </cfRule>
  </conditionalFormatting>
  <conditionalFormatting sqref="G21">
    <cfRule type="cellIs" dxfId="110" priority="8" stopIfTrue="1" operator="equal">
      <formula>"þ"</formula>
    </cfRule>
  </conditionalFormatting>
  <conditionalFormatting sqref="G21">
    <cfRule type="cellIs" dxfId="109" priority="7" stopIfTrue="1" operator="equal">
      <formula>"þ"</formula>
    </cfRule>
  </conditionalFormatting>
  <conditionalFormatting sqref="F21">
    <cfRule type="cellIs" dxfId="108" priority="6" stopIfTrue="1" operator="equal">
      <formula>"þ"</formula>
    </cfRule>
  </conditionalFormatting>
  <conditionalFormatting sqref="E21">
    <cfRule type="cellIs" dxfId="107" priority="5" stopIfTrue="1" operator="equal">
      <formula>"þ"</formula>
    </cfRule>
  </conditionalFormatting>
  <conditionalFormatting sqref="E21">
    <cfRule type="cellIs" dxfId="106" priority="4" stopIfTrue="1" operator="equal">
      <formula>"þ"</formula>
    </cfRule>
  </conditionalFormatting>
  <conditionalFormatting sqref="L21">
    <cfRule type="cellIs" dxfId="105" priority="3" stopIfTrue="1" operator="equal">
      <formula>"þ"</formula>
    </cfRule>
  </conditionalFormatting>
  <conditionalFormatting sqref="L21">
    <cfRule type="cellIs" dxfId="104" priority="2" stopIfTrue="1" operator="equal">
      <formula>"þ"</formula>
    </cfRule>
  </conditionalFormatting>
  <conditionalFormatting sqref="L8">
    <cfRule type="cellIs" dxfId="103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59765625" style="49" bestFit="1" customWidth="1"/>
    <col min="2" max="2" width="17.3984375" style="49" bestFit="1" customWidth="1"/>
    <col min="3" max="3" width="13.7968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8.69921875" style="44" bestFit="1" customWidth="1"/>
    <col min="16" max="16384" width="8.796875" style="44"/>
  </cols>
  <sheetData>
    <row r="1" spans="1:15" ht="31.8" thickBot="1" x14ac:dyDescent="0.35">
      <c r="A1" s="148" t="s">
        <v>0</v>
      </c>
      <c r="B1" s="144" t="s">
        <v>35</v>
      </c>
      <c r="C1" s="144" t="s">
        <v>36</v>
      </c>
      <c r="D1" s="145" t="s">
        <v>109</v>
      </c>
      <c r="E1" s="147" t="s">
        <v>37</v>
      </c>
      <c r="F1" s="146" t="s">
        <v>108</v>
      </c>
      <c r="G1" s="145" t="s">
        <v>107</v>
      </c>
      <c r="H1" s="144" t="s">
        <v>38</v>
      </c>
      <c r="I1" s="144" t="s">
        <v>39</v>
      </c>
      <c r="J1" s="141" t="s">
        <v>106</v>
      </c>
      <c r="K1" s="143" t="s">
        <v>3</v>
      </c>
      <c r="L1" s="141" t="s">
        <v>26</v>
      </c>
      <c r="M1" s="142" t="s">
        <v>98</v>
      </c>
      <c r="N1" s="141" t="s">
        <v>97</v>
      </c>
      <c r="O1" s="141" t="s">
        <v>105</v>
      </c>
    </row>
    <row r="2" spans="1:15" x14ac:dyDescent="0.3">
      <c r="A2" s="211" t="s">
        <v>141</v>
      </c>
      <c r="B2" s="212" t="s">
        <v>145</v>
      </c>
      <c r="C2" s="213" t="s">
        <v>147</v>
      </c>
      <c r="D2" s="214" t="s">
        <v>91</v>
      </c>
      <c r="E2" s="211">
        <v>8</v>
      </c>
      <c r="F2" s="215">
        <v>7</v>
      </c>
      <c r="G2" s="216">
        <v>0</v>
      </c>
      <c r="H2" s="217">
        <v>0</v>
      </c>
      <c r="I2" s="217">
        <v>0</v>
      </c>
      <c r="J2" s="217">
        <f t="shared" ref="J2:J4" si="0">IF(D2="þ",SUM(E2,G2:I2),SUM(E2,F2,H2,I2))</f>
        <v>15</v>
      </c>
      <c r="K2" s="218">
        <f t="shared" ref="K2:K33" ca="1" si="1">RANDBETWEEN(1,20)</f>
        <v>11</v>
      </c>
      <c r="L2" s="213">
        <f t="shared" ref="L2:L4" ca="1" si="2">SUM(J2:K2)</f>
        <v>26</v>
      </c>
      <c r="M2" s="219">
        <v>20</v>
      </c>
      <c r="N2" s="220" t="str">
        <f t="shared" ref="N2:N4" ca="1" si="3">IF(K2&gt;(M2-1),"þ","ý")</f>
        <v>ý</v>
      </c>
      <c r="O2" s="212" t="s">
        <v>169</v>
      </c>
    </row>
    <row r="3" spans="1:15" x14ac:dyDescent="0.3">
      <c r="A3" s="139" t="s">
        <v>141</v>
      </c>
      <c r="B3" s="77" t="s">
        <v>146</v>
      </c>
      <c r="C3" s="45" t="s">
        <v>147</v>
      </c>
      <c r="D3" s="140" t="s">
        <v>91</v>
      </c>
      <c r="E3" s="139">
        <v>8</v>
      </c>
      <c r="F3" s="202">
        <v>7</v>
      </c>
      <c r="G3" s="138">
        <v>0</v>
      </c>
      <c r="H3" s="74">
        <v>0</v>
      </c>
      <c r="I3" s="74">
        <v>0</v>
      </c>
      <c r="J3" s="74">
        <f t="shared" si="0"/>
        <v>15</v>
      </c>
      <c r="K3" s="46">
        <f t="shared" ca="1" si="1"/>
        <v>12</v>
      </c>
      <c r="L3" s="45">
        <f t="shared" ca="1" si="2"/>
        <v>27</v>
      </c>
      <c r="M3" s="70">
        <v>20</v>
      </c>
      <c r="N3" s="73" t="str">
        <f t="shared" ca="1" si="3"/>
        <v>ý</v>
      </c>
      <c r="O3" s="77" t="s">
        <v>149</v>
      </c>
    </row>
    <row r="4" spans="1:15" x14ac:dyDescent="0.3">
      <c r="A4" s="139" t="s">
        <v>141</v>
      </c>
      <c r="B4" s="77" t="s">
        <v>144</v>
      </c>
      <c r="C4" s="45" t="s">
        <v>148</v>
      </c>
      <c r="D4" s="140" t="s">
        <v>91</v>
      </c>
      <c r="E4" s="139">
        <v>8</v>
      </c>
      <c r="F4" s="202">
        <v>7</v>
      </c>
      <c r="G4" s="138">
        <v>0</v>
      </c>
      <c r="H4" s="74">
        <v>0</v>
      </c>
      <c r="I4" s="74">
        <v>0</v>
      </c>
      <c r="J4" s="74">
        <f t="shared" si="0"/>
        <v>15</v>
      </c>
      <c r="K4" s="46">
        <f t="shared" ca="1" si="1"/>
        <v>16</v>
      </c>
      <c r="L4" s="45">
        <f t="shared" ca="1" si="2"/>
        <v>31</v>
      </c>
      <c r="M4" s="70">
        <v>20</v>
      </c>
      <c r="N4" s="73" t="str">
        <f t="shared" ca="1" si="3"/>
        <v>ý</v>
      </c>
      <c r="O4" s="77" t="s">
        <v>150</v>
      </c>
    </row>
    <row r="5" spans="1:15" x14ac:dyDescent="0.3">
      <c r="A5" s="136" t="s">
        <v>141</v>
      </c>
      <c r="B5" s="134" t="s">
        <v>158</v>
      </c>
      <c r="C5" s="134" t="s">
        <v>158</v>
      </c>
      <c r="D5" s="137" t="s">
        <v>91</v>
      </c>
      <c r="E5" s="136">
        <v>8</v>
      </c>
      <c r="F5" s="203">
        <v>7</v>
      </c>
      <c r="G5" s="135">
        <v>0</v>
      </c>
      <c r="H5" s="75">
        <v>0</v>
      </c>
      <c r="I5" s="75">
        <v>0</v>
      </c>
      <c r="J5" s="75">
        <f t="shared" ref="J5" si="4">IF(D5="þ",SUM(E5,G5:I5),SUM(E5,F5,H5,I5))</f>
        <v>15</v>
      </c>
      <c r="K5" s="48">
        <f t="shared" ca="1" si="1"/>
        <v>20</v>
      </c>
      <c r="L5" s="47">
        <f t="shared" ref="L5" ca="1" si="5">SUM(J5:K5)</f>
        <v>35</v>
      </c>
      <c r="M5" s="71">
        <v>20</v>
      </c>
      <c r="N5" s="72" t="str">
        <f t="shared" ref="N5" ca="1" si="6">IF(K5&gt;(M5-1),"þ","ý")</f>
        <v>þ</v>
      </c>
      <c r="O5" s="134" t="s">
        <v>151</v>
      </c>
    </row>
    <row r="6" spans="1:15" x14ac:dyDescent="0.3">
      <c r="A6" s="201" t="s">
        <v>176</v>
      </c>
      <c r="B6" s="47" t="s">
        <v>137</v>
      </c>
      <c r="C6" s="47" t="s">
        <v>138</v>
      </c>
      <c r="D6" s="137" t="s">
        <v>91</v>
      </c>
      <c r="E6" s="136">
        <v>3</v>
      </c>
      <c r="F6" s="203">
        <v>2</v>
      </c>
      <c r="G6" s="135">
        <v>3</v>
      </c>
      <c r="H6" s="75">
        <v>0</v>
      </c>
      <c r="I6" s="75">
        <v>0</v>
      </c>
      <c r="J6" s="75">
        <f t="shared" ref="J6" si="7">IF(D6="þ",SUM(E6,G6:I6),SUM(E6,F6,H6,I6))</f>
        <v>5</v>
      </c>
      <c r="K6" s="48">
        <f t="shared" ca="1" si="1"/>
        <v>10</v>
      </c>
      <c r="L6" s="47">
        <f t="shared" ref="L6" ca="1" si="8">SUM(J6:K6)</f>
        <v>15</v>
      </c>
      <c r="M6" s="71">
        <v>20</v>
      </c>
      <c r="N6" s="72" t="str">
        <f t="shared" ref="N6" ca="1" si="9">IF(K6&gt;(M6-1),"þ","ý")</f>
        <v>ý</v>
      </c>
      <c r="O6" s="134"/>
    </row>
    <row r="7" spans="1:15" x14ac:dyDescent="0.3">
      <c r="A7" s="225" t="s">
        <v>163</v>
      </c>
      <c r="B7" s="102" t="s">
        <v>165</v>
      </c>
      <c r="C7" s="102" t="s">
        <v>167</v>
      </c>
      <c r="D7" s="226" t="s">
        <v>91</v>
      </c>
      <c r="E7" s="227">
        <v>3</v>
      </c>
      <c r="F7" s="228">
        <v>2</v>
      </c>
      <c r="G7" s="229">
        <v>3</v>
      </c>
      <c r="H7" s="230">
        <v>0</v>
      </c>
      <c r="I7" s="230">
        <v>0</v>
      </c>
      <c r="J7" s="230">
        <f t="shared" ref="J7" si="10">IF(D7="þ",SUM(E7,G7:I7),SUM(E7,F7,H7,I7))</f>
        <v>5</v>
      </c>
      <c r="K7" s="103">
        <f t="shared" ca="1" si="1"/>
        <v>1</v>
      </c>
      <c r="L7" s="102">
        <f t="shared" ref="L7" ca="1" si="11">SUM(J7:K7)</f>
        <v>6</v>
      </c>
      <c r="M7" s="224">
        <v>20</v>
      </c>
      <c r="N7" s="231" t="str">
        <f t="shared" ref="N7" ca="1" si="12">IF(K7&gt;(M7-1),"þ","ý")</f>
        <v>ý</v>
      </c>
      <c r="O7" s="232" t="s">
        <v>168</v>
      </c>
    </row>
    <row r="8" spans="1:15" x14ac:dyDescent="0.3">
      <c r="A8" s="201" t="s">
        <v>163</v>
      </c>
      <c r="B8" s="47" t="s">
        <v>166</v>
      </c>
      <c r="C8" s="47">
        <v>1</v>
      </c>
      <c r="D8" s="137" t="s">
        <v>91</v>
      </c>
      <c r="E8" s="136">
        <v>3</v>
      </c>
      <c r="F8" s="203">
        <v>2</v>
      </c>
      <c r="G8" s="135">
        <v>3</v>
      </c>
      <c r="H8" s="75">
        <v>0</v>
      </c>
      <c r="I8" s="75">
        <v>0</v>
      </c>
      <c r="J8" s="75">
        <f t="shared" ref="J8:J9" si="13">IF(D8="þ",SUM(E8,G8:I8),SUM(E8,F8,H8,I8))</f>
        <v>5</v>
      </c>
      <c r="K8" s="48">
        <f t="shared" ca="1" si="1"/>
        <v>9</v>
      </c>
      <c r="L8" s="47">
        <f t="shared" ref="L8:L9" ca="1" si="14">SUM(J8:K8)</f>
        <v>14</v>
      </c>
      <c r="M8" s="71">
        <v>20</v>
      </c>
      <c r="N8" s="72" t="str">
        <f t="shared" ref="N8:N9" ca="1" si="15">IF(K8&gt;(M8-1),"þ","ý")</f>
        <v>ý</v>
      </c>
      <c r="O8" s="134"/>
    </row>
    <row r="9" spans="1:15" x14ac:dyDescent="0.3">
      <c r="A9" s="225" t="s">
        <v>173</v>
      </c>
      <c r="B9" s="102" t="s">
        <v>166</v>
      </c>
      <c r="C9" s="102" t="s">
        <v>175</v>
      </c>
      <c r="D9" s="226" t="s">
        <v>91</v>
      </c>
      <c r="E9" s="227">
        <v>3</v>
      </c>
      <c r="F9" s="228">
        <v>3</v>
      </c>
      <c r="G9" s="229">
        <v>2</v>
      </c>
      <c r="H9" s="230">
        <v>0</v>
      </c>
      <c r="I9" s="230">
        <v>0</v>
      </c>
      <c r="J9" s="230">
        <f t="shared" si="13"/>
        <v>6</v>
      </c>
      <c r="K9" s="103">
        <f t="shared" ca="1" si="1"/>
        <v>12</v>
      </c>
      <c r="L9" s="102">
        <f t="shared" ca="1" si="14"/>
        <v>18</v>
      </c>
      <c r="M9" s="224">
        <v>20</v>
      </c>
      <c r="N9" s="231" t="str">
        <f t="shared" ca="1" si="15"/>
        <v>ý</v>
      </c>
      <c r="O9" s="232"/>
    </row>
    <row r="10" spans="1:15" ht="16.2" thickBot="1" x14ac:dyDescent="0.35">
      <c r="A10" s="201" t="s">
        <v>173</v>
      </c>
      <c r="B10" s="47" t="s">
        <v>158</v>
      </c>
      <c r="C10" s="47" t="s">
        <v>158</v>
      </c>
      <c r="D10" s="137" t="s">
        <v>91</v>
      </c>
      <c r="E10" s="136">
        <v>3</v>
      </c>
      <c r="F10" s="203">
        <v>3</v>
      </c>
      <c r="G10" s="135">
        <v>2</v>
      </c>
      <c r="H10" s="75">
        <v>0</v>
      </c>
      <c r="I10" s="75">
        <v>0</v>
      </c>
      <c r="J10" s="75">
        <f t="shared" ref="J10:J16" si="16">IF(D10="þ",SUM(E10,G10:I10),SUM(E10,F10,H10,I10))</f>
        <v>6</v>
      </c>
      <c r="K10" s="48">
        <f t="shared" ca="1" si="1"/>
        <v>19</v>
      </c>
      <c r="L10" s="47">
        <f t="shared" ref="L10:L16" ca="1" si="17">SUM(J10:K10)</f>
        <v>25</v>
      </c>
      <c r="M10" s="71">
        <v>20</v>
      </c>
      <c r="N10" s="72" t="str">
        <f t="shared" ref="N10:N16" ca="1" si="18">IF(K10&gt;(M10-1),"þ","ý")</f>
        <v>ý</v>
      </c>
      <c r="O10" s="134"/>
    </row>
    <row r="11" spans="1:15" x14ac:dyDescent="0.3">
      <c r="A11" s="211" t="s">
        <v>177</v>
      </c>
      <c r="B11" s="212" t="s">
        <v>178</v>
      </c>
      <c r="C11" s="213" t="s">
        <v>183</v>
      </c>
      <c r="D11" s="214" t="s">
        <v>91</v>
      </c>
      <c r="E11" s="211">
        <v>9</v>
      </c>
      <c r="F11" s="215">
        <v>6</v>
      </c>
      <c r="G11" s="216">
        <v>0</v>
      </c>
      <c r="H11" s="217">
        <v>0</v>
      </c>
      <c r="I11" s="217">
        <v>0</v>
      </c>
      <c r="J11" s="217">
        <f t="shared" si="16"/>
        <v>15</v>
      </c>
      <c r="K11" s="218">
        <f t="shared" ca="1" si="1"/>
        <v>6</v>
      </c>
      <c r="L11" s="213">
        <f t="shared" ca="1" si="17"/>
        <v>21</v>
      </c>
      <c r="M11" s="219">
        <v>20</v>
      </c>
      <c r="N11" s="220" t="str">
        <f t="shared" ca="1" si="18"/>
        <v>ý</v>
      </c>
      <c r="O11" s="212"/>
    </row>
    <row r="12" spans="1:15" x14ac:dyDescent="0.3">
      <c r="A12" s="139" t="s">
        <v>177</v>
      </c>
      <c r="B12" s="77" t="s">
        <v>179</v>
      </c>
      <c r="C12" s="45" t="s">
        <v>183</v>
      </c>
      <c r="D12" s="140" t="s">
        <v>91</v>
      </c>
      <c r="E12" s="139">
        <v>9</v>
      </c>
      <c r="F12" s="202">
        <v>6</v>
      </c>
      <c r="G12" s="138">
        <v>0</v>
      </c>
      <c r="H12" s="74">
        <v>0</v>
      </c>
      <c r="I12" s="74">
        <v>0</v>
      </c>
      <c r="J12" s="74">
        <f t="shared" si="16"/>
        <v>15</v>
      </c>
      <c r="K12" s="46">
        <f t="shared" ca="1" si="1"/>
        <v>4</v>
      </c>
      <c r="L12" s="45">
        <f t="shared" ca="1" si="17"/>
        <v>19</v>
      </c>
      <c r="M12" s="70">
        <v>20</v>
      </c>
      <c r="N12" s="73" t="str">
        <f t="shared" ca="1" si="18"/>
        <v>ý</v>
      </c>
      <c r="O12" s="77"/>
    </row>
    <row r="13" spans="1:15" x14ac:dyDescent="0.3">
      <c r="A13" s="139" t="s">
        <v>177</v>
      </c>
      <c r="B13" s="77" t="s">
        <v>180</v>
      </c>
      <c r="C13" s="45" t="s">
        <v>183</v>
      </c>
      <c r="D13" s="140" t="s">
        <v>91</v>
      </c>
      <c r="E13" s="139">
        <v>9</v>
      </c>
      <c r="F13" s="202">
        <v>6</v>
      </c>
      <c r="G13" s="138">
        <v>0</v>
      </c>
      <c r="H13" s="74">
        <v>0</v>
      </c>
      <c r="I13" s="74">
        <v>0</v>
      </c>
      <c r="J13" s="74">
        <f t="shared" ref="J13" si="19">IF(D13="þ",SUM(E13,G13:I13),SUM(E13,F13,H13,I13))</f>
        <v>15</v>
      </c>
      <c r="K13" s="46">
        <f t="shared" ca="1" si="1"/>
        <v>10</v>
      </c>
      <c r="L13" s="45">
        <f t="shared" ref="L13" ca="1" si="20">SUM(J13:K13)</f>
        <v>25</v>
      </c>
      <c r="M13" s="70">
        <v>20</v>
      </c>
      <c r="N13" s="73" t="str">
        <f t="shared" ref="N13" ca="1" si="21">IF(K13&gt;(M13-1),"þ","ý")</f>
        <v>ý</v>
      </c>
      <c r="O13" s="77"/>
    </row>
    <row r="14" spans="1:15" x14ac:dyDescent="0.3">
      <c r="A14" s="139" t="s">
        <v>177</v>
      </c>
      <c r="B14" s="77" t="s">
        <v>181</v>
      </c>
      <c r="C14" s="45" t="s">
        <v>183</v>
      </c>
      <c r="D14" s="140" t="s">
        <v>91</v>
      </c>
      <c r="E14" s="139">
        <v>9</v>
      </c>
      <c r="F14" s="202">
        <v>6</v>
      </c>
      <c r="G14" s="138">
        <v>0</v>
      </c>
      <c r="H14" s="74">
        <v>0</v>
      </c>
      <c r="I14" s="74">
        <v>0</v>
      </c>
      <c r="J14" s="74">
        <f t="shared" si="16"/>
        <v>15</v>
      </c>
      <c r="K14" s="46">
        <f t="shared" ca="1" si="1"/>
        <v>9</v>
      </c>
      <c r="L14" s="45">
        <f t="shared" ca="1" si="17"/>
        <v>24</v>
      </c>
      <c r="M14" s="70">
        <v>20</v>
      </c>
      <c r="N14" s="73" t="str">
        <f t="shared" ca="1" si="18"/>
        <v>ý</v>
      </c>
      <c r="O14" s="77"/>
    </row>
    <row r="15" spans="1:15" x14ac:dyDescent="0.3">
      <c r="A15" s="139" t="s">
        <v>177</v>
      </c>
      <c r="B15" s="77" t="s">
        <v>184</v>
      </c>
      <c r="C15" s="45" t="s">
        <v>158</v>
      </c>
      <c r="D15" s="140" t="s">
        <v>91</v>
      </c>
      <c r="E15" s="139">
        <v>9</v>
      </c>
      <c r="F15" s="202">
        <v>6</v>
      </c>
      <c r="G15" s="138">
        <v>0</v>
      </c>
      <c r="H15" s="74">
        <v>0</v>
      </c>
      <c r="I15" s="74">
        <v>0</v>
      </c>
      <c r="J15" s="74">
        <f t="shared" ref="J15" si="22">IF(D15="þ",SUM(E15,G15:I15),SUM(E15,F15,H15,I15))</f>
        <v>15</v>
      </c>
      <c r="K15" s="46">
        <f t="shared" ca="1" si="1"/>
        <v>7</v>
      </c>
      <c r="L15" s="45">
        <f t="shared" ref="L15" ca="1" si="23">SUM(J15:K15)</f>
        <v>22</v>
      </c>
      <c r="M15" s="70">
        <v>20</v>
      </c>
      <c r="N15" s="73" t="str">
        <f t="shared" ref="N15" ca="1" si="24">IF(K15&gt;(M15-1),"þ","ý")</f>
        <v>ý</v>
      </c>
      <c r="O15" s="77"/>
    </row>
    <row r="16" spans="1:15" x14ac:dyDescent="0.3">
      <c r="A16" s="136" t="s">
        <v>177</v>
      </c>
      <c r="B16" s="134" t="s">
        <v>158</v>
      </c>
      <c r="C16" s="134" t="s">
        <v>182</v>
      </c>
      <c r="D16" s="137" t="s">
        <v>91</v>
      </c>
      <c r="E16" s="136">
        <v>9</v>
      </c>
      <c r="F16" s="203">
        <v>10</v>
      </c>
      <c r="G16" s="135">
        <v>0</v>
      </c>
      <c r="H16" s="75">
        <v>0</v>
      </c>
      <c r="I16" s="75">
        <v>0</v>
      </c>
      <c r="J16" s="75">
        <f t="shared" si="16"/>
        <v>19</v>
      </c>
      <c r="K16" s="48">
        <f t="shared" ca="1" si="1"/>
        <v>2</v>
      </c>
      <c r="L16" s="47">
        <f t="shared" ca="1" si="17"/>
        <v>21</v>
      </c>
      <c r="M16" s="71">
        <v>20</v>
      </c>
      <c r="N16" s="72" t="str">
        <f t="shared" ca="1" si="18"/>
        <v>ý</v>
      </c>
      <c r="O16" s="134"/>
    </row>
    <row r="17" spans="1:15" x14ac:dyDescent="0.3">
      <c r="A17" s="139" t="s">
        <v>185</v>
      </c>
      <c r="B17" s="77" t="s">
        <v>166</v>
      </c>
      <c r="C17" s="45" t="s">
        <v>187</v>
      </c>
      <c r="D17" s="140" t="s">
        <v>91</v>
      </c>
      <c r="E17" s="139">
        <v>6</v>
      </c>
      <c r="F17" s="202">
        <v>4</v>
      </c>
      <c r="G17" s="138">
        <v>0</v>
      </c>
      <c r="H17" s="74">
        <v>0</v>
      </c>
      <c r="I17" s="74">
        <v>0</v>
      </c>
      <c r="J17" s="74">
        <f t="shared" ref="J17:J27" si="25">IF(D17="þ",SUM(E17,G17:I17),SUM(E17,F17,H17,I17))</f>
        <v>10</v>
      </c>
      <c r="K17" s="46">
        <f t="shared" ca="1" si="1"/>
        <v>7</v>
      </c>
      <c r="L17" s="45">
        <f t="shared" ref="L17:L27" ca="1" si="26">SUM(J17:K17)</f>
        <v>17</v>
      </c>
      <c r="M17" s="70">
        <v>20</v>
      </c>
      <c r="N17" s="73" t="str">
        <f t="shared" ref="N17:N27" ca="1" si="27">IF(K17&gt;(M17-1),"þ","ý")</f>
        <v>ý</v>
      </c>
      <c r="O17" s="77"/>
    </row>
    <row r="18" spans="1:15" x14ac:dyDescent="0.3">
      <c r="A18" s="139" t="s">
        <v>185</v>
      </c>
      <c r="B18" s="77" t="s">
        <v>186</v>
      </c>
      <c r="C18" s="45" t="s">
        <v>188</v>
      </c>
      <c r="D18" s="140" t="s">
        <v>91</v>
      </c>
      <c r="E18" s="139">
        <v>6</v>
      </c>
      <c r="F18" s="202">
        <v>-1</v>
      </c>
      <c r="G18" s="138">
        <v>0</v>
      </c>
      <c r="H18" s="74">
        <v>0</v>
      </c>
      <c r="I18" s="74">
        <v>0</v>
      </c>
      <c r="J18" s="74">
        <f t="shared" si="25"/>
        <v>5</v>
      </c>
      <c r="K18" s="46">
        <f t="shared" ca="1" si="1"/>
        <v>7</v>
      </c>
      <c r="L18" s="45">
        <f t="shared" ca="1" si="26"/>
        <v>12</v>
      </c>
      <c r="M18" s="70">
        <v>20</v>
      </c>
      <c r="N18" s="73" t="str">
        <f t="shared" ca="1" si="27"/>
        <v>ý</v>
      </c>
      <c r="O18" s="77"/>
    </row>
    <row r="19" spans="1:15" x14ac:dyDescent="0.3">
      <c r="A19" s="139" t="s">
        <v>185</v>
      </c>
      <c r="B19" s="77" t="s">
        <v>186</v>
      </c>
      <c r="C19" s="45" t="s">
        <v>188</v>
      </c>
      <c r="D19" s="140" t="s">
        <v>91</v>
      </c>
      <c r="E19" s="139">
        <v>6</v>
      </c>
      <c r="F19" s="202">
        <v>-1</v>
      </c>
      <c r="G19" s="138">
        <v>0</v>
      </c>
      <c r="H19" s="74">
        <v>0</v>
      </c>
      <c r="I19" s="74">
        <v>0</v>
      </c>
      <c r="J19" s="74">
        <f t="shared" ref="J19:J21" si="28">IF(D19="þ",SUM(E19,G19:I19),SUM(E19,F19,H19,I19))</f>
        <v>5</v>
      </c>
      <c r="K19" s="46">
        <f t="shared" ca="1" si="1"/>
        <v>12</v>
      </c>
      <c r="L19" s="45">
        <f t="shared" ref="L19:L21" ca="1" si="29">SUM(J19:K19)</f>
        <v>17</v>
      </c>
      <c r="M19" s="70">
        <v>20</v>
      </c>
      <c r="N19" s="73" t="str">
        <f t="shared" ref="N19:N21" ca="1" si="30">IF(K19&gt;(M19-1),"þ","ý")</f>
        <v>ý</v>
      </c>
      <c r="O19" s="77"/>
    </row>
    <row r="20" spans="1:15" x14ac:dyDescent="0.3">
      <c r="A20" s="139" t="s">
        <v>185</v>
      </c>
      <c r="B20" s="77" t="s">
        <v>186</v>
      </c>
      <c r="C20" s="45" t="s">
        <v>188</v>
      </c>
      <c r="D20" s="140" t="s">
        <v>91</v>
      </c>
      <c r="E20" s="139">
        <v>6</v>
      </c>
      <c r="F20" s="202">
        <v>-1</v>
      </c>
      <c r="G20" s="138">
        <v>0</v>
      </c>
      <c r="H20" s="74">
        <v>0</v>
      </c>
      <c r="I20" s="74">
        <v>0</v>
      </c>
      <c r="J20" s="74">
        <f t="shared" si="28"/>
        <v>5</v>
      </c>
      <c r="K20" s="46">
        <f t="shared" ca="1" si="1"/>
        <v>13</v>
      </c>
      <c r="L20" s="45">
        <f t="shared" ca="1" si="29"/>
        <v>18</v>
      </c>
      <c r="M20" s="70">
        <v>20</v>
      </c>
      <c r="N20" s="73" t="str">
        <f t="shared" ca="1" si="30"/>
        <v>ý</v>
      </c>
      <c r="O20" s="77"/>
    </row>
    <row r="21" spans="1:15" x14ac:dyDescent="0.3">
      <c r="A21" s="139" t="s">
        <v>185</v>
      </c>
      <c r="B21" s="77" t="s">
        <v>186</v>
      </c>
      <c r="C21" s="45" t="s">
        <v>188</v>
      </c>
      <c r="D21" s="140" t="s">
        <v>91</v>
      </c>
      <c r="E21" s="139">
        <v>6</v>
      </c>
      <c r="F21" s="202">
        <v>-1</v>
      </c>
      <c r="G21" s="138">
        <v>0</v>
      </c>
      <c r="H21" s="74">
        <v>0</v>
      </c>
      <c r="I21" s="74">
        <v>0</v>
      </c>
      <c r="J21" s="74">
        <f t="shared" si="28"/>
        <v>5</v>
      </c>
      <c r="K21" s="46">
        <f t="shared" ca="1" si="1"/>
        <v>2</v>
      </c>
      <c r="L21" s="45">
        <f t="shared" ca="1" si="29"/>
        <v>7</v>
      </c>
      <c r="M21" s="70">
        <v>20</v>
      </c>
      <c r="N21" s="73" t="str">
        <f t="shared" ca="1" si="30"/>
        <v>ý</v>
      </c>
      <c r="O21" s="77"/>
    </row>
    <row r="22" spans="1:15" x14ac:dyDescent="0.3">
      <c r="A22" s="136" t="s">
        <v>185</v>
      </c>
      <c r="B22" s="134" t="s">
        <v>158</v>
      </c>
      <c r="C22" s="134" t="s">
        <v>158</v>
      </c>
      <c r="D22" s="137" t="s">
        <v>91</v>
      </c>
      <c r="E22" s="136">
        <v>6</v>
      </c>
      <c r="F22" s="203">
        <v>9</v>
      </c>
      <c r="G22" s="135">
        <v>0</v>
      </c>
      <c r="H22" s="75">
        <v>0</v>
      </c>
      <c r="I22" s="75">
        <v>0</v>
      </c>
      <c r="J22" s="75">
        <f t="shared" si="25"/>
        <v>15</v>
      </c>
      <c r="K22" s="48">
        <f t="shared" ca="1" si="1"/>
        <v>15</v>
      </c>
      <c r="L22" s="47">
        <f t="shared" ca="1" si="26"/>
        <v>30</v>
      </c>
      <c r="M22" s="71">
        <v>20</v>
      </c>
      <c r="N22" s="72" t="str">
        <f t="shared" ca="1" si="27"/>
        <v>ý</v>
      </c>
      <c r="O22" s="134"/>
    </row>
    <row r="23" spans="1:15" x14ac:dyDescent="0.3">
      <c r="A23" s="248" t="s">
        <v>209</v>
      </c>
      <c r="B23" s="232" t="s">
        <v>197</v>
      </c>
      <c r="C23" s="232" t="s">
        <v>205</v>
      </c>
      <c r="D23" s="226" t="s">
        <v>91</v>
      </c>
      <c r="E23" s="227">
        <v>7</v>
      </c>
      <c r="F23" s="228">
        <v>1</v>
      </c>
      <c r="G23" s="229">
        <v>3</v>
      </c>
      <c r="H23" s="230">
        <v>2</v>
      </c>
      <c r="I23" s="241">
        <v>1</v>
      </c>
      <c r="J23" s="230">
        <f t="shared" si="25"/>
        <v>11</v>
      </c>
      <c r="K23" s="103">
        <f t="shared" ca="1" si="1"/>
        <v>17</v>
      </c>
      <c r="L23" s="102">
        <f t="shared" ca="1" si="26"/>
        <v>28</v>
      </c>
      <c r="M23" s="224">
        <v>20</v>
      </c>
      <c r="N23" s="231" t="str">
        <f t="shared" ca="1" si="27"/>
        <v>ý</v>
      </c>
      <c r="O23" s="244" t="s">
        <v>228</v>
      </c>
    </row>
    <row r="24" spans="1:15" x14ac:dyDescent="0.3">
      <c r="A24" s="247" t="s">
        <v>209</v>
      </c>
      <c r="B24" s="77" t="s">
        <v>196</v>
      </c>
      <c r="C24" s="77" t="s">
        <v>233</v>
      </c>
      <c r="D24" s="140" t="s">
        <v>100</v>
      </c>
      <c r="E24" s="139">
        <v>7</v>
      </c>
      <c r="F24" s="202">
        <v>1</v>
      </c>
      <c r="G24" s="138">
        <v>3</v>
      </c>
      <c r="H24" s="74">
        <v>1</v>
      </c>
      <c r="I24" s="242">
        <v>1</v>
      </c>
      <c r="J24" s="74">
        <f t="shared" ref="J24" si="31">IF(D24="þ",SUM(E24,G24:I24),SUM(E24,F24,H24,I24))</f>
        <v>12</v>
      </c>
      <c r="K24" s="46">
        <f t="shared" ca="1" si="1"/>
        <v>8</v>
      </c>
      <c r="L24" s="45">
        <f t="shared" ref="L24" ca="1" si="32">SUM(J24:K24)</f>
        <v>20</v>
      </c>
      <c r="M24" s="70">
        <v>20</v>
      </c>
      <c r="N24" s="73" t="str">
        <f t="shared" ref="N24" ca="1" si="33">IF(K24&gt;(M24-1),"þ","ý")</f>
        <v>ý</v>
      </c>
      <c r="O24" s="245" t="s">
        <v>228</v>
      </c>
    </row>
    <row r="25" spans="1:15" x14ac:dyDescent="0.3">
      <c r="A25" s="139" t="s">
        <v>210</v>
      </c>
      <c r="B25" s="77" t="s">
        <v>207</v>
      </c>
      <c r="C25" s="77" t="s">
        <v>206</v>
      </c>
      <c r="D25" s="140" t="s">
        <v>91</v>
      </c>
      <c r="E25" s="139">
        <v>6</v>
      </c>
      <c r="F25" s="242">
        <f t="shared" ref="F25:F26" si="34">0+2</f>
        <v>2</v>
      </c>
      <c r="G25" s="138">
        <v>2</v>
      </c>
      <c r="H25" s="74">
        <v>1</v>
      </c>
      <c r="I25" s="242">
        <v>1</v>
      </c>
      <c r="J25" s="74">
        <f t="shared" ref="J25" si="35">IF(D25="þ",SUM(E25,G25:I25),SUM(E25,F25,H25,I25))</f>
        <v>10</v>
      </c>
      <c r="K25" s="46">
        <f t="shared" ca="1" si="1"/>
        <v>20</v>
      </c>
      <c r="L25" s="45">
        <f t="shared" ref="L25" ca="1" si="36">SUM(J25:K25)</f>
        <v>30</v>
      </c>
      <c r="M25" s="70">
        <v>20</v>
      </c>
      <c r="N25" s="73" t="str">
        <f t="shared" ref="N25" ca="1" si="37">IF(K25&gt;(M25-1),"þ","ý")</f>
        <v>þ</v>
      </c>
      <c r="O25" s="245" t="s">
        <v>228</v>
      </c>
    </row>
    <row r="26" spans="1:15" x14ac:dyDescent="0.3">
      <c r="A26" s="139" t="s">
        <v>210</v>
      </c>
      <c r="B26" s="77" t="s">
        <v>196</v>
      </c>
      <c r="C26" s="77" t="s">
        <v>233</v>
      </c>
      <c r="D26" s="140" t="s">
        <v>100</v>
      </c>
      <c r="E26" s="139">
        <v>6</v>
      </c>
      <c r="F26" s="242">
        <f t="shared" si="34"/>
        <v>2</v>
      </c>
      <c r="G26" s="138">
        <v>2</v>
      </c>
      <c r="H26" s="74">
        <v>1</v>
      </c>
      <c r="I26" s="242">
        <v>1</v>
      </c>
      <c r="J26" s="74">
        <f t="shared" ref="J26" si="38">IF(D26="þ",SUM(E26,G26:I26),SUM(E26,F26,H26,I26))</f>
        <v>10</v>
      </c>
      <c r="K26" s="46">
        <f t="shared" ca="1" si="1"/>
        <v>20</v>
      </c>
      <c r="L26" s="45">
        <f t="shared" ref="L26" ca="1" si="39">SUM(J26:K26)</f>
        <v>30</v>
      </c>
      <c r="M26" s="70">
        <v>20</v>
      </c>
      <c r="N26" s="73" t="str">
        <f t="shared" ref="N26" ca="1" si="40">IF(K26&gt;(M26-1),"þ","ý")</f>
        <v>þ</v>
      </c>
      <c r="O26" s="245" t="s">
        <v>228</v>
      </c>
    </row>
    <row r="27" spans="1:15" x14ac:dyDescent="0.3">
      <c r="A27" s="247" t="s">
        <v>211</v>
      </c>
      <c r="B27" s="77" t="s">
        <v>196</v>
      </c>
      <c r="C27" s="77" t="s">
        <v>233</v>
      </c>
      <c r="D27" s="140" t="s">
        <v>100</v>
      </c>
      <c r="E27" s="139">
        <v>6</v>
      </c>
      <c r="F27" s="202">
        <v>1</v>
      </c>
      <c r="G27" s="138">
        <v>3</v>
      </c>
      <c r="H27" s="74">
        <v>1</v>
      </c>
      <c r="I27" s="242">
        <v>1</v>
      </c>
      <c r="J27" s="74">
        <f t="shared" si="25"/>
        <v>11</v>
      </c>
      <c r="K27" s="46">
        <f t="shared" ca="1" si="1"/>
        <v>20</v>
      </c>
      <c r="L27" s="45">
        <f t="shared" ca="1" si="26"/>
        <v>31</v>
      </c>
      <c r="M27" s="70">
        <v>20</v>
      </c>
      <c r="N27" s="73" t="str">
        <f t="shared" ca="1" si="27"/>
        <v>þ</v>
      </c>
      <c r="O27" s="245" t="s">
        <v>228</v>
      </c>
    </row>
    <row r="28" spans="1:15" x14ac:dyDescent="0.3">
      <c r="A28" s="247" t="s">
        <v>212</v>
      </c>
      <c r="B28" s="77" t="s">
        <v>215</v>
      </c>
      <c r="C28" s="77" t="s">
        <v>216</v>
      </c>
      <c r="D28" s="140" t="s">
        <v>91</v>
      </c>
      <c r="E28" s="139">
        <v>5</v>
      </c>
      <c r="F28" s="202">
        <v>2</v>
      </c>
      <c r="G28" s="138">
        <v>3</v>
      </c>
      <c r="H28" s="74">
        <v>2</v>
      </c>
      <c r="I28" s="242">
        <v>1</v>
      </c>
      <c r="J28" s="74">
        <f t="shared" ref="J28:J32" si="41">IF(D28="þ",SUM(E28,G28:I28),SUM(E28,F28,H28,I28))</f>
        <v>10</v>
      </c>
      <c r="K28" s="46">
        <f t="shared" ca="1" si="1"/>
        <v>19</v>
      </c>
      <c r="L28" s="45">
        <f t="shared" ref="L28:L32" ca="1" si="42">SUM(J28:K28)</f>
        <v>29</v>
      </c>
      <c r="M28" s="70">
        <v>20</v>
      </c>
      <c r="N28" s="73" t="str">
        <f t="shared" ref="N28:N32" ca="1" si="43">IF(K28&gt;(M28-1),"þ","ý")</f>
        <v>ý</v>
      </c>
      <c r="O28" s="245" t="s">
        <v>228</v>
      </c>
    </row>
    <row r="29" spans="1:15" x14ac:dyDescent="0.3">
      <c r="A29" s="247" t="s">
        <v>212</v>
      </c>
      <c r="B29" s="77" t="s">
        <v>196</v>
      </c>
      <c r="C29" s="77" t="s">
        <v>233</v>
      </c>
      <c r="D29" s="140" t="s">
        <v>100</v>
      </c>
      <c r="E29" s="139">
        <v>5</v>
      </c>
      <c r="F29" s="202">
        <v>2</v>
      </c>
      <c r="G29" s="138">
        <v>3</v>
      </c>
      <c r="H29" s="74">
        <v>1</v>
      </c>
      <c r="I29" s="242">
        <v>1</v>
      </c>
      <c r="J29" s="74">
        <v>8</v>
      </c>
      <c r="K29" s="46">
        <v>17</v>
      </c>
      <c r="L29" s="45">
        <v>25</v>
      </c>
      <c r="M29" s="70">
        <v>20</v>
      </c>
      <c r="N29" s="73" t="s">
        <v>231</v>
      </c>
      <c r="O29" s="245" t="s">
        <v>228</v>
      </c>
    </row>
    <row r="30" spans="1:15" x14ac:dyDescent="0.3">
      <c r="A30" s="247" t="s">
        <v>214</v>
      </c>
      <c r="B30" s="77" t="s">
        <v>218</v>
      </c>
      <c r="C30" s="77" t="s">
        <v>219</v>
      </c>
      <c r="D30" s="140" t="s">
        <v>91</v>
      </c>
      <c r="E30" s="139">
        <v>5</v>
      </c>
      <c r="F30" s="202">
        <v>3</v>
      </c>
      <c r="G30" s="138">
        <v>1</v>
      </c>
      <c r="H30" s="74">
        <v>1</v>
      </c>
      <c r="I30" s="242">
        <v>1</v>
      </c>
      <c r="J30" s="74">
        <f t="shared" si="41"/>
        <v>10</v>
      </c>
      <c r="K30" s="46">
        <f t="shared" ca="1" si="1"/>
        <v>3</v>
      </c>
      <c r="L30" s="45">
        <f t="shared" ca="1" si="42"/>
        <v>13</v>
      </c>
      <c r="M30" s="70">
        <v>20</v>
      </c>
      <c r="N30" s="73" t="str">
        <f t="shared" ca="1" si="43"/>
        <v>ý</v>
      </c>
      <c r="O30" s="245" t="s">
        <v>228</v>
      </c>
    </row>
    <row r="31" spans="1:15" x14ac:dyDescent="0.3">
      <c r="A31" s="247" t="s">
        <v>214</v>
      </c>
      <c r="B31" s="77" t="s">
        <v>232</v>
      </c>
      <c r="C31" s="77" t="s">
        <v>234</v>
      </c>
      <c r="D31" s="140" t="s">
        <v>100</v>
      </c>
      <c r="E31" s="139">
        <v>5</v>
      </c>
      <c r="F31" s="202">
        <v>3</v>
      </c>
      <c r="G31" s="138">
        <v>1</v>
      </c>
      <c r="H31" s="74">
        <v>1</v>
      </c>
      <c r="I31" s="242">
        <v>1</v>
      </c>
      <c r="J31" s="74">
        <v>9</v>
      </c>
      <c r="K31" s="46">
        <v>4</v>
      </c>
      <c r="L31" s="45">
        <v>13</v>
      </c>
      <c r="M31" s="70">
        <v>20</v>
      </c>
      <c r="N31" s="73" t="s">
        <v>231</v>
      </c>
      <c r="O31" s="245" t="s">
        <v>228</v>
      </c>
    </row>
    <row r="32" spans="1:15" x14ac:dyDescent="0.3">
      <c r="A32" s="247" t="s">
        <v>213</v>
      </c>
      <c r="B32" s="77" t="s">
        <v>217</v>
      </c>
      <c r="C32" s="77" t="s">
        <v>206</v>
      </c>
      <c r="D32" s="140" t="s">
        <v>100</v>
      </c>
      <c r="E32" s="139">
        <v>5</v>
      </c>
      <c r="F32" s="202">
        <v>0</v>
      </c>
      <c r="G32" s="138">
        <v>3</v>
      </c>
      <c r="H32" s="74">
        <v>1</v>
      </c>
      <c r="I32" s="242">
        <v>1</v>
      </c>
      <c r="J32" s="74">
        <f t="shared" si="41"/>
        <v>10</v>
      </c>
      <c r="K32" s="46">
        <f t="shared" ca="1" si="1"/>
        <v>1</v>
      </c>
      <c r="L32" s="45">
        <f t="shared" ca="1" si="42"/>
        <v>11</v>
      </c>
      <c r="M32" s="70">
        <v>20</v>
      </c>
      <c r="N32" s="73" t="str">
        <f t="shared" ca="1" si="43"/>
        <v>ý</v>
      </c>
      <c r="O32" s="245" t="s">
        <v>228</v>
      </c>
    </row>
    <row r="33" spans="1:15" x14ac:dyDescent="0.3">
      <c r="A33" s="136" t="s">
        <v>195</v>
      </c>
      <c r="B33" s="134" t="s">
        <v>158</v>
      </c>
      <c r="C33" s="134" t="s">
        <v>158</v>
      </c>
      <c r="D33" s="137" t="s">
        <v>91</v>
      </c>
      <c r="E33" s="136"/>
      <c r="F33" s="203"/>
      <c r="G33" s="135"/>
      <c r="H33" s="75">
        <v>0</v>
      </c>
      <c r="I33" s="243">
        <v>1</v>
      </c>
      <c r="J33" s="75">
        <f t="shared" ref="J33" si="44">IF(D33="þ",SUM(E33,G33:I33),SUM(E33,F33,H33,I33))</f>
        <v>1</v>
      </c>
      <c r="K33" s="48">
        <f t="shared" ca="1" si="1"/>
        <v>2</v>
      </c>
      <c r="L33" s="47">
        <f t="shared" ref="L33" ca="1" si="45">SUM(J33:K33)</f>
        <v>3</v>
      </c>
      <c r="M33" s="71">
        <v>20</v>
      </c>
      <c r="N33" s="72" t="str">
        <f t="shared" ref="N33" ca="1" si="46">IF(K33&gt;(M33-1),"þ","ý")</f>
        <v>ý</v>
      </c>
      <c r="O33" s="246"/>
    </row>
  </sheetData>
  <conditionalFormatting sqref="N2:N5">
    <cfRule type="cellIs" dxfId="102" priority="100" operator="equal">
      <formula>"þ"</formula>
    </cfRule>
  </conditionalFormatting>
  <conditionalFormatting sqref="D2:D5">
    <cfRule type="cellIs" dxfId="101" priority="90" operator="equal">
      <formula>"þ"</formula>
    </cfRule>
  </conditionalFormatting>
  <conditionalFormatting sqref="N6">
    <cfRule type="cellIs" dxfId="100" priority="31" operator="equal">
      <formula>"þ"</formula>
    </cfRule>
  </conditionalFormatting>
  <conditionalFormatting sqref="D6">
    <cfRule type="cellIs" dxfId="99" priority="30" operator="equal">
      <formula>"þ"</formula>
    </cfRule>
  </conditionalFormatting>
  <conditionalFormatting sqref="N7">
    <cfRule type="cellIs" dxfId="98" priority="29" operator="equal">
      <formula>"þ"</formula>
    </cfRule>
  </conditionalFormatting>
  <conditionalFormatting sqref="D7">
    <cfRule type="cellIs" dxfId="97" priority="28" operator="equal">
      <formula>"þ"</formula>
    </cfRule>
  </conditionalFormatting>
  <conditionalFormatting sqref="N8">
    <cfRule type="cellIs" dxfId="96" priority="27" operator="equal">
      <formula>"þ"</formula>
    </cfRule>
  </conditionalFormatting>
  <conditionalFormatting sqref="D8">
    <cfRule type="cellIs" dxfId="95" priority="26" operator="equal">
      <formula>"þ"</formula>
    </cfRule>
  </conditionalFormatting>
  <conditionalFormatting sqref="N9">
    <cfRule type="cellIs" dxfId="94" priority="25" operator="equal">
      <formula>"þ"</formula>
    </cfRule>
  </conditionalFormatting>
  <conditionalFormatting sqref="D9">
    <cfRule type="cellIs" dxfId="93" priority="24" operator="equal">
      <formula>"þ"</formula>
    </cfRule>
  </conditionalFormatting>
  <conditionalFormatting sqref="N10">
    <cfRule type="cellIs" dxfId="92" priority="23" operator="equal">
      <formula>"þ"</formula>
    </cfRule>
  </conditionalFormatting>
  <conditionalFormatting sqref="D10">
    <cfRule type="cellIs" dxfId="91" priority="22" operator="equal">
      <formula>"þ"</formula>
    </cfRule>
  </conditionalFormatting>
  <conditionalFormatting sqref="N11:N12 N14:N16">
    <cfRule type="cellIs" dxfId="90" priority="21" operator="equal">
      <formula>"þ"</formula>
    </cfRule>
  </conditionalFormatting>
  <conditionalFormatting sqref="D11:D12 D14:D16">
    <cfRule type="cellIs" dxfId="89" priority="20" operator="equal">
      <formula>"þ"</formula>
    </cfRule>
  </conditionalFormatting>
  <conditionalFormatting sqref="N13">
    <cfRule type="cellIs" dxfId="88" priority="19" operator="equal">
      <formula>"þ"</formula>
    </cfRule>
  </conditionalFormatting>
  <conditionalFormatting sqref="D13">
    <cfRule type="cellIs" dxfId="87" priority="18" operator="equal">
      <formula>"þ"</formula>
    </cfRule>
  </conditionalFormatting>
  <conditionalFormatting sqref="N17:N18 N22">
    <cfRule type="cellIs" dxfId="86" priority="17" operator="equal">
      <formula>"þ"</formula>
    </cfRule>
  </conditionalFormatting>
  <conditionalFormatting sqref="D17:D18 D22">
    <cfRule type="cellIs" dxfId="85" priority="16" operator="equal">
      <formula>"þ"</formula>
    </cfRule>
  </conditionalFormatting>
  <conditionalFormatting sqref="N19:N21">
    <cfRule type="cellIs" dxfId="84" priority="15" operator="equal">
      <formula>"þ"</formula>
    </cfRule>
  </conditionalFormatting>
  <conditionalFormatting sqref="D19:D21">
    <cfRule type="cellIs" dxfId="83" priority="14" operator="equal">
      <formula>"þ"</formula>
    </cfRule>
  </conditionalFormatting>
  <conditionalFormatting sqref="N33">
    <cfRule type="cellIs" dxfId="82" priority="13" operator="equal">
      <formula>"þ"</formula>
    </cfRule>
  </conditionalFormatting>
  <conditionalFormatting sqref="D33">
    <cfRule type="cellIs" dxfId="81" priority="12" operator="equal">
      <formula>"þ"</formula>
    </cfRule>
  </conditionalFormatting>
  <conditionalFormatting sqref="N23:N24 N27:N32">
    <cfRule type="cellIs" dxfId="80" priority="11" operator="equal">
      <formula>"þ"</formula>
    </cfRule>
  </conditionalFormatting>
  <conditionalFormatting sqref="D23">
    <cfRule type="cellIs" dxfId="79" priority="10" operator="equal">
      <formula>"þ"</formula>
    </cfRule>
  </conditionalFormatting>
  <conditionalFormatting sqref="D27:D28 D30:D32">
    <cfRule type="cellIs" dxfId="78" priority="8" operator="equal">
      <formula>"þ"</formula>
    </cfRule>
  </conditionalFormatting>
  <conditionalFormatting sqref="N25:N26">
    <cfRule type="cellIs" dxfId="77" priority="7" operator="equal">
      <formula>"þ"</formula>
    </cfRule>
  </conditionalFormatting>
  <conditionalFormatting sqref="D25">
    <cfRule type="cellIs" dxfId="76" priority="5" operator="equal">
      <formula>"þ"</formula>
    </cfRule>
  </conditionalFormatting>
  <conditionalFormatting sqref="D26">
    <cfRule type="cellIs" dxfId="75" priority="4" operator="equal">
      <formula>"þ"</formula>
    </cfRule>
  </conditionalFormatting>
  <conditionalFormatting sqref="D24">
    <cfRule type="cellIs" dxfId="74" priority="3" operator="equal">
      <formula>"þ"</formula>
    </cfRule>
  </conditionalFormatting>
  <conditionalFormatting sqref="D29">
    <cfRule type="cellIs" dxfId="73" priority="2" operator="equal">
      <formula>"þ"</formula>
    </cfRule>
  </conditionalFormatting>
  <conditionalFormatting sqref="K2:K33">
    <cfRule type="cellIs" dxfId="72" priority="1" operator="greaterThanOrEqual">
      <formula>"m8"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Normal="100" workbookViewId="0"/>
  </sheetViews>
  <sheetFormatPr defaultColWidth="4" defaultRowHeight="15.6" x14ac:dyDescent="0.3"/>
  <cols>
    <col min="1" max="1" width="13.0976562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7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9" t="s">
        <v>0</v>
      </c>
      <c r="B1" s="99" t="s">
        <v>66</v>
      </c>
      <c r="C1" s="99" t="s">
        <v>40</v>
      </c>
      <c r="D1" s="100" t="s">
        <v>3</v>
      </c>
      <c r="E1" s="99" t="s">
        <v>41</v>
      </c>
      <c r="F1" s="18"/>
      <c r="G1" s="99" t="s">
        <v>0</v>
      </c>
      <c r="H1" s="99" t="s">
        <v>66</v>
      </c>
      <c r="I1" s="99" t="s">
        <v>40</v>
      </c>
      <c r="J1" s="100" t="s">
        <v>3</v>
      </c>
      <c r="K1" s="99" t="s">
        <v>41</v>
      </c>
    </row>
    <row r="2" spans="1:11" x14ac:dyDescent="0.3">
      <c r="A2" s="151" t="s">
        <v>141</v>
      </c>
      <c r="B2" s="5" t="s">
        <v>42</v>
      </c>
      <c r="C2" s="107">
        <v>5</v>
      </c>
      <c r="D2" s="103">
        <f t="shared" ref="D2:D4" ca="1" si="0">RANDBETWEEN(1,20)</f>
        <v>17</v>
      </c>
      <c r="E2" s="102">
        <f t="shared" ref="E2:E4" ca="1" si="1">D2+C2</f>
        <v>22</v>
      </c>
      <c r="G2" s="101" t="s">
        <v>104</v>
      </c>
      <c r="H2" s="5" t="s">
        <v>101</v>
      </c>
      <c r="I2" s="102"/>
      <c r="J2" s="103">
        <f t="shared" ref="J2:J19" ca="1" si="2">RANDBETWEEN(1,20)</f>
        <v>17</v>
      </c>
      <c r="K2" s="102">
        <f t="shared" ref="K2:K13" ca="1" si="3">J2+I2</f>
        <v>17</v>
      </c>
    </row>
    <row r="3" spans="1:11" x14ac:dyDescent="0.3">
      <c r="A3" s="149" t="s">
        <v>141</v>
      </c>
      <c r="B3" s="5" t="s">
        <v>43</v>
      </c>
      <c r="C3" s="107">
        <v>10</v>
      </c>
      <c r="D3" s="46">
        <f t="shared" ca="1" si="0"/>
        <v>14</v>
      </c>
      <c r="E3" s="45">
        <f t="shared" ca="1" si="1"/>
        <v>24</v>
      </c>
      <c r="G3" s="78" t="s">
        <v>104</v>
      </c>
      <c r="H3" s="5" t="s">
        <v>102</v>
      </c>
      <c r="I3" s="45"/>
      <c r="J3" s="46">
        <f t="shared" ca="1" si="2"/>
        <v>14</v>
      </c>
      <c r="K3" s="45">
        <f t="shared" ca="1" si="3"/>
        <v>14</v>
      </c>
    </row>
    <row r="4" spans="1:11" x14ac:dyDescent="0.3">
      <c r="A4" s="150" t="s">
        <v>141</v>
      </c>
      <c r="B4" s="104" t="s">
        <v>44</v>
      </c>
      <c r="C4" s="108">
        <v>12</v>
      </c>
      <c r="D4" s="48">
        <f t="shared" ca="1" si="0"/>
        <v>2</v>
      </c>
      <c r="E4" s="47">
        <f t="shared" ca="1" si="1"/>
        <v>14</v>
      </c>
      <c r="G4" s="79" t="s">
        <v>104</v>
      </c>
      <c r="H4" s="104" t="s">
        <v>103</v>
      </c>
      <c r="I4" s="47"/>
      <c r="J4" s="48">
        <f t="shared" ca="1" si="2"/>
        <v>9</v>
      </c>
      <c r="K4" s="47">
        <f t="shared" ca="1" si="3"/>
        <v>9</v>
      </c>
    </row>
    <row r="5" spans="1:11" x14ac:dyDescent="0.3">
      <c r="A5" s="150" t="s">
        <v>141</v>
      </c>
      <c r="B5" s="104" t="s">
        <v>159</v>
      </c>
      <c r="C5" s="108">
        <v>20</v>
      </c>
      <c r="D5" s="48">
        <f t="shared" ref="D5:D22" ca="1" si="4">RANDBETWEEN(1,20)</f>
        <v>12</v>
      </c>
      <c r="E5" s="47">
        <f t="shared" ref="E5:E16" ca="1" si="5">D5+C5</f>
        <v>32</v>
      </c>
      <c r="G5" s="224" t="s">
        <v>163</v>
      </c>
      <c r="H5" s="5" t="s">
        <v>42</v>
      </c>
      <c r="I5" s="102">
        <v>4</v>
      </c>
      <c r="J5" s="103">
        <f t="shared" ca="1" si="2"/>
        <v>6</v>
      </c>
      <c r="K5" s="102">
        <f t="shared" ref="K5:K7" ca="1" si="6">J5+I5</f>
        <v>10</v>
      </c>
    </row>
    <row r="6" spans="1:11" x14ac:dyDescent="0.3">
      <c r="A6" s="150" t="s">
        <v>141</v>
      </c>
      <c r="B6" s="104" t="s">
        <v>157</v>
      </c>
      <c r="C6" s="108">
        <v>20</v>
      </c>
      <c r="D6" s="48">
        <f t="shared" ca="1" si="4"/>
        <v>8</v>
      </c>
      <c r="E6" s="47">
        <f t="shared" ref="E6:E9" ca="1" si="7">D6+C6</f>
        <v>28</v>
      </c>
      <c r="G6" s="70" t="s">
        <v>163</v>
      </c>
      <c r="H6" s="5" t="s">
        <v>43</v>
      </c>
      <c r="I6" s="45">
        <v>5</v>
      </c>
      <c r="J6" s="46">
        <f t="shared" ca="1" si="2"/>
        <v>10</v>
      </c>
      <c r="K6" s="45">
        <f t="shared" ca="1" si="6"/>
        <v>15</v>
      </c>
    </row>
    <row r="7" spans="1:11" x14ac:dyDescent="0.3">
      <c r="A7" s="150" t="s">
        <v>141</v>
      </c>
      <c r="B7" s="104" t="s">
        <v>160</v>
      </c>
      <c r="C7" s="108">
        <v>20</v>
      </c>
      <c r="D7" s="48">
        <f t="shared" ca="1" si="4"/>
        <v>4</v>
      </c>
      <c r="E7" s="47">
        <f t="shared" ca="1" si="7"/>
        <v>24</v>
      </c>
      <c r="G7" s="71" t="s">
        <v>163</v>
      </c>
      <c r="H7" s="104" t="s">
        <v>44</v>
      </c>
      <c r="I7" s="47">
        <v>4</v>
      </c>
      <c r="J7" s="48">
        <f t="shared" ca="1" si="2"/>
        <v>2</v>
      </c>
      <c r="K7" s="47">
        <f t="shared" ca="1" si="6"/>
        <v>6</v>
      </c>
    </row>
    <row r="8" spans="1:11" x14ac:dyDescent="0.3">
      <c r="A8" s="150" t="s">
        <v>141</v>
      </c>
      <c r="B8" s="104" t="s">
        <v>161</v>
      </c>
      <c r="C8" s="108">
        <v>23</v>
      </c>
      <c r="D8" s="48">
        <f t="shared" ca="1" si="4"/>
        <v>8</v>
      </c>
      <c r="E8" s="47">
        <f t="shared" ca="1" si="7"/>
        <v>31</v>
      </c>
      <c r="G8" s="71" t="s">
        <v>163</v>
      </c>
      <c r="H8" s="104" t="s">
        <v>160</v>
      </c>
      <c r="I8" s="106">
        <v>20</v>
      </c>
      <c r="J8" s="48">
        <f t="shared" ca="1" si="2"/>
        <v>5</v>
      </c>
      <c r="K8" s="47">
        <f t="shared" ref="K8" ca="1" si="8">J8+I8</f>
        <v>25</v>
      </c>
    </row>
    <row r="9" spans="1:11" x14ac:dyDescent="0.3">
      <c r="A9" s="150" t="s">
        <v>141</v>
      </c>
      <c r="B9" s="104" t="s">
        <v>70</v>
      </c>
      <c r="C9" s="108">
        <v>20</v>
      </c>
      <c r="D9" s="48">
        <f t="shared" ca="1" si="4"/>
        <v>7</v>
      </c>
      <c r="E9" s="47">
        <f t="shared" ca="1" si="7"/>
        <v>27</v>
      </c>
      <c r="G9" s="79" t="s">
        <v>71</v>
      </c>
      <c r="H9" s="105" t="s">
        <v>69</v>
      </c>
      <c r="I9" s="106">
        <v>0</v>
      </c>
      <c r="J9" s="48">
        <f t="shared" ca="1" si="2"/>
        <v>9</v>
      </c>
      <c r="K9" s="47">
        <f t="shared" ca="1" si="3"/>
        <v>9</v>
      </c>
    </row>
    <row r="10" spans="1:11" x14ac:dyDescent="0.3">
      <c r="A10" s="150" t="s">
        <v>141</v>
      </c>
      <c r="B10" s="104" t="s">
        <v>162</v>
      </c>
      <c r="C10" s="108">
        <v>20</v>
      </c>
      <c r="D10" s="48">
        <f t="shared" ca="1" si="4"/>
        <v>18</v>
      </c>
      <c r="E10" s="47">
        <f t="shared" ca="1" si="5"/>
        <v>38</v>
      </c>
      <c r="G10" s="79" t="s">
        <v>72</v>
      </c>
      <c r="H10" s="105" t="s">
        <v>69</v>
      </c>
      <c r="I10" s="106">
        <v>5</v>
      </c>
      <c r="J10" s="48">
        <f t="shared" ca="1" si="2"/>
        <v>4</v>
      </c>
      <c r="K10" s="47">
        <f t="shared" ca="1" si="3"/>
        <v>9</v>
      </c>
    </row>
    <row r="11" spans="1:11" x14ac:dyDescent="0.3">
      <c r="A11" s="151" t="s">
        <v>177</v>
      </c>
      <c r="B11" s="5" t="s">
        <v>42</v>
      </c>
      <c r="C11" s="107">
        <v>11</v>
      </c>
      <c r="D11" s="103">
        <f t="shared" ca="1" si="4"/>
        <v>2</v>
      </c>
      <c r="E11" s="102">
        <f t="shared" ca="1" si="5"/>
        <v>13</v>
      </c>
      <c r="G11" s="224" t="s">
        <v>173</v>
      </c>
      <c r="H11" s="5" t="s">
        <v>42</v>
      </c>
      <c r="I11" s="102">
        <v>5</v>
      </c>
      <c r="J11" s="103">
        <f t="shared" ca="1" si="2"/>
        <v>20</v>
      </c>
      <c r="K11" s="102">
        <f t="shared" ca="1" si="3"/>
        <v>25</v>
      </c>
    </row>
    <row r="12" spans="1:11" x14ac:dyDescent="0.3">
      <c r="A12" s="149" t="s">
        <v>177</v>
      </c>
      <c r="B12" s="5" t="s">
        <v>43</v>
      </c>
      <c r="C12" s="107">
        <v>9</v>
      </c>
      <c r="D12" s="46">
        <f t="shared" ca="1" si="4"/>
        <v>15</v>
      </c>
      <c r="E12" s="45">
        <f t="shared" ca="1" si="5"/>
        <v>24</v>
      </c>
      <c r="G12" s="70" t="s">
        <v>173</v>
      </c>
      <c r="H12" s="5" t="s">
        <v>43</v>
      </c>
      <c r="I12" s="45">
        <v>5</v>
      </c>
      <c r="J12" s="46">
        <f t="shared" ca="1" si="2"/>
        <v>4</v>
      </c>
      <c r="K12" s="45">
        <f t="shared" ca="1" si="3"/>
        <v>9</v>
      </c>
    </row>
    <row r="13" spans="1:11" x14ac:dyDescent="0.3">
      <c r="A13" s="150" t="s">
        <v>177</v>
      </c>
      <c r="B13" s="104" t="s">
        <v>44</v>
      </c>
      <c r="C13" s="108">
        <v>11</v>
      </c>
      <c r="D13" s="48">
        <f t="shared" ca="1" si="4"/>
        <v>16</v>
      </c>
      <c r="E13" s="47">
        <f t="shared" ca="1" si="5"/>
        <v>27</v>
      </c>
      <c r="G13" s="71" t="s">
        <v>173</v>
      </c>
      <c r="H13" s="104" t="s">
        <v>44</v>
      </c>
      <c r="I13" s="47">
        <v>5</v>
      </c>
      <c r="J13" s="48">
        <f t="shared" ca="1" si="2"/>
        <v>12</v>
      </c>
      <c r="K13" s="47">
        <f t="shared" ca="1" si="3"/>
        <v>17</v>
      </c>
    </row>
    <row r="14" spans="1:11" x14ac:dyDescent="0.3">
      <c r="A14" s="150" t="s">
        <v>177</v>
      </c>
      <c r="B14" s="104" t="s">
        <v>157</v>
      </c>
      <c r="C14" s="108">
        <v>9</v>
      </c>
      <c r="D14" s="48">
        <f t="shared" ca="1" si="4"/>
        <v>12</v>
      </c>
      <c r="E14" s="47">
        <f t="shared" ca="1" si="5"/>
        <v>21</v>
      </c>
      <c r="G14" s="224" t="s">
        <v>236</v>
      </c>
      <c r="H14" s="5" t="s">
        <v>42</v>
      </c>
      <c r="I14" s="102">
        <v>6</v>
      </c>
      <c r="J14" s="103">
        <f t="shared" ca="1" si="2"/>
        <v>9</v>
      </c>
      <c r="K14" s="102">
        <f t="shared" ref="K14:K16" ca="1" si="9">J14+I14</f>
        <v>15</v>
      </c>
    </row>
    <row r="15" spans="1:11" x14ac:dyDescent="0.3">
      <c r="A15" s="150" t="s">
        <v>177</v>
      </c>
      <c r="B15" s="104" t="s">
        <v>160</v>
      </c>
      <c r="C15" s="108">
        <v>3</v>
      </c>
      <c r="D15" s="48">
        <f t="shared" ca="1" si="4"/>
        <v>14</v>
      </c>
      <c r="E15" s="47">
        <f t="shared" ca="1" si="5"/>
        <v>17</v>
      </c>
      <c r="G15" s="70" t="s">
        <v>236</v>
      </c>
      <c r="H15" s="5" t="s">
        <v>43</v>
      </c>
      <c r="I15" s="45">
        <v>8</v>
      </c>
      <c r="J15" s="46">
        <f t="shared" ca="1" si="2"/>
        <v>15</v>
      </c>
      <c r="K15" s="45">
        <f t="shared" ca="1" si="9"/>
        <v>23</v>
      </c>
    </row>
    <row r="16" spans="1:11" x14ac:dyDescent="0.3">
      <c r="A16" s="150" t="s">
        <v>177</v>
      </c>
      <c r="B16" s="104" t="s">
        <v>161</v>
      </c>
      <c r="C16" s="108">
        <v>0</v>
      </c>
      <c r="D16" s="48">
        <f t="shared" ca="1" si="4"/>
        <v>19</v>
      </c>
      <c r="E16" s="47">
        <f t="shared" ca="1" si="5"/>
        <v>19</v>
      </c>
      <c r="G16" s="71" t="s">
        <v>236</v>
      </c>
      <c r="H16" s="104" t="s">
        <v>44</v>
      </c>
      <c r="I16" s="47">
        <v>5</v>
      </c>
      <c r="J16" s="48">
        <f t="shared" ca="1" si="2"/>
        <v>6</v>
      </c>
      <c r="K16" s="47">
        <f t="shared" ca="1" si="9"/>
        <v>11</v>
      </c>
    </row>
    <row r="17" spans="1:11" x14ac:dyDescent="0.3">
      <c r="A17" s="151" t="s">
        <v>185</v>
      </c>
      <c r="B17" s="5" t="s">
        <v>42</v>
      </c>
      <c r="C17" s="107">
        <v>7</v>
      </c>
      <c r="D17" s="103">
        <f t="shared" ca="1" si="4"/>
        <v>4</v>
      </c>
      <c r="E17" s="102">
        <f t="shared" ref="E17:E19" ca="1" si="10">D17+C17</f>
        <v>11</v>
      </c>
      <c r="G17" s="224" t="s">
        <v>240</v>
      </c>
      <c r="H17" s="5" t="s">
        <v>42</v>
      </c>
      <c r="I17" s="102">
        <v>5</v>
      </c>
      <c r="J17" s="103">
        <f t="shared" ca="1" si="2"/>
        <v>12</v>
      </c>
      <c r="K17" s="102">
        <f t="shared" ref="K17:K19" ca="1" si="11">J17+I17</f>
        <v>17</v>
      </c>
    </row>
    <row r="18" spans="1:11" x14ac:dyDescent="0.3">
      <c r="A18" s="149" t="s">
        <v>185</v>
      </c>
      <c r="B18" s="5" t="s">
        <v>43</v>
      </c>
      <c r="C18" s="107">
        <v>8</v>
      </c>
      <c r="D18" s="46">
        <f t="shared" ca="1" si="4"/>
        <v>20</v>
      </c>
      <c r="E18" s="45">
        <f t="shared" ca="1" si="10"/>
        <v>28</v>
      </c>
      <c r="G18" s="70" t="s">
        <v>240</v>
      </c>
      <c r="H18" s="5" t="s">
        <v>43</v>
      </c>
      <c r="I18" s="45">
        <v>10</v>
      </c>
      <c r="J18" s="46">
        <f t="shared" ca="1" si="2"/>
        <v>15</v>
      </c>
      <c r="K18" s="45">
        <f t="shared" ca="1" si="11"/>
        <v>25</v>
      </c>
    </row>
    <row r="19" spans="1:11" x14ac:dyDescent="0.3">
      <c r="A19" s="150" t="s">
        <v>185</v>
      </c>
      <c r="B19" s="104" t="s">
        <v>44</v>
      </c>
      <c r="C19" s="108">
        <v>7</v>
      </c>
      <c r="D19" s="48">
        <f t="shared" ca="1" si="4"/>
        <v>9</v>
      </c>
      <c r="E19" s="47">
        <f t="shared" ca="1" si="10"/>
        <v>16</v>
      </c>
      <c r="G19" s="71" t="s">
        <v>240</v>
      </c>
      <c r="H19" s="104" t="s">
        <v>44</v>
      </c>
      <c r="I19" s="47">
        <v>6</v>
      </c>
      <c r="J19" s="48">
        <f t="shared" ca="1" si="2"/>
        <v>16</v>
      </c>
      <c r="K19" s="47">
        <f t="shared" ca="1" si="11"/>
        <v>22</v>
      </c>
    </row>
    <row r="20" spans="1:11" x14ac:dyDescent="0.3">
      <c r="A20" s="151" t="s">
        <v>195</v>
      </c>
      <c r="B20" s="5" t="s">
        <v>42</v>
      </c>
      <c r="C20" s="107">
        <v>5</v>
      </c>
      <c r="D20" s="103">
        <f t="shared" ca="1" si="4"/>
        <v>14</v>
      </c>
      <c r="E20" s="102">
        <f t="shared" ref="E20:E22" ca="1" si="12">D20+C20</f>
        <v>19</v>
      </c>
    </row>
    <row r="21" spans="1:11" x14ac:dyDescent="0.3">
      <c r="A21" s="149" t="s">
        <v>195</v>
      </c>
      <c r="B21" s="5" t="s">
        <v>43</v>
      </c>
      <c r="C21" s="107">
        <v>11</v>
      </c>
      <c r="D21" s="46">
        <f t="shared" ca="1" si="4"/>
        <v>4</v>
      </c>
      <c r="E21" s="45">
        <f t="shared" ca="1" si="12"/>
        <v>15</v>
      </c>
    </row>
    <row r="22" spans="1:11" x14ac:dyDescent="0.3">
      <c r="A22" s="150" t="s">
        <v>195</v>
      </c>
      <c r="B22" s="104" t="s">
        <v>44</v>
      </c>
      <c r="C22" s="108">
        <v>9</v>
      </c>
      <c r="D22" s="48">
        <f t="shared" ca="1" si="4"/>
        <v>8</v>
      </c>
      <c r="E22" s="47">
        <f t="shared" ca="1" si="12"/>
        <v>17</v>
      </c>
    </row>
  </sheetData>
  <sortState xmlns:xlrd2="http://schemas.microsoft.com/office/spreadsheetml/2017/richdata2" ref="A36:E53">
    <sortCondition ref="B36:B53"/>
  </sortState>
  <conditionalFormatting sqref="G9">
    <cfRule type="cellIs" dxfId="71" priority="65" operator="equal">
      <formula>"No"</formula>
    </cfRule>
    <cfRule type="cellIs" dxfId="70" priority="66" operator="equal">
      <formula>"Yes"</formula>
    </cfRule>
  </conditionalFormatting>
  <conditionalFormatting sqref="G9">
    <cfRule type="cellIs" dxfId="69" priority="71" operator="equal">
      <formula>"No"</formula>
    </cfRule>
    <cfRule type="cellIs" dxfId="68" priority="72" operator="equal">
      <formula>"Yes"</formula>
    </cfRule>
  </conditionalFormatting>
  <conditionalFormatting sqref="G9">
    <cfRule type="cellIs" dxfId="67" priority="69" operator="equal">
      <formula>"No"</formula>
    </cfRule>
    <cfRule type="cellIs" dxfId="66" priority="70" operator="equal">
      <formula>"Yes"</formula>
    </cfRule>
  </conditionalFormatting>
  <conditionalFormatting sqref="G9">
    <cfRule type="cellIs" dxfId="65" priority="67" operator="equal">
      <formula>"No"</formula>
    </cfRule>
    <cfRule type="cellIs" dxfId="64" priority="68" operator="equal">
      <formula>"Yes"</formula>
    </cfRule>
  </conditionalFormatting>
  <conditionalFormatting sqref="G10">
    <cfRule type="cellIs" dxfId="63" priority="41" operator="equal">
      <formula>"No"</formula>
    </cfRule>
    <cfRule type="cellIs" dxfId="62" priority="42" operator="equal">
      <formula>"Yes"</formula>
    </cfRule>
  </conditionalFormatting>
  <conditionalFormatting sqref="G10">
    <cfRule type="cellIs" dxfId="61" priority="47" operator="equal">
      <formula>"No"</formula>
    </cfRule>
    <cfRule type="cellIs" dxfId="60" priority="48" operator="equal">
      <formula>"Yes"</formula>
    </cfRule>
  </conditionalFormatting>
  <conditionalFormatting sqref="G10">
    <cfRule type="cellIs" dxfId="59" priority="45" operator="equal">
      <formula>"No"</formula>
    </cfRule>
    <cfRule type="cellIs" dxfId="58" priority="46" operator="equal">
      <formula>"Yes"</formula>
    </cfRule>
  </conditionalFormatting>
  <conditionalFormatting sqref="G10">
    <cfRule type="cellIs" dxfId="57" priority="43" operator="equal">
      <formula>"No"</formula>
    </cfRule>
    <cfRule type="cellIs" dxfId="56" priority="44" operator="equal">
      <formula>"Yes"</formula>
    </cfRule>
  </conditionalFormatting>
  <conditionalFormatting sqref="G10">
    <cfRule type="cellIs" dxfId="55" priority="17" operator="equal">
      <formula>"No"</formula>
    </cfRule>
    <cfRule type="cellIs" dxfId="54" priority="18" operator="equal">
      <formula>"Yes"</formula>
    </cfRule>
  </conditionalFormatting>
  <conditionalFormatting sqref="G10">
    <cfRule type="cellIs" dxfId="53" priority="23" operator="equal">
      <formula>"No"</formula>
    </cfRule>
    <cfRule type="cellIs" dxfId="52" priority="24" operator="equal">
      <formula>"Yes"</formula>
    </cfRule>
  </conditionalFormatting>
  <conditionalFormatting sqref="G10">
    <cfRule type="cellIs" dxfId="51" priority="21" operator="equal">
      <formula>"No"</formula>
    </cfRule>
    <cfRule type="cellIs" dxfId="50" priority="22" operator="equal">
      <formula>"Yes"</formula>
    </cfRule>
  </conditionalFormatting>
  <conditionalFormatting sqref="G10">
    <cfRule type="cellIs" dxfId="49" priority="19" operator="equal">
      <formula>"No"</formula>
    </cfRule>
    <cfRule type="cellIs" dxfId="48" priority="20" operator="equal">
      <formula>"Yes"</formula>
    </cfRule>
  </conditionalFormatting>
  <conditionalFormatting sqref="G10">
    <cfRule type="cellIs" dxfId="47" priority="9" operator="equal">
      <formula>"No"</formula>
    </cfRule>
    <cfRule type="cellIs" dxfId="46" priority="10" operator="equal">
      <formula>"Yes"</formula>
    </cfRule>
  </conditionalFormatting>
  <conditionalFormatting sqref="G10">
    <cfRule type="cellIs" dxfId="45" priority="15" operator="equal">
      <formula>"No"</formula>
    </cfRule>
    <cfRule type="cellIs" dxfId="44" priority="16" operator="equal">
      <formula>"Yes"</formula>
    </cfRule>
  </conditionalFormatting>
  <conditionalFormatting sqref="G10">
    <cfRule type="cellIs" dxfId="43" priority="13" operator="equal">
      <formula>"No"</formula>
    </cfRule>
    <cfRule type="cellIs" dxfId="42" priority="14" operator="equal">
      <formula>"Yes"</formula>
    </cfRule>
  </conditionalFormatting>
  <conditionalFormatting sqref="G10">
    <cfRule type="cellIs" dxfId="41" priority="11" operator="equal">
      <formula>"No"</formula>
    </cfRule>
    <cfRule type="cellIs" dxfId="40" priority="12" operator="equal">
      <formula>"Yes"</formula>
    </cfRule>
  </conditionalFormatting>
  <conditionalFormatting sqref="G9">
    <cfRule type="cellIs" dxfId="39" priority="1" operator="equal">
      <formula>"No"</formula>
    </cfRule>
    <cfRule type="cellIs" dxfId="38" priority="2" operator="equal">
      <formula>"Yes"</formula>
    </cfRule>
  </conditionalFormatting>
  <conditionalFormatting sqref="G9">
    <cfRule type="cellIs" dxfId="37" priority="7" operator="equal">
      <formula>"No"</formula>
    </cfRule>
    <cfRule type="cellIs" dxfId="36" priority="8" operator="equal">
      <formula>"Yes"</formula>
    </cfRule>
  </conditionalFormatting>
  <conditionalFormatting sqref="G9">
    <cfRule type="cellIs" dxfId="35" priority="5" operator="equal">
      <formula>"No"</formula>
    </cfRule>
    <cfRule type="cellIs" dxfId="34" priority="6" operator="equal">
      <formula>"Yes"</formula>
    </cfRule>
  </conditionalFormatting>
  <conditionalFormatting sqref="G9">
    <cfRule type="cellIs" dxfId="33" priority="3" operator="equal">
      <formula>"No"</formula>
    </cfRule>
    <cfRule type="cellIs" dxfId="3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7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4.39843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9.79687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80</v>
      </c>
      <c r="P1" s="53" t="s">
        <v>77</v>
      </c>
      <c r="Q1" s="26" t="s">
        <v>56</v>
      </c>
      <c r="R1" s="27" t="s">
        <v>57</v>
      </c>
      <c r="S1" s="28" t="s">
        <v>78</v>
      </c>
      <c r="T1" s="23" t="s">
        <v>81</v>
      </c>
      <c r="U1" s="31" t="s">
        <v>58</v>
      </c>
      <c r="V1" s="32" t="s">
        <v>59</v>
      </c>
      <c r="W1" s="35" t="s">
        <v>60</v>
      </c>
      <c r="X1" s="54" t="s">
        <v>79</v>
      </c>
      <c r="Y1" s="36" t="s">
        <v>61</v>
      </c>
      <c r="Z1" s="34" t="s">
        <v>62</v>
      </c>
      <c r="AA1" s="32" t="s">
        <v>63</v>
      </c>
      <c r="AB1" s="33" t="s">
        <v>64</v>
      </c>
      <c r="AD1" s="200" t="s">
        <v>135</v>
      </c>
    </row>
    <row r="2" spans="1:30" ht="16.2" thickTop="1" x14ac:dyDescent="0.3">
      <c r="A2" s="113" t="s">
        <v>71</v>
      </c>
      <c r="B2" s="109">
        <f>13</f>
        <v>13</v>
      </c>
      <c r="C2" s="174">
        <f>15+4</f>
        <v>19</v>
      </c>
      <c r="D2" s="175">
        <f>18+4</f>
        <v>22</v>
      </c>
      <c r="E2" s="115">
        <v>0</v>
      </c>
      <c r="F2" s="116" t="s">
        <v>65</v>
      </c>
      <c r="G2" s="117">
        <v>0</v>
      </c>
      <c r="H2" s="118">
        <v>66</v>
      </c>
      <c r="I2" s="119"/>
      <c r="J2" s="120">
        <v>14</v>
      </c>
      <c r="K2" s="171"/>
      <c r="L2" s="121"/>
      <c r="M2" s="122">
        <v>9</v>
      </c>
      <c r="N2" s="123"/>
      <c r="O2" s="124">
        <v>23</v>
      </c>
      <c r="P2" s="125"/>
      <c r="Q2" s="133"/>
      <c r="R2" s="126"/>
      <c r="S2" s="127"/>
      <c r="T2" s="128"/>
      <c r="U2" s="110"/>
      <c r="V2" s="111">
        <f t="shared" ref="V2:V6" si="0">SUM(H2:U2)</f>
        <v>112</v>
      </c>
      <c r="W2" s="129"/>
      <c r="X2" s="130"/>
      <c r="Y2" s="131">
        <v>108</v>
      </c>
      <c r="Z2" s="112">
        <v>90</v>
      </c>
      <c r="AA2" s="58">
        <f t="shared" ref="AA2:AA6" si="1">SUM(Y2:Z2)-(V2+W2)</f>
        <v>86</v>
      </c>
      <c r="AB2" s="168">
        <f t="shared" ref="AB2:AB6" si="2">SMALL(Z2:AA2,1)+X2</f>
        <v>86</v>
      </c>
      <c r="AD2" s="238"/>
    </row>
    <row r="3" spans="1:30" x14ac:dyDescent="0.3">
      <c r="A3" s="173" t="s">
        <v>73</v>
      </c>
      <c r="B3" s="109">
        <f>14</f>
        <v>14</v>
      </c>
      <c r="C3" s="192">
        <f>15</f>
        <v>15</v>
      </c>
      <c r="D3" s="114">
        <f>19</f>
        <v>19</v>
      </c>
      <c r="E3" s="176">
        <v>0</v>
      </c>
      <c r="F3" s="177" t="s">
        <v>65</v>
      </c>
      <c r="G3" s="178">
        <v>0</v>
      </c>
      <c r="H3" s="179">
        <v>52</v>
      </c>
      <c r="I3" s="180"/>
      <c r="J3" s="181"/>
      <c r="K3" s="171"/>
      <c r="L3" s="121"/>
      <c r="M3" s="182"/>
      <c r="N3" s="183"/>
      <c r="O3" s="184">
        <v>14</v>
      </c>
      <c r="P3" s="185"/>
      <c r="Q3" s="194" t="s">
        <v>126</v>
      </c>
      <c r="R3" s="186"/>
      <c r="S3" s="187"/>
      <c r="T3" s="188"/>
      <c r="U3" s="110"/>
      <c r="V3" s="111">
        <f t="shared" si="0"/>
        <v>66</v>
      </c>
      <c r="W3" s="189"/>
      <c r="X3" s="190"/>
      <c r="Y3" s="191">
        <v>53</v>
      </c>
      <c r="Z3" s="112">
        <v>82</v>
      </c>
      <c r="AA3" s="58">
        <f t="shared" si="1"/>
        <v>69</v>
      </c>
      <c r="AB3" s="168">
        <f t="shared" si="2"/>
        <v>69</v>
      </c>
      <c r="AD3" s="238"/>
    </row>
    <row r="4" spans="1:30" x14ac:dyDescent="0.3">
      <c r="A4" s="195" t="s">
        <v>120</v>
      </c>
      <c r="B4" s="109">
        <v>12</v>
      </c>
      <c r="C4" s="132">
        <v>12</v>
      </c>
      <c r="D4" s="114">
        <v>13</v>
      </c>
      <c r="E4" s="115">
        <v>0</v>
      </c>
      <c r="F4" s="116" t="s">
        <v>136</v>
      </c>
      <c r="G4" s="117">
        <v>10</v>
      </c>
      <c r="H4" s="118"/>
      <c r="I4" s="119"/>
      <c r="J4" s="120"/>
      <c r="K4" s="171"/>
      <c r="L4" s="121">
        <v>24</v>
      </c>
      <c r="M4" s="122"/>
      <c r="N4" s="123"/>
      <c r="O4" s="124">
        <v>16</v>
      </c>
      <c r="P4" s="125"/>
      <c r="Q4" s="133"/>
      <c r="R4" s="126"/>
      <c r="S4" s="127"/>
      <c r="T4" s="128"/>
      <c r="U4" s="110"/>
      <c r="V4" s="111">
        <f t="shared" si="0"/>
        <v>40</v>
      </c>
      <c r="W4" s="129"/>
      <c r="X4" s="130"/>
      <c r="Y4" s="131">
        <v>55</v>
      </c>
      <c r="Z4" s="112">
        <v>95</v>
      </c>
      <c r="AA4" s="58">
        <f t="shared" si="1"/>
        <v>110</v>
      </c>
      <c r="AB4" s="168">
        <f t="shared" si="2"/>
        <v>95</v>
      </c>
      <c r="AD4" s="238"/>
    </row>
    <row r="5" spans="1:30" x14ac:dyDescent="0.3">
      <c r="A5" s="113" t="s">
        <v>72</v>
      </c>
      <c r="B5" s="109">
        <f>11</f>
        <v>11</v>
      </c>
      <c r="C5" s="132">
        <f>D5-1</f>
        <v>29</v>
      </c>
      <c r="D5" s="114">
        <f>30</f>
        <v>30</v>
      </c>
      <c r="E5" s="115">
        <v>0</v>
      </c>
      <c r="F5" s="116" t="s">
        <v>65</v>
      </c>
      <c r="G5" s="117">
        <v>0</v>
      </c>
      <c r="H5" s="118">
        <v>13</v>
      </c>
      <c r="I5" s="119"/>
      <c r="J5" s="210">
        <v>15</v>
      </c>
      <c r="K5" s="171"/>
      <c r="L5" s="121">
        <v>25</v>
      </c>
      <c r="M5" s="122">
        <v>8</v>
      </c>
      <c r="N5" s="123"/>
      <c r="O5" s="124">
        <v>14</v>
      </c>
      <c r="P5" s="125"/>
      <c r="Q5" s="193" t="s">
        <v>126</v>
      </c>
      <c r="R5" s="126"/>
      <c r="S5" s="127"/>
      <c r="T5" s="128"/>
      <c r="U5" s="110"/>
      <c r="V5" s="111">
        <f t="shared" si="0"/>
        <v>75</v>
      </c>
      <c r="W5" s="129"/>
      <c r="X5" s="130"/>
      <c r="Y5" s="131">
        <v>57</v>
      </c>
      <c r="Z5" s="112">
        <v>143</v>
      </c>
      <c r="AA5" s="58">
        <f t="shared" si="1"/>
        <v>125</v>
      </c>
      <c r="AB5" s="168">
        <f t="shared" si="2"/>
        <v>125</v>
      </c>
      <c r="AD5" s="238"/>
    </row>
    <row r="6" spans="1:30" x14ac:dyDescent="0.3">
      <c r="A6" s="195" t="s">
        <v>121</v>
      </c>
      <c r="B6" s="234">
        <f>12-3</f>
        <v>9</v>
      </c>
      <c r="C6" s="249">
        <f>18+4-2</f>
        <v>20</v>
      </c>
      <c r="D6" s="235">
        <f>18+4+1-3</f>
        <v>20</v>
      </c>
      <c r="E6" s="115">
        <v>0</v>
      </c>
      <c r="F6" s="166" t="s">
        <v>65</v>
      </c>
      <c r="G6" s="117">
        <v>0</v>
      </c>
      <c r="H6" s="118">
        <v>14</v>
      </c>
      <c r="I6" s="119"/>
      <c r="J6" s="120">
        <v>31</v>
      </c>
      <c r="K6" s="171"/>
      <c r="L6" s="121">
        <v>21</v>
      </c>
      <c r="M6" s="170">
        <v>10</v>
      </c>
      <c r="N6" s="123"/>
      <c r="O6" s="124">
        <v>27</v>
      </c>
      <c r="P6" s="125"/>
      <c r="Q6" s="133"/>
      <c r="R6" s="126"/>
      <c r="S6" s="127"/>
      <c r="T6" s="128"/>
      <c r="U6" s="110"/>
      <c r="V6" s="111">
        <f t="shared" si="0"/>
        <v>103</v>
      </c>
      <c r="W6" s="129"/>
      <c r="X6" s="130"/>
      <c r="Y6" s="131">
        <v>74</v>
      </c>
      <c r="Z6" s="112">
        <v>69</v>
      </c>
      <c r="AA6" s="58">
        <f t="shared" si="1"/>
        <v>40</v>
      </c>
      <c r="AB6" s="168">
        <f t="shared" si="2"/>
        <v>40</v>
      </c>
      <c r="AD6" s="238"/>
    </row>
    <row r="7" spans="1:30" x14ac:dyDescent="0.3">
      <c r="A7" s="195" t="s">
        <v>163</v>
      </c>
      <c r="B7" s="109">
        <v>14</v>
      </c>
      <c r="C7" s="132">
        <v>16</v>
      </c>
      <c r="D7" s="114">
        <v>18</v>
      </c>
      <c r="E7" s="115">
        <v>19</v>
      </c>
      <c r="F7" s="166" t="s">
        <v>65</v>
      </c>
      <c r="G7" s="117">
        <v>0</v>
      </c>
      <c r="H7" s="118">
        <v>10</v>
      </c>
      <c r="I7" s="119"/>
      <c r="J7" s="120">
        <v>14</v>
      </c>
      <c r="K7" s="171"/>
      <c r="L7" s="121"/>
      <c r="M7" s="122">
        <v>19</v>
      </c>
      <c r="N7" s="123"/>
      <c r="O7" s="124"/>
      <c r="P7" s="125"/>
      <c r="Q7" s="133"/>
      <c r="R7" s="126"/>
      <c r="S7" s="127"/>
      <c r="T7" s="128"/>
      <c r="U7" s="110"/>
      <c r="V7" s="111">
        <f t="shared" ref="V7" si="3">SUM(H7:U7)</f>
        <v>43</v>
      </c>
      <c r="W7" s="129"/>
      <c r="X7" s="130"/>
      <c r="Y7" s="131">
        <v>45</v>
      </c>
      <c r="Z7" s="112">
        <v>20</v>
      </c>
      <c r="AA7" s="58">
        <f t="shared" ref="AA7" si="4">SUM(Y7:Z7)-(V7+W7)</f>
        <v>22</v>
      </c>
      <c r="AB7" s="168">
        <f t="shared" ref="AB7" si="5">SMALL(Z7:AA7,1)+X7</f>
        <v>20</v>
      </c>
      <c r="AD7" s="238"/>
    </row>
    <row r="8" spans="1:30" x14ac:dyDescent="0.3">
      <c r="A8" s="195" t="s">
        <v>173</v>
      </c>
      <c r="B8" s="109">
        <v>12</v>
      </c>
      <c r="C8" s="132">
        <v>18</v>
      </c>
      <c r="D8" s="114">
        <v>20</v>
      </c>
      <c r="E8" s="115">
        <v>0</v>
      </c>
      <c r="F8" s="116" t="s">
        <v>174</v>
      </c>
      <c r="G8" s="117">
        <v>10</v>
      </c>
      <c r="H8" s="118">
        <v>26</v>
      </c>
      <c r="I8" s="119"/>
      <c r="J8" s="120"/>
      <c r="K8" s="171"/>
      <c r="L8" s="121"/>
      <c r="M8" s="122"/>
      <c r="N8" s="123"/>
      <c r="O8" s="124"/>
      <c r="P8" s="125"/>
      <c r="Q8" s="133"/>
      <c r="R8" s="126"/>
      <c r="S8" s="127"/>
      <c r="T8" s="128"/>
      <c r="U8" s="110"/>
      <c r="V8" s="111">
        <f t="shared" ref="V8" si="6">SUM(H8:U8)</f>
        <v>26</v>
      </c>
      <c r="W8" s="129"/>
      <c r="X8" s="130"/>
      <c r="Y8" s="131"/>
      <c r="Z8" s="112">
        <v>19</v>
      </c>
      <c r="AA8" s="58">
        <f t="shared" ref="AA8" si="7">SUM(Y8:Z8)-(V8+W8)</f>
        <v>-7</v>
      </c>
      <c r="AB8" s="168">
        <f t="shared" ref="AB8" si="8">SMALL(Z8:AA8,1)+X8</f>
        <v>-7</v>
      </c>
      <c r="AD8" s="167"/>
    </row>
    <row r="9" spans="1:30" x14ac:dyDescent="0.3">
      <c r="A9" s="195" t="s">
        <v>236</v>
      </c>
      <c r="B9" s="109">
        <v>16</v>
      </c>
      <c r="C9" s="132">
        <v>12</v>
      </c>
      <c r="D9" s="114">
        <v>18</v>
      </c>
      <c r="E9" s="115">
        <v>0</v>
      </c>
      <c r="F9" s="166" t="s">
        <v>241</v>
      </c>
      <c r="G9" s="117">
        <v>5</v>
      </c>
      <c r="H9" s="118"/>
      <c r="I9" s="119"/>
      <c r="J9" s="120">
        <v>33</v>
      </c>
      <c r="K9" s="171"/>
      <c r="L9" s="121"/>
      <c r="M9" s="122">
        <v>25</v>
      </c>
      <c r="N9" s="123"/>
      <c r="O9" s="124"/>
      <c r="P9" s="125"/>
      <c r="Q9" s="133"/>
      <c r="R9" s="126"/>
      <c r="S9" s="127"/>
      <c r="T9" s="128"/>
      <c r="U9" s="110"/>
      <c r="V9" s="111">
        <f t="shared" ref="V9:V10" si="9">SUM(H9:U9)</f>
        <v>58</v>
      </c>
      <c r="W9" s="129"/>
      <c r="X9" s="130"/>
      <c r="Y9" s="131"/>
      <c r="Z9" s="112">
        <v>56</v>
      </c>
      <c r="AA9" s="58">
        <f t="shared" ref="AA9:AA10" si="10">SUM(Y9:Z9)-(V9+W9)</f>
        <v>-2</v>
      </c>
      <c r="AB9" s="168">
        <f t="shared" ref="AB9:AB10" si="11">SMALL(Z9:AA9,1)+X9</f>
        <v>-2</v>
      </c>
      <c r="AD9" s="250" t="s">
        <v>237</v>
      </c>
    </row>
    <row r="10" spans="1:30" x14ac:dyDescent="0.3">
      <c r="A10" s="195" t="s">
        <v>240</v>
      </c>
      <c r="B10" s="109">
        <f>13</f>
        <v>13</v>
      </c>
      <c r="C10" s="192">
        <f>13</f>
        <v>13</v>
      </c>
      <c r="D10" s="114">
        <f>B10</f>
        <v>13</v>
      </c>
      <c r="E10" s="115">
        <v>0</v>
      </c>
      <c r="F10" s="116" t="s">
        <v>65</v>
      </c>
      <c r="G10" s="117">
        <v>0</v>
      </c>
      <c r="H10" s="118">
        <v>10</v>
      </c>
      <c r="I10" s="119"/>
      <c r="J10" s="120">
        <v>25</v>
      </c>
      <c r="K10" s="171"/>
      <c r="L10" s="121"/>
      <c r="M10" s="122">
        <v>10</v>
      </c>
      <c r="N10" s="123"/>
      <c r="O10" s="124"/>
      <c r="P10" s="125"/>
      <c r="Q10" s="133"/>
      <c r="R10" s="126"/>
      <c r="S10" s="127"/>
      <c r="T10" s="128"/>
      <c r="U10" s="110"/>
      <c r="V10" s="111">
        <f t="shared" si="9"/>
        <v>45</v>
      </c>
      <c r="W10" s="129"/>
      <c r="X10" s="130"/>
      <c r="Y10" s="131">
        <v>44</v>
      </c>
      <c r="Z10" s="112">
        <v>51</v>
      </c>
      <c r="AA10" s="58">
        <f t="shared" si="10"/>
        <v>50</v>
      </c>
      <c r="AB10" s="168">
        <f t="shared" si="11"/>
        <v>50</v>
      </c>
      <c r="AD10" s="167"/>
    </row>
    <row r="11" spans="1:30" x14ac:dyDescent="0.3">
      <c r="A11" s="236" t="s">
        <v>153</v>
      </c>
      <c r="B11" s="109">
        <v>11</v>
      </c>
      <c r="C11" s="132">
        <v>21</v>
      </c>
      <c r="D11" s="114">
        <v>22</v>
      </c>
      <c r="E11" s="115">
        <v>0</v>
      </c>
      <c r="F11" s="166" t="s">
        <v>170</v>
      </c>
      <c r="G11" s="117">
        <v>1</v>
      </c>
      <c r="H11" s="118">
        <f>46+23+42</f>
        <v>111</v>
      </c>
      <c r="I11" s="119"/>
      <c r="J11" s="120"/>
      <c r="K11" s="171"/>
      <c r="L11" s="121"/>
      <c r="M11" s="170"/>
      <c r="N11" s="123"/>
      <c r="O11" s="124">
        <v>16</v>
      </c>
      <c r="P11" s="125"/>
      <c r="Q11" s="133"/>
      <c r="R11" s="126"/>
      <c r="S11" s="127"/>
      <c r="T11" s="128">
        <v>21</v>
      </c>
      <c r="U11" s="110"/>
      <c r="V11" s="111">
        <f t="shared" ref="V11" si="12">SUM(H11:U11)</f>
        <v>148</v>
      </c>
      <c r="W11" s="129"/>
      <c r="X11" s="130"/>
      <c r="Y11" s="131"/>
      <c r="Z11" s="112">
        <v>133</v>
      </c>
      <c r="AA11" s="58">
        <f t="shared" ref="AA11" si="13">SUM(Y11:Z11)-(V11+W11)</f>
        <v>-15</v>
      </c>
      <c r="AB11" s="168">
        <f t="shared" ref="AB11" si="14">SMALL(Z11:AA11,1)+X11</f>
        <v>-15</v>
      </c>
      <c r="AD11" s="167"/>
    </row>
    <row r="12" spans="1:30" x14ac:dyDescent="0.3">
      <c r="A12" s="236" t="s">
        <v>139</v>
      </c>
      <c r="B12" s="109">
        <v>10</v>
      </c>
      <c r="C12" s="174">
        <f>24+2</f>
        <v>26</v>
      </c>
      <c r="D12" s="175">
        <f>24+2</f>
        <v>26</v>
      </c>
      <c r="E12" s="115">
        <v>0</v>
      </c>
      <c r="F12" s="166" t="s">
        <v>170</v>
      </c>
      <c r="G12" s="117">
        <v>1</v>
      </c>
      <c r="H12" s="118">
        <v>33</v>
      </c>
      <c r="I12" s="119"/>
      <c r="J12" s="210" t="s">
        <v>155</v>
      </c>
      <c r="K12" s="171"/>
      <c r="L12" s="121">
        <v>21</v>
      </c>
      <c r="M12" s="170">
        <v>31</v>
      </c>
      <c r="N12" s="123"/>
      <c r="O12" s="124"/>
      <c r="P12" s="125"/>
      <c r="Q12" s="133"/>
      <c r="R12" s="126"/>
      <c r="S12" s="127">
        <v>31</v>
      </c>
      <c r="T12" s="128"/>
      <c r="U12" s="110"/>
      <c r="V12" s="111">
        <f t="shared" ref="V12" si="15">SUM(H12:U12)</f>
        <v>116</v>
      </c>
      <c r="W12" s="129">
        <v>1</v>
      </c>
      <c r="X12" s="130"/>
      <c r="Y12" s="131"/>
      <c r="Z12" s="112">
        <v>107</v>
      </c>
      <c r="AA12" s="58">
        <f t="shared" ref="AA12" si="16">SUM(Y12:Z12)-(V12+W12)</f>
        <v>-10</v>
      </c>
      <c r="AB12" s="168">
        <f t="shared" ref="AB12" si="17">SMALL(Z12:AA12,1)+X12</f>
        <v>-10</v>
      </c>
      <c r="AD12" s="167"/>
    </row>
    <row r="13" spans="1:30" x14ac:dyDescent="0.3">
      <c r="A13" s="236" t="s">
        <v>140</v>
      </c>
      <c r="B13" s="109">
        <v>13</v>
      </c>
      <c r="C13" s="192">
        <v>23</v>
      </c>
      <c r="D13" s="114">
        <v>26</v>
      </c>
      <c r="E13" s="115">
        <v>0</v>
      </c>
      <c r="F13" s="166" t="s">
        <v>170</v>
      </c>
      <c r="G13" s="117">
        <v>1</v>
      </c>
      <c r="H13" s="118">
        <v>78</v>
      </c>
      <c r="I13" s="119"/>
      <c r="J13" s="120"/>
      <c r="K13" s="171"/>
      <c r="L13" s="121"/>
      <c r="M13" s="170"/>
      <c r="N13" s="123"/>
      <c r="O13" s="124">
        <v>22</v>
      </c>
      <c r="P13" s="125"/>
      <c r="Q13" s="133"/>
      <c r="R13" s="126"/>
      <c r="S13" s="127"/>
      <c r="T13" s="128">
        <v>21</v>
      </c>
      <c r="U13" s="110"/>
      <c r="V13" s="111">
        <f t="shared" ref="V13:V14" si="18">SUM(H13:U13)</f>
        <v>121</v>
      </c>
      <c r="W13" s="129"/>
      <c r="X13" s="130"/>
      <c r="Y13" s="131"/>
      <c r="Z13" s="112">
        <v>105</v>
      </c>
      <c r="AA13" s="58">
        <f t="shared" ref="AA13:AA14" si="19">SUM(Y13:Z13)-(V13+W13)</f>
        <v>-16</v>
      </c>
      <c r="AB13" s="168">
        <f t="shared" ref="AB13:AB14" si="20">SMALL(Z13:AA13,1)+X13</f>
        <v>-16</v>
      </c>
      <c r="AD13" s="167"/>
    </row>
    <row r="14" spans="1:30" ht="16.2" x14ac:dyDescent="0.3">
      <c r="A14" s="236" t="s">
        <v>141</v>
      </c>
      <c r="B14" s="206">
        <v>13</v>
      </c>
      <c r="C14" s="207">
        <v>27</v>
      </c>
      <c r="D14" s="208">
        <v>27</v>
      </c>
      <c r="E14" s="115">
        <v>0</v>
      </c>
      <c r="F14" s="166" t="s">
        <v>170</v>
      </c>
      <c r="G14" s="117">
        <v>1</v>
      </c>
      <c r="H14" s="118">
        <v>114</v>
      </c>
      <c r="I14" s="119"/>
      <c r="J14" s="120"/>
      <c r="K14" s="204" t="s">
        <v>125</v>
      </c>
      <c r="L14" s="169" t="s">
        <v>125</v>
      </c>
      <c r="M14" s="170"/>
      <c r="N14" s="123"/>
      <c r="O14" s="124"/>
      <c r="P14" s="125">
        <v>28</v>
      </c>
      <c r="Q14" s="133"/>
      <c r="R14" s="126"/>
      <c r="S14" s="127"/>
      <c r="T14" s="128"/>
      <c r="U14" s="110"/>
      <c r="V14" s="111">
        <f t="shared" si="18"/>
        <v>142</v>
      </c>
      <c r="W14" s="129"/>
      <c r="X14" s="130"/>
      <c r="Y14" s="131">
        <v>29</v>
      </c>
      <c r="Z14" s="112">
        <v>104</v>
      </c>
      <c r="AA14" s="58">
        <f t="shared" si="19"/>
        <v>-9</v>
      </c>
      <c r="AB14" s="168">
        <f t="shared" si="20"/>
        <v>-9</v>
      </c>
      <c r="AD14" s="167"/>
    </row>
    <row r="15" spans="1:30" ht="16.2" x14ac:dyDescent="0.3">
      <c r="B15" s="209" t="s">
        <v>152</v>
      </c>
      <c r="C15" s="205"/>
      <c r="D15" s="205"/>
    </row>
    <row r="16" spans="1:30" x14ac:dyDescent="0.3">
      <c r="F16" s="49" t="s">
        <v>171</v>
      </c>
    </row>
    <row r="18" spans="1:30" x14ac:dyDescent="0.3">
      <c r="A18" s="152" t="s">
        <v>177</v>
      </c>
      <c r="B18" s="109">
        <v>12</v>
      </c>
      <c r="C18" s="132">
        <v>18</v>
      </c>
      <c r="D18" s="114">
        <v>21</v>
      </c>
      <c r="E18" s="115">
        <v>0</v>
      </c>
      <c r="F18" s="116" t="s">
        <v>65</v>
      </c>
      <c r="G18" s="117">
        <v>0</v>
      </c>
      <c r="H18" s="118">
        <v>35</v>
      </c>
      <c r="I18" s="119"/>
      <c r="J18" s="120"/>
      <c r="K18" s="171"/>
      <c r="L18" s="121"/>
      <c r="M18" s="122">
        <v>20</v>
      </c>
      <c r="N18" s="123"/>
      <c r="O18" s="124"/>
      <c r="P18" s="125"/>
      <c r="Q18" s="133"/>
      <c r="R18" s="126"/>
      <c r="S18" s="127"/>
      <c r="T18" s="128"/>
      <c r="U18" s="110"/>
      <c r="V18" s="111">
        <f t="shared" ref="V18" si="21">SUM(H18:U18)</f>
        <v>55</v>
      </c>
      <c r="W18" s="129"/>
      <c r="X18" s="130"/>
      <c r="Y18" s="131"/>
      <c r="Z18" s="112">
        <v>114</v>
      </c>
      <c r="AA18" s="58">
        <f t="shared" ref="AA18" si="22">SUM(Y18:Z18)-(V18+W18)</f>
        <v>59</v>
      </c>
      <c r="AB18" s="168">
        <f t="shared" ref="AB18" si="23">SMALL(Z18:AA18,1)+X18</f>
        <v>59</v>
      </c>
      <c r="AD18" s="167"/>
    </row>
    <row r="19" spans="1:30" x14ac:dyDescent="0.3">
      <c r="A19" s="236" t="s">
        <v>192</v>
      </c>
      <c r="B19" s="109">
        <v>12</v>
      </c>
      <c r="C19" s="132">
        <v>14</v>
      </c>
      <c r="D19" s="114">
        <v>17</v>
      </c>
      <c r="E19" s="115">
        <v>0</v>
      </c>
      <c r="F19" s="116" t="s">
        <v>65</v>
      </c>
      <c r="G19" s="117">
        <v>0</v>
      </c>
      <c r="H19" s="118">
        <v>25</v>
      </c>
      <c r="I19" s="119"/>
      <c r="J19" s="120"/>
      <c r="K19" s="171"/>
      <c r="L19" s="121"/>
      <c r="M19" s="122">
        <v>26</v>
      </c>
      <c r="N19" s="123"/>
      <c r="O19" s="124"/>
      <c r="P19" s="125"/>
      <c r="Q19" s="133"/>
      <c r="R19" s="126"/>
      <c r="S19" s="127"/>
      <c r="T19" s="128"/>
      <c r="U19" s="110"/>
      <c r="V19" s="111">
        <f t="shared" ref="V19" si="24">SUM(H19:U19)</f>
        <v>51</v>
      </c>
      <c r="W19" s="129"/>
      <c r="X19" s="130"/>
      <c r="Y19" s="131"/>
      <c r="Z19" s="112">
        <v>39</v>
      </c>
      <c r="AA19" s="58">
        <f t="shared" ref="AA19" si="25">SUM(Y19:Z19)-(V19+W19)</f>
        <v>-12</v>
      </c>
      <c r="AB19" s="168">
        <f t="shared" ref="AB19" si="26">SMALL(Z19:AA19,1)+X19</f>
        <v>-12</v>
      </c>
      <c r="AD19" s="167"/>
    </row>
    <row r="20" spans="1:30" x14ac:dyDescent="0.3">
      <c r="A20" s="236" t="s">
        <v>193</v>
      </c>
      <c r="B20" s="109">
        <v>12</v>
      </c>
      <c r="C20" s="132">
        <v>14</v>
      </c>
      <c r="D20" s="114">
        <v>17</v>
      </c>
      <c r="E20" s="115">
        <v>0</v>
      </c>
      <c r="F20" s="116" t="s">
        <v>65</v>
      </c>
      <c r="G20" s="117">
        <v>0</v>
      </c>
      <c r="H20" s="118">
        <v>41</v>
      </c>
      <c r="I20" s="119"/>
      <c r="J20" s="120"/>
      <c r="K20" s="171"/>
      <c r="L20" s="121"/>
      <c r="M20" s="122">
        <v>21</v>
      </c>
      <c r="N20" s="123"/>
      <c r="O20" s="124"/>
      <c r="P20" s="125"/>
      <c r="Q20" s="133"/>
      <c r="R20" s="126"/>
      <c r="S20" s="127"/>
      <c r="T20" s="128"/>
      <c r="U20" s="110"/>
      <c r="V20" s="111">
        <f t="shared" ref="V20:V21" si="27">SUM(H20:U20)</f>
        <v>62</v>
      </c>
      <c r="W20" s="129"/>
      <c r="X20" s="130"/>
      <c r="Y20" s="131"/>
      <c r="Z20" s="112">
        <v>39</v>
      </c>
      <c r="AA20" s="58">
        <f t="shared" ref="AA20:AA21" si="28">SUM(Y20:Z20)-(V20+W20)</f>
        <v>-23</v>
      </c>
      <c r="AB20" s="168">
        <f t="shared" ref="AB20:AB21" si="29">SMALL(Z20:AA20,1)+X20</f>
        <v>-23</v>
      </c>
      <c r="AD20" s="167"/>
    </row>
    <row r="21" spans="1:30" x14ac:dyDescent="0.3">
      <c r="A21" s="236" t="s">
        <v>194</v>
      </c>
      <c r="B21" s="109">
        <v>12</v>
      </c>
      <c r="C21" s="132">
        <v>14</v>
      </c>
      <c r="D21" s="114">
        <v>17</v>
      </c>
      <c r="E21" s="115">
        <v>0</v>
      </c>
      <c r="F21" s="116" t="s">
        <v>65</v>
      </c>
      <c r="G21" s="117">
        <v>0</v>
      </c>
      <c r="H21" s="118">
        <v>32</v>
      </c>
      <c r="I21" s="119"/>
      <c r="J21" s="120"/>
      <c r="K21" s="171"/>
      <c r="L21" s="121"/>
      <c r="M21" s="122">
        <v>23</v>
      </c>
      <c r="N21" s="123"/>
      <c r="O21" s="124"/>
      <c r="P21" s="125"/>
      <c r="Q21" s="133"/>
      <c r="R21" s="126"/>
      <c r="S21" s="127"/>
      <c r="T21" s="128"/>
      <c r="U21" s="110"/>
      <c r="V21" s="111">
        <f t="shared" si="27"/>
        <v>55</v>
      </c>
      <c r="W21" s="129"/>
      <c r="X21" s="130"/>
      <c r="Y21" s="131"/>
      <c r="Z21" s="112">
        <v>39</v>
      </c>
      <c r="AA21" s="58">
        <f t="shared" si="28"/>
        <v>-16</v>
      </c>
      <c r="AB21" s="168">
        <f t="shared" si="29"/>
        <v>-16</v>
      </c>
      <c r="AD21" s="167"/>
    </row>
    <row r="22" spans="1:30" x14ac:dyDescent="0.3">
      <c r="A22" s="236" t="s">
        <v>209</v>
      </c>
      <c r="B22" s="109">
        <f>14</f>
        <v>14</v>
      </c>
      <c r="C22" s="192">
        <f>16</f>
        <v>16</v>
      </c>
      <c r="D22" s="114">
        <f t="shared" ref="D22" si="30">B22+5</f>
        <v>19</v>
      </c>
      <c r="E22" s="115">
        <v>0</v>
      </c>
      <c r="F22" s="116" t="s">
        <v>65</v>
      </c>
      <c r="G22" s="117">
        <v>0</v>
      </c>
      <c r="H22" s="118">
        <v>60</v>
      </c>
      <c r="I22" s="119"/>
      <c r="J22" s="120"/>
      <c r="K22" s="171"/>
      <c r="L22" s="121"/>
      <c r="M22" s="122"/>
      <c r="N22" s="123"/>
      <c r="O22" s="124"/>
      <c r="P22" s="125"/>
      <c r="Q22" s="133"/>
      <c r="R22" s="126"/>
      <c r="S22" s="127"/>
      <c r="T22" s="128"/>
      <c r="U22" s="110"/>
      <c r="V22" s="111">
        <f t="shared" ref="V22" si="31">SUM(H22:U22)</f>
        <v>60</v>
      </c>
      <c r="W22" s="129"/>
      <c r="X22" s="130"/>
      <c r="Y22" s="131"/>
      <c r="Z22" s="112">
        <v>50</v>
      </c>
      <c r="AA22" s="58">
        <f t="shared" ref="AA22" si="32">SUM(Y22:Z22)-(V22+W22)</f>
        <v>-10</v>
      </c>
      <c r="AB22" s="168">
        <f t="shared" ref="AB22" si="33">SMALL(Z22:AA22,1)+X22</f>
        <v>-10</v>
      </c>
      <c r="AD22" s="167"/>
    </row>
    <row r="23" spans="1:30" x14ac:dyDescent="0.3">
      <c r="A23" s="152" t="s">
        <v>242</v>
      </c>
      <c r="B23" s="109">
        <f>13</f>
        <v>13</v>
      </c>
      <c r="C23" s="192">
        <f>13</f>
        <v>13</v>
      </c>
      <c r="D23" s="114">
        <f>B23</f>
        <v>13</v>
      </c>
      <c r="E23" s="115">
        <v>0</v>
      </c>
      <c r="F23" s="116" t="s">
        <v>65</v>
      </c>
      <c r="G23" s="117">
        <v>0</v>
      </c>
      <c r="H23" s="118">
        <v>10</v>
      </c>
      <c r="I23" s="119"/>
      <c r="J23" s="120">
        <v>25</v>
      </c>
      <c r="K23" s="171"/>
      <c r="L23" s="121"/>
      <c r="M23" s="122"/>
      <c r="N23" s="123"/>
      <c r="O23" s="124"/>
      <c r="P23" s="125"/>
      <c r="Q23" s="133"/>
      <c r="R23" s="126"/>
      <c r="S23" s="127"/>
      <c r="T23" s="128"/>
      <c r="U23" s="110"/>
      <c r="V23" s="111">
        <f t="shared" ref="V23:V24" si="34">SUM(H23:U23)</f>
        <v>35</v>
      </c>
      <c r="W23" s="129"/>
      <c r="X23" s="130"/>
      <c r="Y23" s="131"/>
      <c r="Z23" s="112">
        <v>40</v>
      </c>
      <c r="AA23" s="58">
        <f t="shared" ref="AA23:AA24" si="35">SUM(Y23:Z23)-(V23+W23)</f>
        <v>5</v>
      </c>
      <c r="AB23" s="168">
        <f t="shared" ref="AB23:AB24" si="36">SMALL(Z23:AA23,1)+X23</f>
        <v>5</v>
      </c>
      <c r="AD23" s="167"/>
    </row>
    <row r="24" spans="1:30" x14ac:dyDescent="0.3">
      <c r="A24" s="236" t="s">
        <v>211</v>
      </c>
      <c r="B24" s="109">
        <f>14</f>
        <v>14</v>
      </c>
      <c r="C24" s="192">
        <f>14</f>
        <v>14</v>
      </c>
      <c r="D24" s="114">
        <f>B24+3</f>
        <v>17</v>
      </c>
      <c r="E24" s="115">
        <v>0</v>
      </c>
      <c r="F24" s="116" t="s">
        <v>65</v>
      </c>
      <c r="G24" s="117">
        <v>0</v>
      </c>
      <c r="H24" s="118">
        <v>9</v>
      </c>
      <c r="I24" s="119"/>
      <c r="J24" s="120">
        <v>31</v>
      </c>
      <c r="K24" s="171"/>
      <c r="L24" s="121"/>
      <c r="M24" s="122"/>
      <c r="N24" s="123"/>
      <c r="O24" s="124"/>
      <c r="P24" s="125"/>
      <c r="Q24" s="133"/>
      <c r="R24" s="126"/>
      <c r="S24" s="127"/>
      <c r="T24" s="128"/>
      <c r="U24" s="110"/>
      <c r="V24" s="111">
        <f t="shared" si="34"/>
        <v>40</v>
      </c>
      <c r="W24" s="129"/>
      <c r="X24" s="130"/>
      <c r="Y24" s="131"/>
      <c r="Z24" s="112">
        <v>35</v>
      </c>
      <c r="AA24" s="58">
        <f t="shared" si="35"/>
        <v>-5</v>
      </c>
      <c r="AB24" s="168">
        <f t="shared" si="36"/>
        <v>-5</v>
      </c>
      <c r="AD24" s="167"/>
    </row>
    <row r="25" spans="1:30" x14ac:dyDescent="0.3">
      <c r="A25" s="236" t="s">
        <v>212</v>
      </c>
      <c r="B25" s="109">
        <f>14</f>
        <v>14</v>
      </c>
      <c r="C25" s="192">
        <f>15</f>
        <v>15</v>
      </c>
      <c r="D25" s="114">
        <f t="shared" ref="D25:D27" si="37">B25+4</f>
        <v>18</v>
      </c>
      <c r="E25" s="115">
        <v>0</v>
      </c>
      <c r="F25" s="116" t="s">
        <v>65</v>
      </c>
      <c r="G25" s="117">
        <v>0</v>
      </c>
      <c r="H25" s="118">
        <v>37</v>
      </c>
      <c r="I25" s="119"/>
      <c r="J25" s="120"/>
      <c r="K25" s="171"/>
      <c r="L25" s="121"/>
      <c r="M25" s="122"/>
      <c r="N25" s="123"/>
      <c r="O25" s="124"/>
      <c r="P25" s="125"/>
      <c r="Q25" s="133"/>
      <c r="R25" s="126"/>
      <c r="S25" s="127"/>
      <c r="T25" s="128"/>
      <c r="U25" s="110"/>
      <c r="V25" s="111">
        <f t="shared" ref="V25:V27" si="38">SUM(H25:U25)</f>
        <v>37</v>
      </c>
      <c r="W25" s="129"/>
      <c r="X25" s="130"/>
      <c r="Y25" s="131"/>
      <c r="Z25" s="112">
        <v>35</v>
      </c>
      <c r="AA25" s="58">
        <f t="shared" ref="AA25:AA27" si="39">SUM(Y25:Z25)-(V25+W25)</f>
        <v>-2</v>
      </c>
      <c r="AB25" s="168">
        <f t="shared" ref="AB25:AB27" si="40">SMALL(Z25:AA25,1)+X25</f>
        <v>-2</v>
      </c>
      <c r="AD25" s="167"/>
    </row>
    <row r="26" spans="1:30" x14ac:dyDescent="0.3">
      <c r="A26" s="236" t="s">
        <v>214</v>
      </c>
      <c r="B26" s="109">
        <f>12</f>
        <v>12</v>
      </c>
      <c r="C26" s="192">
        <f>13</f>
        <v>13</v>
      </c>
      <c r="D26" s="114">
        <f>B26+2</f>
        <v>14</v>
      </c>
      <c r="E26" s="115">
        <v>0</v>
      </c>
      <c r="F26" s="116" t="s">
        <v>65</v>
      </c>
      <c r="G26" s="117">
        <v>0</v>
      </c>
      <c r="H26" s="118">
        <v>56</v>
      </c>
      <c r="I26" s="119"/>
      <c r="J26" s="120"/>
      <c r="K26" s="171"/>
      <c r="L26" s="121"/>
      <c r="M26" s="122"/>
      <c r="N26" s="123"/>
      <c r="O26" s="124"/>
      <c r="P26" s="125"/>
      <c r="Q26" s="133"/>
      <c r="R26" s="126"/>
      <c r="S26" s="127"/>
      <c r="T26" s="128"/>
      <c r="U26" s="110"/>
      <c r="V26" s="111">
        <f t="shared" si="38"/>
        <v>56</v>
      </c>
      <c r="W26" s="129"/>
      <c r="X26" s="130"/>
      <c r="Y26" s="131"/>
      <c r="Z26" s="240">
        <f>35+10</f>
        <v>45</v>
      </c>
      <c r="AA26" s="58">
        <f t="shared" si="39"/>
        <v>-11</v>
      </c>
      <c r="AB26" s="168">
        <f t="shared" si="40"/>
        <v>-11</v>
      </c>
      <c r="AD26" s="167"/>
    </row>
    <row r="27" spans="1:30" x14ac:dyDescent="0.3">
      <c r="A27" s="236" t="s">
        <v>213</v>
      </c>
      <c r="B27" s="109">
        <f>14</f>
        <v>14</v>
      </c>
      <c r="C27" s="192">
        <f>15</f>
        <v>15</v>
      </c>
      <c r="D27" s="114">
        <f t="shared" si="37"/>
        <v>18</v>
      </c>
      <c r="E27" s="115">
        <v>0</v>
      </c>
      <c r="F27" s="116" t="s">
        <v>65</v>
      </c>
      <c r="G27" s="117">
        <v>0</v>
      </c>
      <c r="H27" s="118"/>
      <c r="I27" s="119"/>
      <c r="J27" s="120">
        <v>46</v>
      </c>
      <c r="K27" s="171"/>
      <c r="L27" s="121"/>
      <c r="M27" s="122"/>
      <c r="N27" s="123"/>
      <c r="O27" s="124"/>
      <c r="P27" s="125"/>
      <c r="Q27" s="133"/>
      <c r="R27" s="126"/>
      <c r="S27" s="127"/>
      <c r="T27" s="128"/>
      <c r="U27" s="110"/>
      <c r="V27" s="111">
        <f t="shared" si="38"/>
        <v>46</v>
      </c>
      <c r="W27" s="129"/>
      <c r="X27" s="130"/>
      <c r="Y27" s="131"/>
      <c r="Z27" s="112">
        <v>35</v>
      </c>
      <c r="AA27" s="58">
        <f t="shared" si="39"/>
        <v>-11</v>
      </c>
      <c r="AB27" s="168">
        <f t="shared" si="40"/>
        <v>-11</v>
      </c>
      <c r="AD27" s="167"/>
    </row>
  </sheetData>
  <sortState xmlns:xlrd2="http://schemas.microsoft.com/office/spreadsheetml/2017/richdata2" ref="A2:AD7">
    <sortCondition ref="A2:A7"/>
  </sortState>
  <conditionalFormatting sqref="AB2 AB6">
    <cfRule type="cellIs" dxfId="31" priority="147" stopIfTrue="1" operator="lessThan">
      <formula>0.5</formula>
    </cfRule>
    <cfRule type="cellIs" dxfId="30" priority="148" operator="lessThan">
      <formula>0.5*Z2</formula>
    </cfRule>
  </conditionalFormatting>
  <conditionalFormatting sqref="AB3:AB4">
    <cfRule type="cellIs" dxfId="29" priority="47" stopIfTrue="1" operator="lessThan">
      <formula>0.5</formula>
    </cfRule>
    <cfRule type="cellIs" dxfId="28" priority="48" operator="lessThan">
      <formula>0.5*Z3</formula>
    </cfRule>
  </conditionalFormatting>
  <conditionalFormatting sqref="AB5">
    <cfRule type="cellIs" dxfId="27" priority="45" stopIfTrue="1" operator="lessThan">
      <formula>0.5</formula>
    </cfRule>
    <cfRule type="cellIs" dxfId="26" priority="46" operator="lessThan">
      <formula>0.5*Z5</formula>
    </cfRule>
  </conditionalFormatting>
  <conditionalFormatting sqref="AB11">
    <cfRule type="cellIs" dxfId="25" priority="29" stopIfTrue="1" operator="lessThan">
      <formula>0.5</formula>
    </cfRule>
    <cfRule type="cellIs" dxfId="24" priority="30" operator="lessThan">
      <formula>0.5*Z11</formula>
    </cfRule>
  </conditionalFormatting>
  <conditionalFormatting sqref="AB7">
    <cfRule type="cellIs" dxfId="23" priority="27" stopIfTrue="1" operator="lessThan">
      <formula>0.5</formula>
    </cfRule>
    <cfRule type="cellIs" dxfId="22" priority="28" operator="lessThan">
      <formula>0.5*Z7</formula>
    </cfRule>
  </conditionalFormatting>
  <conditionalFormatting sqref="AB12">
    <cfRule type="cellIs" dxfId="21" priority="23" stopIfTrue="1" operator="lessThan">
      <formula>0.5</formula>
    </cfRule>
    <cfRule type="cellIs" dxfId="20" priority="24" operator="lessThan">
      <formula>0.5*Z12</formula>
    </cfRule>
  </conditionalFormatting>
  <conditionalFormatting sqref="AB13:AB14">
    <cfRule type="cellIs" dxfId="19" priority="21" stopIfTrue="1" operator="lessThan">
      <formula>0.5</formula>
    </cfRule>
    <cfRule type="cellIs" dxfId="18" priority="22" operator="lessThan">
      <formula>0.5*Z13</formula>
    </cfRule>
  </conditionalFormatting>
  <conditionalFormatting sqref="AB8">
    <cfRule type="cellIs" dxfId="17" priority="19" stopIfTrue="1" operator="lessThan">
      <formula>0.5</formula>
    </cfRule>
    <cfRule type="cellIs" dxfId="16" priority="20" operator="lessThan">
      <formula>0.5*Z8</formula>
    </cfRule>
  </conditionalFormatting>
  <conditionalFormatting sqref="AB18">
    <cfRule type="cellIs" dxfId="15" priority="17" stopIfTrue="1" operator="lessThan">
      <formula>0.5</formula>
    </cfRule>
    <cfRule type="cellIs" dxfId="14" priority="18" operator="lessThan">
      <formula>0.5*Z18</formula>
    </cfRule>
  </conditionalFormatting>
  <conditionalFormatting sqref="AB19">
    <cfRule type="cellIs" dxfId="13" priority="15" stopIfTrue="1" operator="lessThan">
      <formula>0.5</formula>
    </cfRule>
    <cfRule type="cellIs" dxfId="12" priority="16" operator="lessThan">
      <formula>0.5*Z19</formula>
    </cfRule>
  </conditionalFormatting>
  <conditionalFormatting sqref="AB20:AB21">
    <cfRule type="cellIs" dxfId="11" priority="13" stopIfTrue="1" operator="lessThan">
      <formula>0.5</formula>
    </cfRule>
    <cfRule type="cellIs" dxfId="10" priority="14" operator="lessThan">
      <formula>0.5*Z20</formula>
    </cfRule>
  </conditionalFormatting>
  <conditionalFormatting sqref="AB22">
    <cfRule type="cellIs" dxfId="9" priority="11" stopIfTrue="1" operator="lessThan">
      <formula>0.5</formula>
    </cfRule>
    <cfRule type="cellIs" dxfId="8" priority="12" operator="lessThan">
      <formula>0.5*Z22</formula>
    </cfRule>
  </conditionalFormatting>
  <conditionalFormatting sqref="AB25:AB27">
    <cfRule type="cellIs" dxfId="7" priority="7" stopIfTrue="1" operator="lessThan">
      <formula>0.5</formula>
    </cfRule>
    <cfRule type="cellIs" dxfId="6" priority="8" operator="lessThan">
      <formula>0.5*Z25</formula>
    </cfRule>
  </conditionalFormatting>
  <conditionalFormatting sqref="AB23:AB24">
    <cfRule type="cellIs" dxfId="5" priority="9" stopIfTrue="1" operator="lessThan">
      <formula>0.5</formula>
    </cfRule>
    <cfRule type="cellIs" dxfId="4" priority="10" operator="lessThan">
      <formula>0.5*Z23</formula>
    </cfRule>
  </conditionalFormatting>
  <conditionalFormatting sqref="AB9">
    <cfRule type="cellIs" dxfId="3" priority="5" stopIfTrue="1" operator="lessThan">
      <formula>0.5</formula>
    </cfRule>
    <cfRule type="cellIs" dxfId="2" priority="6" operator="lessThan">
      <formula>0.5*Z9</formula>
    </cfRule>
  </conditionalFormatting>
  <conditionalFormatting sqref="AB10">
    <cfRule type="cellIs" dxfId="1" priority="1" stopIfTrue="1" operator="lessThan">
      <formula>0.5</formula>
    </cfRule>
    <cfRule type="cellIs" dxfId="0" priority="2" operator="lessThan">
      <formula>0.5*Z10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4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4</v>
      </c>
      <c r="E4" s="10">
        <f ca="1">RANDBETWEEN(1,6)+RANDBETWEEN(1,6)+RANDBETWEEN(1,6)</f>
        <v>9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13</v>
      </c>
      <c r="E5" s="10">
        <f ca="1">RANDBETWEEN(1,8)+RANDBETWEEN(1,8)+RANDBETWEEN(1,8)</f>
        <v>13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31</v>
      </c>
      <c r="H5" s="11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6</v>
      </c>
      <c r="D6" s="10">
        <f ca="1">RANDBETWEEN(1,10)+RANDBETWEEN(1,10)</f>
        <v>7</v>
      </c>
      <c r="E6" s="10">
        <f ca="1">RANDBETWEEN(1,10)+RANDBETWEEN(1,10)+RANDBETWEEN(1,10)</f>
        <v>22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15</v>
      </c>
      <c r="E7" s="10">
        <f ca="1">RANDBETWEEN(1,12)+RANDBETWEEN(1,12)+RANDBETWEEN(1,12)</f>
        <v>18</v>
      </c>
      <c r="F7" s="10">
        <f ca="1">RANDBETWEEN(1,12)+RANDBETWEEN(1,12)+RANDBETWEEN(1,12)+RANDBETWEEN(1,12)</f>
        <v>25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63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8</v>
      </c>
      <c r="D8" s="10">
        <f ca="1">RANDBETWEEN(1,20)+RANDBETWEEN(1,20)</f>
        <v>29</v>
      </c>
      <c r="E8" s="10">
        <f ca="1">RANDBETWEEN(1,20)+RANDBETWEEN(1,20)+RANDBETWEEN(1,20)</f>
        <v>19</v>
      </c>
      <c r="F8" s="10">
        <f ca="1">RANDBETWEEN(1,20)+RANDBETWEEN(1,20)+RANDBETWEEN(1,20)+RANDBETWEEN(1,20)</f>
        <v>27</v>
      </c>
      <c r="G8" s="10">
        <f ca="1">RANDBETWEEN(1,20)+RANDBETWEEN(1,20)+RANDBETWEEN(1,20)+RANDBETWEEN(1,20)+RANDBETWEEN(1,20)</f>
        <v>63</v>
      </c>
      <c r="H8" s="11">
        <f ca="1">RANDBETWEEN(1,20)+RANDBETWEEN(1,20)+RANDBETWEEN(1,20)+RANDBETWEEN(1,20)+RANDBETWEEN(1,20)+RANDBETWEEN(1,20)</f>
        <v>79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75</v>
      </c>
      <c r="D9" s="13">
        <f ca="1">RANDBETWEEN(1,100)+RANDBETWEEN(1,100)</f>
        <v>20</v>
      </c>
      <c r="E9" s="13">
        <f ca="1">RANDBETWEEN(1,100)+RANDBETWEEN(1,100)+RANDBETWEEN(1,100)</f>
        <v>164</v>
      </c>
      <c r="F9" s="13">
        <f ca="1">RANDBETWEEN(1,100)+RANDBETWEEN(1,100)+RANDBETWEEN(1,100)+RANDBETWEEN(1,100)</f>
        <v>213</v>
      </c>
      <c r="G9" s="13">
        <f ca="1">RANDBETWEEN(1,100)+RANDBETWEEN(1,100)+RANDBETWEEN(1,100)+RANDBETWEEN(1,100)+RANDBETWEEN(1,100)</f>
        <v>197</v>
      </c>
      <c r="H9" s="14">
        <f ca="1">RANDBETWEEN(1,100)+RANDBETWEEN(1,100)+RANDBETWEEN(1,100)+RANDBETWEEN(1,100)+RANDBETWEEN(1,100)+RANDBETWEEN(1,100)</f>
        <v>280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2020-06-12T12:41:44Z</dcterms:modified>
</cp:coreProperties>
</file>