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mc:AlternateContent xmlns:mc="http://schemas.openxmlformats.org/markup-compatibility/2006">
    <mc:Choice Requires="x15">
      <x15ac:absPath xmlns:x15ac="http://schemas.microsoft.com/office/spreadsheetml/2010/11/ac" url="C:\A\Jue\Armario\DoW\NPCs\"/>
    </mc:Choice>
  </mc:AlternateContent>
  <xr:revisionPtr revIDLastSave="0" documentId="13_ncr:1_{08FC824D-2471-4365-AFA4-EB382E22CA3B}"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Velsharoon" sheetId="27" r:id="rId3"/>
    <sheet name="Spellbook" sheetId="28" r:id="rId4"/>
    <sheet name="Spells" sheetId="24" r:id="rId5"/>
    <sheet name="Feats" sheetId="26" r:id="rId6"/>
    <sheet name="Martial" sheetId="6" r:id="rId7"/>
    <sheet name="Equipment" sheetId="19" r:id="rId8"/>
    <sheet name="Minion" sheetId="30" r:id="rId9"/>
    <sheet name="Skeletal Mount" sheetId="29" r:id="rId10"/>
    <sheet name="Ghoul" sheetId="31" r:id="rId11"/>
    <sheet name="Undead" sheetId="22" r:id="rId12"/>
  </sheets>
  <externalReferences>
    <externalReference r:id="rId13"/>
    <externalReference r:id="rId14"/>
  </externalReferences>
  <definedNames>
    <definedName name="_xlnm._FilterDatabase" localSheetId="11" hidden="1">[1]Leadership!$A$29:$AB$31</definedName>
    <definedName name="NoShade">'[2]Spell Sheet'!$FH$1</definedName>
    <definedName name="OLE_LINK1" localSheetId="5">Feats!#REF!</definedName>
    <definedName name="OLE_LINK1" localSheetId="4">Spells!#REF!</definedName>
    <definedName name="_xlnm.Print_Area" localSheetId="7">Equipment!#REF!</definedName>
    <definedName name="_xlnm.Print_Area" localSheetId="5">Feats!#REF!</definedName>
    <definedName name="_xlnm.Print_Area" localSheetId="10">Ghoul!$A$1:$H$12</definedName>
    <definedName name="_xlnm.Print_Area" localSheetId="6">Martial!#REF!</definedName>
    <definedName name="_xlnm.Print_Area" localSheetId="8">Minion!$A$1:$H$14</definedName>
    <definedName name="_xlnm.Print_Area" localSheetId="0">'Personal File'!$A$1:$H$39</definedName>
    <definedName name="_xlnm.Print_Area" localSheetId="9">'Skeletal Mount'!$A$1:$H$12</definedName>
    <definedName name="_xlnm.Print_Area" localSheetId="1">Skills!$A$1:$K$35</definedName>
    <definedName name="_xlnm.Print_Area" localSheetId="3">Spellbook!$A$2:$I$43</definedName>
    <definedName name="_xlnm.Print_Area" localSheetId="4">Spells!#REF!</definedName>
    <definedName name="_xlnm.Print_Area" localSheetId="2">Velsharoon!$A$1:$I$32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4" l="1"/>
  <c r="T19" i="24" l="1"/>
  <c r="T20" i="24"/>
  <c r="Q15" i="24" l="1"/>
  <c r="R15" i="24"/>
  <c r="B132" i="28" l="1"/>
  <c r="I11" i="6" l="1"/>
  <c r="I10" i="6"/>
  <c r="E50" i="15" l="1"/>
  <c r="Z23" i="24" l="1"/>
  <c r="P20" i="24"/>
  <c r="P19" i="24"/>
  <c r="R11" i="24" l="1"/>
  <c r="Q11" i="24"/>
  <c r="S11" i="24"/>
  <c r="N3" i="24" l="1"/>
  <c r="O3" i="24"/>
  <c r="P3" i="24"/>
  <c r="Q3" i="24"/>
  <c r="R3" i="24"/>
  <c r="S3" i="24"/>
  <c r="T3" i="24"/>
  <c r="U3" i="24"/>
  <c r="V3" i="24"/>
  <c r="W3" i="24"/>
  <c r="I16" i="6" l="1"/>
  <c r="B10" i="4"/>
  <c r="B5" i="15"/>
  <c r="B4" i="15"/>
  <c r="B3" i="15"/>
  <c r="I3" i="6" l="1"/>
  <c r="I4" i="6"/>
  <c r="E3" i="31" l="1"/>
  <c r="B3" i="31"/>
  <c r="B3" i="29"/>
  <c r="E3" i="29"/>
  <c r="B4" i="31"/>
  <c r="B4" i="29" l="1"/>
  <c r="C6" i="31" l="1"/>
  <c r="G26" i="6" l="1"/>
  <c r="C8" i="31"/>
  <c r="C7" i="31"/>
  <c r="C4" i="31"/>
  <c r="E4" i="31" s="1"/>
  <c r="F4" i="31" s="1"/>
  <c r="C3" i="31"/>
  <c r="B133" i="28"/>
  <c r="O23" i="24" l="1"/>
  <c r="O14" i="22" l="1"/>
  <c r="O13" i="22"/>
  <c r="O9" i="22"/>
  <c r="O8" i="22"/>
  <c r="O7" i="22"/>
  <c r="O3" i="22"/>
  <c r="O2" i="22"/>
  <c r="I12" i="6" l="1"/>
  <c r="B5" i="30" l="1"/>
  <c r="B4" i="30"/>
  <c r="I15" i="6" l="1"/>
  <c r="O11" i="22" l="1"/>
  <c r="H37" i="15" l="1"/>
  <c r="G17" i="6" l="1"/>
  <c r="O12" i="22" l="1"/>
  <c r="O5" i="22"/>
  <c r="I6" i="6" l="1"/>
  <c r="I7" i="6"/>
  <c r="I17" i="6" l="1"/>
  <c r="O10" i="22" l="1"/>
  <c r="O6" i="22"/>
  <c r="O4" i="22"/>
  <c r="G25" i="6" l="1"/>
  <c r="E13" i="4" s="1"/>
  <c r="I14" i="6" l="1"/>
  <c r="C9" i="30" l="1"/>
  <c r="C8" i="30"/>
  <c r="C5" i="30"/>
  <c r="C4" i="30"/>
  <c r="C8" i="29"/>
  <c r="C7" i="29"/>
  <c r="C4" i="29"/>
  <c r="E4" i="29" s="1"/>
  <c r="F4" i="29" s="1"/>
  <c r="C3" i="29"/>
  <c r="H42" i="15" l="1"/>
  <c r="H41" i="15"/>
  <c r="H35" i="15"/>
  <c r="H19" i="15"/>
  <c r="H11" i="15" l="1"/>
  <c r="H48" i="15"/>
  <c r="H47" i="15"/>
  <c r="I13" i="6" l="1"/>
  <c r="Z25" i="24" l="1"/>
  <c r="V22" i="24" l="1"/>
  <c r="V24" i="24"/>
  <c r="O24" i="24"/>
  <c r="O25" i="24" s="1"/>
  <c r="H24" i="15" l="1"/>
  <c r="H29" i="15" l="1"/>
  <c r="H28" i="15"/>
  <c r="H27" i="15"/>
  <c r="H26" i="15"/>
  <c r="H25" i="15"/>
  <c r="N19" i="24" l="1"/>
  <c r="N20" i="24"/>
  <c r="E4" i="30" l="1"/>
  <c r="E5" i="30"/>
  <c r="F5" i="30" s="1"/>
  <c r="H5" i="15"/>
  <c r="H4" i="15"/>
  <c r="H3" i="15"/>
  <c r="W11" i="24" l="1"/>
  <c r="V11" i="24"/>
  <c r="C17" i="4" l="1"/>
  <c r="C16" i="4"/>
  <c r="C15" i="4"/>
  <c r="C14" i="4"/>
  <c r="E14" i="4" s="1"/>
  <c r="C13" i="4"/>
  <c r="C12" i="4"/>
  <c r="H3" i="6" s="1"/>
  <c r="H17" i="6" l="1"/>
  <c r="J17" i="6" s="1"/>
  <c r="H16" i="6"/>
  <c r="J16" i="6" s="1"/>
  <c r="B11" i="4"/>
  <c r="E15" i="4"/>
  <c r="E17" i="4" s="1"/>
  <c r="E16" i="4" s="1"/>
  <c r="H12" i="6"/>
  <c r="J12" i="6" s="1"/>
  <c r="H15" i="6"/>
  <c r="J15" i="6" s="1"/>
  <c r="H7" i="6"/>
  <c r="J7" i="6" s="1"/>
  <c r="H6" i="6"/>
  <c r="J6" i="6" s="1"/>
  <c r="H14" i="6"/>
  <c r="J14" i="6" s="1"/>
  <c r="H13" i="6"/>
  <c r="J13" i="6" s="1"/>
  <c r="J19" i="24"/>
  <c r="J11" i="24"/>
  <c r="J12" i="24"/>
  <c r="J18" i="24"/>
  <c r="J10" i="24"/>
  <c r="J17" i="24"/>
  <c r="J14" i="24"/>
  <c r="J16" i="24"/>
  <c r="J15" i="24"/>
  <c r="J13" i="24"/>
  <c r="H11" i="6"/>
  <c r="J11" i="6" s="1"/>
  <c r="H10" i="6"/>
  <c r="J10" i="6" s="1"/>
  <c r="J7" i="24"/>
  <c r="J20" i="24"/>
  <c r="D8" i="24"/>
  <c r="D20" i="24"/>
  <c r="D22" i="24"/>
  <c r="D12" i="24"/>
  <c r="D25" i="24"/>
  <c r="D19" i="24"/>
  <c r="D18" i="24"/>
  <c r="D21" i="24"/>
  <c r="D26" i="24"/>
  <c r="D23" i="24"/>
  <c r="H4" i="6"/>
  <c r="J4" i="6" s="1"/>
  <c r="J3" i="6"/>
  <c r="J8" i="24"/>
  <c r="D4" i="24"/>
  <c r="D5" i="24"/>
  <c r="D7" i="24"/>
  <c r="D10" i="24"/>
  <c r="D13" i="24"/>
  <c r="D24" i="24"/>
  <c r="D3" i="24"/>
  <c r="D6" i="24"/>
  <c r="D9" i="24"/>
  <c r="D11" i="24"/>
  <c r="D14" i="24"/>
  <c r="D17" i="24"/>
  <c r="D15" i="24"/>
  <c r="D16" i="24"/>
  <c r="J9" i="24"/>
  <c r="J4" i="24"/>
  <c r="J5" i="24"/>
  <c r="J6" i="24"/>
  <c r="J3" i="24"/>
  <c r="O26" i="24"/>
  <c r="V23" i="24"/>
  <c r="V25" i="24"/>
  <c r="D29" i="15"/>
  <c r="D28" i="15"/>
  <c r="D27" i="15"/>
  <c r="D26" i="15"/>
  <c r="D25" i="15"/>
  <c r="D5" i="15"/>
  <c r="D3" i="15"/>
  <c r="E3" i="15" s="1"/>
  <c r="D6" i="15"/>
  <c r="G6" i="15" s="1"/>
  <c r="D4" i="15"/>
  <c r="H49" i="15"/>
  <c r="H46" i="15"/>
  <c r="H45" i="15"/>
  <c r="H44" i="15"/>
  <c r="H43" i="15"/>
  <c r="H40" i="15"/>
  <c r="H39" i="15"/>
  <c r="H38" i="15"/>
  <c r="H36" i="15"/>
  <c r="H34" i="15"/>
  <c r="H33" i="15"/>
  <c r="H32" i="15"/>
  <c r="H31" i="15"/>
  <c r="H30" i="15"/>
  <c r="H23" i="15"/>
  <c r="H22" i="15"/>
  <c r="H21" i="15"/>
  <c r="H20" i="15"/>
  <c r="H18" i="15"/>
  <c r="H17" i="15"/>
  <c r="H16" i="15"/>
  <c r="H15" i="15"/>
  <c r="H14" i="15"/>
  <c r="H13" i="15"/>
  <c r="H12" i="15"/>
  <c r="H10" i="15"/>
  <c r="H9" i="15"/>
  <c r="H8" i="15"/>
  <c r="H7" i="15"/>
  <c r="H6" i="15"/>
  <c r="E4" i="15" l="1"/>
  <c r="G4" i="15"/>
  <c r="G3" i="15"/>
  <c r="E25" i="15"/>
  <c r="G25" i="15"/>
  <c r="E27" i="15"/>
  <c r="G27" i="15"/>
  <c r="E29" i="15"/>
  <c r="G29" i="15"/>
  <c r="E5" i="15"/>
  <c r="G5" i="15"/>
  <c r="E26" i="15"/>
  <c r="G26" i="15"/>
  <c r="E28" i="15"/>
  <c r="G28" i="15"/>
  <c r="N15" i="24"/>
  <c r="O15" i="24"/>
  <c r="P15" i="24"/>
  <c r="S15" i="24"/>
  <c r="T15" i="24"/>
  <c r="U15" i="24"/>
  <c r="V15" i="24"/>
  <c r="W15" i="24"/>
  <c r="N11" i="24"/>
  <c r="O11" i="24"/>
  <c r="P11" i="24"/>
  <c r="T11" i="24"/>
  <c r="U11" i="24"/>
  <c r="I26" i="15" l="1"/>
  <c r="I29" i="15"/>
  <c r="I28" i="15"/>
  <c r="I27" i="15"/>
  <c r="I25" i="15"/>
  <c r="I4" i="15"/>
  <c r="I3" i="15"/>
  <c r="I5" i="15"/>
  <c r="C24" i="19"/>
  <c r="D31" i="15"/>
  <c r="D30" i="15"/>
  <c r="D24" i="15"/>
  <c r="D12" i="15"/>
  <c r="D43" i="15"/>
  <c r="B50" i="15"/>
  <c r="D32" i="15"/>
  <c r="D45" i="15"/>
  <c r="D42" i="15"/>
  <c r="D37" i="15"/>
  <c r="D47" i="15"/>
  <c r="D44" i="15"/>
  <c r="D46" i="15"/>
  <c r="D39" i="15"/>
  <c r="D19" i="15"/>
  <c r="D48" i="15"/>
  <c r="D35" i="15"/>
  <c r="D41" i="15"/>
  <c r="D14" i="15"/>
  <c r="D49" i="15"/>
  <c r="D40" i="15"/>
  <c r="D38" i="15"/>
  <c r="D36" i="15"/>
  <c r="D34" i="15"/>
  <c r="D33" i="15"/>
  <c r="D23" i="15"/>
  <c r="D22" i="15"/>
  <c r="D21" i="15"/>
  <c r="D20" i="15"/>
  <c r="D18" i="15"/>
  <c r="D17" i="15"/>
  <c r="D16" i="15"/>
  <c r="D15" i="15"/>
  <c r="D13" i="15"/>
  <c r="D11" i="15"/>
  <c r="D10" i="15"/>
  <c r="D9" i="15"/>
  <c r="D8" i="15"/>
  <c r="D7" i="15"/>
  <c r="E6" i="15"/>
  <c r="I6" i="15" s="1"/>
  <c r="E13" i="15" l="1"/>
  <c r="G13" i="15"/>
  <c r="E18" i="15"/>
  <c r="G18" i="15"/>
  <c r="E21" i="15"/>
  <c r="G21" i="15"/>
  <c r="E34" i="15"/>
  <c r="G34" i="15"/>
  <c r="E49" i="15"/>
  <c r="G49" i="15"/>
  <c r="E41" i="15"/>
  <c r="G41" i="15"/>
  <c r="E39" i="15"/>
  <c r="G39" i="15"/>
  <c r="E37" i="15"/>
  <c r="G37" i="15"/>
  <c r="E7" i="15"/>
  <c r="G7" i="15"/>
  <c r="E9" i="15"/>
  <c r="G9" i="15"/>
  <c r="E11" i="15"/>
  <c r="G11" i="15"/>
  <c r="E15" i="15"/>
  <c r="G15" i="15"/>
  <c r="E17" i="15"/>
  <c r="G17" i="15"/>
  <c r="E20" i="15"/>
  <c r="G20" i="15"/>
  <c r="E22" i="15"/>
  <c r="G22" i="15"/>
  <c r="E33" i="15"/>
  <c r="G33" i="15"/>
  <c r="E36" i="15"/>
  <c r="G36" i="15"/>
  <c r="E40" i="15"/>
  <c r="G40" i="15"/>
  <c r="E14" i="15"/>
  <c r="G14" i="15"/>
  <c r="E35" i="15"/>
  <c r="G35" i="15"/>
  <c r="E19" i="15"/>
  <c r="G19" i="15"/>
  <c r="E46" i="15"/>
  <c r="G46" i="15"/>
  <c r="E47" i="15"/>
  <c r="G47" i="15"/>
  <c r="E42" i="15"/>
  <c r="G42" i="15"/>
  <c r="E32" i="15"/>
  <c r="G32" i="15"/>
  <c r="E43" i="15"/>
  <c r="G43" i="15"/>
  <c r="E24" i="15"/>
  <c r="G24" i="15"/>
  <c r="E31" i="15"/>
  <c r="G31" i="15"/>
  <c r="E8" i="15"/>
  <c r="G8" i="15"/>
  <c r="E10" i="15"/>
  <c r="G10" i="15"/>
  <c r="E16" i="15"/>
  <c r="G16" i="15"/>
  <c r="E23" i="15"/>
  <c r="G23" i="15"/>
  <c r="E38" i="15"/>
  <c r="G38" i="15"/>
  <c r="E48" i="15"/>
  <c r="G48" i="15"/>
  <c r="E44" i="15"/>
  <c r="G44" i="15"/>
  <c r="E45" i="15"/>
  <c r="G45" i="15"/>
  <c r="E12" i="15"/>
  <c r="G12" i="15"/>
  <c r="E30" i="15"/>
  <c r="G30" i="15"/>
  <c r="I45" i="15" l="1"/>
  <c r="I10" i="15"/>
  <c r="I43" i="15"/>
  <c r="I42" i="15"/>
  <c r="I46" i="15"/>
  <c r="I35" i="15"/>
  <c r="I20" i="15"/>
  <c r="I9" i="15"/>
  <c r="I37" i="15"/>
  <c r="I41" i="15"/>
  <c r="I34" i="15"/>
  <c r="I23" i="15"/>
  <c r="I30" i="15"/>
  <c r="I48" i="15"/>
  <c r="I44" i="15"/>
  <c r="I38" i="15"/>
  <c r="I8" i="15"/>
  <c r="I24" i="15"/>
  <c r="I32" i="15"/>
  <c r="I19" i="15"/>
  <c r="I36" i="15"/>
  <c r="I22" i="15"/>
  <c r="I7" i="15"/>
  <c r="I18" i="15"/>
  <c r="I17" i="15"/>
  <c r="I16" i="15"/>
  <c r="I15" i="15"/>
  <c r="I14" i="15"/>
  <c r="I12" i="15"/>
  <c r="I11" i="15"/>
  <c r="I31" i="15"/>
  <c r="I33" i="15"/>
  <c r="I40" i="15"/>
  <c r="I47" i="15"/>
  <c r="I39" i="15"/>
  <c r="I49" i="15"/>
  <c r="I21" i="15"/>
  <c r="I1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5" authorId="0" shapeId="0" xr:uid="{00000000-0006-0000-0000-000001000000}">
      <text>
        <r>
          <rPr>
            <b/>
            <sz val="12"/>
            <color indexed="81"/>
            <rFont val="Times New Roman"/>
            <family val="1"/>
          </rPr>
          <t xml:space="preserve">Prohibited Schools:  </t>
        </r>
        <r>
          <rPr>
            <sz val="12"/>
            <color indexed="81"/>
            <rFont val="Times New Roman"/>
            <family val="1"/>
          </rPr>
          <t xml:space="preserve">Illusion, Enchantment
</t>
        </r>
        <r>
          <rPr>
            <b/>
            <sz val="12"/>
            <color indexed="81"/>
            <rFont val="Times New Roman"/>
            <family val="1"/>
          </rPr>
          <t xml:space="preserve">Variants:  </t>
        </r>
        <r>
          <rPr>
            <sz val="12"/>
            <color indexed="81"/>
            <rFont val="Times New Roman"/>
            <family val="1"/>
          </rPr>
          <t>Enhanced Undead, Skeletal Minion</t>
        </r>
      </text>
    </comment>
    <comment ref="C10" authorId="0" shapeId="0" xr:uid="{00000000-0006-0000-0000-000002000000}">
      <text>
        <r>
          <rPr>
            <sz val="12"/>
            <color indexed="81"/>
            <rFont val="Times New Roman"/>
            <family val="1"/>
          </rPr>
          <t>-2 in melee (Noncombatant, see Martial tab for modifiers)
+1 in melee (Small)
+4 with slings and thrown weapons
cloistered cleric levels use poor BAB table, as necromancer</t>
        </r>
      </text>
    </comment>
    <comment ref="E12" authorId="0" shapeId="0" xr:uid="{00000000-0006-0000-0000-000003000000}">
      <text>
        <r>
          <rPr>
            <sz val="12"/>
            <color indexed="81"/>
            <rFont val="Times New Roman"/>
            <family val="1"/>
          </rPr>
          <t>See PHB 162</t>
        </r>
      </text>
    </comment>
    <comment ref="B14" authorId="0" shapeId="0" xr:uid="{00000000-0006-0000-0000-000004000000}">
      <text>
        <r>
          <rPr>
            <sz val="12"/>
            <color indexed="81"/>
            <rFont val="Times New Roman"/>
            <family val="1"/>
          </rPr>
          <t xml:space="preserve">Amulet of Health +4
</t>
        </r>
        <r>
          <rPr>
            <i/>
            <sz val="12"/>
            <color indexed="81"/>
            <rFont val="Times New Roman"/>
            <family val="1"/>
          </rPr>
          <t>bear’s endurance +4</t>
        </r>
      </text>
    </comment>
    <comment ref="E14" authorId="0" shapeId="0" xr:uid="{00000000-0006-0000-0000-000005000000}">
      <text>
        <r>
          <rPr>
            <sz val="12"/>
            <color indexed="81"/>
            <rFont val="Times New Roman"/>
            <family val="1"/>
          </rPr>
          <t>[(1 * 6 Rogue) * 75%]
+ [(3 * 6 Cloistered Cleric) * 75%] 
+ [(3 * 4 Necromancer) * 75%] 
+ [(8 * 6 True Necromancer) * 75%]
 + (15 * 1 [Amulet] Con)</t>
        </r>
      </text>
    </comment>
    <comment ref="E15" authorId="0" shapeId="0" xr:uid="{00000000-0006-0000-0000-000006000000}">
      <text>
        <r>
          <rPr>
            <sz val="12"/>
            <color indexed="81"/>
            <rFont val="Times New Roman"/>
            <family val="1"/>
          </rPr>
          <t>Size +1
Prot. from Good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10F1BB9F-F20C-4092-8B55-4D43C2FD3E75}">
      <text>
        <r>
          <rPr>
            <sz val="12"/>
            <color indexed="81"/>
            <rFont val="Times New Roman"/>
            <family val="1"/>
          </rPr>
          <t>Cloak of Resistance</t>
        </r>
      </text>
    </comment>
    <comment ref="F4" authorId="0" shapeId="0" xr:uid="{F2D31A57-2C2F-46A1-B15E-FCD634B32767}">
      <text>
        <r>
          <rPr>
            <sz val="12"/>
            <color indexed="81"/>
            <rFont val="Times New Roman"/>
            <family val="1"/>
          </rPr>
          <t>Cloak of Resistance</t>
        </r>
      </text>
    </comment>
    <comment ref="F5" authorId="0" shapeId="0" xr:uid="{00000000-0006-0000-0100-000003000000}">
      <text>
        <r>
          <rPr>
            <sz val="12"/>
            <color indexed="81"/>
            <rFont val="Times New Roman"/>
            <family val="1"/>
          </rPr>
          <t>Cloak of Resistance</t>
        </r>
      </text>
    </comment>
    <comment ref="F9" authorId="0" shapeId="0" xr:uid="{00000000-0006-0000-0100-000004000000}">
      <text>
        <r>
          <rPr>
            <sz val="12"/>
            <color indexed="81"/>
            <rFont val="Times New Roman"/>
            <family val="1"/>
          </rPr>
          <t>Halfling +2</t>
        </r>
      </text>
    </comment>
    <comment ref="F20" authorId="0" shapeId="0" xr:uid="{00000000-0006-0000-0100-000005000000}">
      <text>
        <r>
          <rPr>
            <sz val="12"/>
            <color indexed="81"/>
            <rFont val="Times New Roman"/>
            <family val="1"/>
          </rPr>
          <t>Healing belt</t>
        </r>
      </text>
    </comment>
    <comment ref="F21" authorId="0" shapeId="0" xr:uid="{00000000-0006-0000-0100-000006000000}">
      <text>
        <r>
          <rPr>
            <sz val="12"/>
            <color indexed="81"/>
            <rFont val="Times New Roman"/>
            <family val="1"/>
          </rPr>
          <t>Halfling +4</t>
        </r>
      </text>
    </comment>
    <comment ref="F23" authorId="0" shapeId="0" xr:uid="{00000000-0006-0000-0100-000007000000}">
      <text>
        <r>
          <rPr>
            <sz val="12"/>
            <color indexed="81"/>
            <rFont val="Times New Roman"/>
            <family val="1"/>
          </rPr>
          <t>Halfling +2</t>
        </r>
      </text>
    </comment>
    <comment ref="F33" authorId="0" shapeId="0" xr:uid="{00000000-0006-0000-0100-000008000000}">
      <text>
        <r>
          <rPr>
            <sz val="12"/>
            <color indexed="81"/>
            <rFont val="Times New Roman"/>
            <family val="1"/>
          </rPr>
          <t>Halfling +2</t>
        </r>
      </text>
    </comment>
    <comment ref="F34" authorId="0" shapeId="0" xr:uid="{00000000-0006-0000-0100-000009000000}">
      <text>
        <r>
          <rPr>
            <sz val="12"/>
            <color indexed="81"/>
            <rFont val="Times New Roman"/>
            <family val="1"/>
          </rPr>
          <t>Halfling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E9" authorId="0" shapeId="0" xr:uid="{00000000-0006-0000-0200-000001000000}">
      <text>
        <r>
          <rPr>
            <sz val="12"/>
            <color indexed="81"/>
            <rFont val="Times New Roman"/>
            <family val="1"/>
          </rPr>
          <t>Sulphur or phosphorous</t>
        </r>
      </text>
    </comment>
    <comment ref="E11" authorId="0" shapeId="0" xr:uid="{00000000-0006-0000-0200-000002000000}">
      <text>
        <r>
          <rPr>
            <sz val="12"/>
            <color indexed="81"/>
            <rFont val="Times New Roman"/>
            <family val="1"/>
          </rPr>
          <t>Copper wire</t>
        </r>
      </text>
    </comment>
    <comment ref="E13" authorId="0" shapeId="0" xr:uid="{00000000-0006-0000-0200-000003000000}">
      <text>
        <r>
          <rPr>
            <sz val="12"/>
            <color indexed="81"/>
            <rFont val="Times New Roman"/>
            <family val="1"/>
          </rPr>
          <t>Prism, lens, or monocle</t>
        </r>
      </text>
    </comment>
    <comment ref="E23" authorId="0" shapeId="0" xr:uid="{00000000-0006-0000-0200-000004000000}">
      <text>
        <r>
          <rPr>
            <sz val="12"/>
            <color indexed="81"/>
            <rFont val="Times New Roman"/>
            <family val="1"/>
          </rPr>
          <t>Bacteria culture</t>
        </r>
      </text>
    </comment>
    <comment ref="E40" authorId="0" shapeId="0" xr:uid="{00000000-0006-0000-0200-000005000000}">
      <text>
        <r>
          <rPr>
            <sz val="12"/>
            <color indexed="81"/>
            <rFont val="Times New Roman"/>
            <family val="1"/>
          </rPr>
          <t>Pinch of dirt</t>
        </r>
      </text>
    </comment>
    <comment ref="E41" authorId="0" shapeId="0" xr:uid="{00000000-0006-0000-0200-000006000000}">
      <text>
        <r>
          <rPr>
            <sz val="12"/>
            <color indexed="81"/>
            <rFont val="Times New Roman"/>
            <family val="1"/>
          </rPr>
          <t>Imbued weapon</t>
        </r>
      </text>
    </comment>
    <comment ref="E48" authorId="0" shapeId="0" xr:uid="{00000000-0006-0000-0200-000007000000}">
      <text>
        <r>
          <rPr>
            <sz val="12"/>
            <color indexed="81"/>
            <rFont val="Times New Roman"/>
            <family val="1"/>
          </rPr>
          <t>Parchment w/ holy text</t>
        </r>
      </text>
    </comment>
    <comment ref="E50" authorId="0" shapeId="0" xr:uid="{00000000-0006-0000-0200-000008000000}">
      <text>
        <r>
          <rPr>
            <sz val="12"/>
            <color indexed="81"/>
            <rFont val="Times New Roman"/>
            <family val="1"/>
          </rPr>
          <t>Humanoid phalanges</t>
        </r>
      </text>
    </comment>
    <comment ref="E51" authorId="0" shapeId="0" xr:uid="{00000000-0006-0000-0200-000009000000}">
      <text>
        <r>
          <rPr>
            <sz val="12"/>
            <color indexed="81"/>
            <rFont val="Times New Roman"/>
            <family val="1"/>
          </rPr>
          <t>piece of string &amp; bit of wood</t>
        </r>
      </text>
    </comment>
    <comment ref="E54" authorId="0" shapeId="0" xr:uid="{00000000-0006-0000-0200-00000A000000}">
      <text>
        <r>
          <rPr>
            <sz val="12"/>
            <color indexed="81"/>
            <rFont val="Times New Roman"/>
            <family val="1"/>
          </rPr>
          <t>Dumathoin symbol, crystal lens</t>
        </r>
      </text>
    </comment>
    <comment ref="E55" authorId="0" shapeId="0" xr:uid="{00000000-0006-0000-0200-00000B000000}">
      <text>
        <r>
          <rPr>
            <sz val="12"/>
            <color indexed="81"/>
            <rFont val="Times New Roman"/>
            <family val="1"/>
          </rPr>
          <t>Bait for said animal</t>
        </r>
      </text>
    </comment>
    <comment ref="E56" authorId="0" shapeId="0" xr:uid="{00000000-0006-0000-0200-00000C000000}">
      <text>
        <r>
          <rPr>
            <sz val="12"/>
            <color indexed="81"/>
            <rFont val="Times New Roman"/>
            <family val="1"/>
          </rPr>
          <t>25 gp of sticks and bones</t>
        </r>
      </text>
    </comment>
    <comment ref="E61" authorId="0" shapeId="0" xr:uid="{00000000-0006-0000-0200-00000D000000}">
      <text>
        <r>
          <rPr>
            <sz val="12"/>
            <color indexed="81"/>
            <rFont val="Times New Roman"/>
            <family val="1"/>
          </rPr>
          <t>Small thorn</t>
        </r>
      </text>
    </comment>
    <comment ref="E63" authorId="0" shapeId="0" xr:uid="{00000000-0006-0000-0200-00000E000000}">
      <text>
        <r>
          <rPr>
            <sz val="12"/>
            <color indexed="81"/>
            <rFont val="Times New Roman"/>
            <family val="1"/>
          </rPr>
          <t>Pinch of cat fur</t>
        </r>
      </text>
    </comment>
    <comment ref="E76" authorId="0" shapeId="0" xr:uid="{00000000-0006-0000-0200-00000F000000}">
      <text>
        <r>
          <rPr>
            <sz val="12"/>
            <color indexed="81"/>
            <rFont val="Times New Roman"/>
            <family val="1"/>
          </rPr>
          <t>Pendulum</t>
        </r>
      </text>
    </comment>
    <comment ref="E77" authorId="0" shapeId="0" xr:uid="{00000000-0006-0000-0200-000010000000}">
      <text>
        <r>
          <rPr>
            <sz val="12"/>
            <color indexed="81"/>
            <rFont val="Times New Roman"/>
            <family val="1"/>
          </rPr>
          <t>Dumathoin symbol, salt, copper pieces</t>
        </r>
      </text>
    </comment>
    <comment ref="E85" authorId="0" shapeId="0" xr:uid="{00000000-0006-0000-0200-000011000000}">
      <text>
        <r>
          <rPr>
            <sz val="12"/>
            <color indexed="81"/>
            <rFont val="Times New Roman"/>
            <family val="1"/>
          </rPr>
          <t>25 gp of sticks and bones</t>
        </r>
      </text>
    </comment>
    <comment ref="E88" authorId="0" shapeId="0" xr:uid="{00000000-0006-0000-0200-000012000000}">
      <text/>
    </comment>
    <comment ref="E93" authorId="0" shapeId="0" xr:uid="{00000000-0006-0000-0200-000013000000}">
      <text>
        <r>
          <rPr>
            <sz val="12"/>
            <color indexed="81"/>
            <rFont val="Times New Roman"/>
            <family val="1"/>
          </rPr>
          <t>A tiny bag, a small (not lit) candle, and a carved bone from any humanoid.</t>
        </r>
      </text>
    </comment>
    <comment ref="E98" authorId="0" shapeId="0" xr:uid="{00000000-0006-0000-0200-000014000000}">
      <text>
        <r>
          <rPr>
            <sz val="12"/>
            <color indexed="81"/>
            <rFont val="Times New Roman"/>
            <family val="1"/>
          </rPr>
          <t>Black onyx gem</t>
        </r>
      </text>
    </comment>
    <comment ref="E101" authorId="0" shapeId="0" xr:uid="{00000000-0006-0000-0200-000015000000}">
      <text>
        <r>
          <rPr>
            <sz val="12"/>
            <color indexed="81"/>
            <rFont val="Times New Roman"/>
            <family val="1"/>
          </rPr>
          <t>Small horn (hearing) or glass eye (seeing)</t>
        </r>
      </text>
    </comment>
    <comment ref="E103" authorId="0" shapeId="0" xr:uid="{00000000-0006-0000-0200-000016000000}">
      <text>
        <r>
          <rPr>
            <sz val="12"/>
            <color indexed="81"/>
            <rFont val="Times New Roman"/>
            <family val="1"/>
          </rPr>
          <t>Phosphorous, sulfur, or other combustible powder</t>
        </r>
      </text>
    </comment>
    <comment ref="E111" authorId="0" shapeId="0" xr:uid="{00000000-0006-0000-0200-000017000000}">
      <text>
        <r>
          <rPr>
            <sz val="12"/>
            <color indexed="81"/>
            <rFont val="Times New Roman"/>
            <family val="1"/>
          </rPr>
          <t>lead-based ink</t>
        </r>
      </text>
    </comment>
    <comment ref="E115" authorId="0" shapeId="0" xr:uid="{00000000-0006-0000-0200-000018000000}">
      <text/>
    </comment>
    <comment ref="E116" authorId="0" shapeId="0" xr:uid="{00000000-0006-0000-0200-000019000000}">
      <text>
        <r>
          <rPr>
            <sz val="12"/>
            <color indexed="81"/>
            <rFont val="Times New Roman"/>
            <family val="1"/>
          </rPr>
          <t>Metal object with which to outline circle</t>
        </r>
      </text>
    </comment>
    <comment ref="E117" authorId="0" shapeId="0" xr:uid="{00000000-0006-0000-0200-00001A000000}">
      <text>
        <r>
          <rPr>
            <sz val="12"/>
            <color indexed="81"/>
            <rFont val="Times New Roman"/>
            <family val="1"/>
          </rPr>
          <t>Metal object with which to outline circle</t>
        </r>
      </text>
    </comment>
    <comment ref="E126" authorId="0" shapeId="0" xr:uid="{00000000-0006-0000-0200-00001B000000}">
      <text>
        <r>
          <rPr>
            <sz val="12"/>
            <color indexed="81"/>
            <rFont val="Times New Roman"/>
            <family val="1"/>
          </rPr>
          <t>powdered herring &amp; will-o'the-wisp essence</t>
        </r>
      </text>
    </comment>
    <comment ref="E132" authorId="0" shapeId="0" xr:uid="{00000000-0006-0000-0200-00001C000000}">
      <text>
        <r>
          <rPr>
            <sz val="12"/>
            <color indexed="81"/>
            <rFont val="Times New Roman"/>
            <family val="1"/>
          </rPr>
          <t>A tiny bag, a small (not lit) candle, and a carved bone from any humanoid.</t>
        </r>
      </text>
    </comment>
    <comment ref="E146" authorId="0" shapeId="0" xr:uid="{00000000-0006-0000-0200-00001D000000}">
      <text>
        <r>
          <rPr>
            <sz val="12"/>
            <color indexed="81"/>
            <rFont val="Times New Roman"/>
            <family val="1"/>
          </rPr>
          <t>Item distasteful to target</t>
        </r>
      </text>
    </comment>
    <comment ref="E147" authorId="0" shapeId="0" xr:uid="{00000000-0006-0000-0200-00001E000000}">
      <text>
        <r>
          <rPr>
            <sz val="12"/>
            <color indexed="81"/>
            <rFont val="Times New Roman"/>
            <family val="1"/>
          </rPr>
          <t>Herbal inhalant applied under nostrils, smoked, or imbibed</t>
        </r>
      </text>
    </comment>
    <comment ref="E158" authorId="0" shapeId="0" xr:uid="{00000000-0006-0000-0200-00001F000000}">
      <text>
        <r>
          <rPr>
            <sz val="12"/>
            <color indexed="81"/>
            <rFont val="Times New Roman"/>
            <family val="1"/>
          </rPr>
          <t>Parchment w/ unholy text</t>
        </r>
      </text>
    </comment>
    <comment ref="E166" authorId="0" shapeId="0" xr:uid="{00000000-0006-0000-0200-000020000000}">
      <text>
        <r>
          <rPr>
            <sz val="12"/>
            <color indexed="81"/>
            <rFont val="Times New Roman"/>
            <family val="1"/>
          </rPr>
          <t>A tiny bag, a small (not lit) candle, and a carved bone from any humanoid.</t>
        </r>
      </text>
    </comment>
    <comment ref="E170" authorId="0" shapeId="0" xr:uid="{00000000-0006-0000-0200-000021000000}">
      <text>
        <r>
          <rPr>
            <sz val="12"/>
            <color indexed="81"/>
            <rFont val="Times New Roman"/>
            <family val="1"/>
          </rPr>
          <t>crushed black pearl</t>
        </r>
      </text>
    </comment>
    <comment ref="E181" authorId="0" shapeId="0" xr:uid="{00000000-0006-0000-0200-000022000000}">
      <text>
        <r>
          <rPr>
            <sz val="12"/>
            <color indexed="81"/>
            <rFont val="Times New Roman"/>
            <family val="1"/>
          </rPr>
          <t>A tiny bag, a small (not lit) candle, and a carved bone from any humanoid.</t>
        </r>
      </text>
    </comment>
    <comment ref="E183" authorId="0" shapeId="0" xr:uid="{00000000-0006-0000-0200-000023000000}">
      <text>
        <r>
          <rPr>
            <sz val="12"/>
            <rFont val="Times New Roman"/>
            <family val="1"/>
          </rPr>
          <t>An ointment for the eyes that costs 250 gp and is made from mushroom powder, saffron, and fat.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00000000-0006-0000-0300-000001000000}">
      <text>
        <r>
          <rPr>
            <sz val="12"/>
            <color indexed="81"/>
            <rFont val="Times New Roman"/>
            <family val="1"/>
          </rPr>
          <t>Miniature cloak</t>
        </r>
      </text>
    </comment>
    <comment ref="D17" authorId="0" shapeId="0" xr:uid="{00000000-0006-0000-0300-000002000000}">
      <text>
        <r>
          <rPr>
            <sz val="12"/>
            <color indexed="81"/>
            <rFont val="Times New Roman"/>
            <family val="1"/>
          </rPr>
          <t>Copper wire</t>
        </r>
      </text>
    </comment>
    <comment ref="D19" authorId="0" shapeId="0" xr:uid="{00000000-0006-0000-0300-000003000000}">
      <text>
        <r>
          <rPr>
            <sz val="12"/>
            <color indexed="81"/>
            <rFont val="Times New Roman"/>
            <family val="1"/>
          </rPr>
          <t>Brass key</t>
        </r>
      </text>
    </comment>
    <comment ref="D24" authorId="0" shapeId="0" xr:uid="{00000000-0006-0000-0300-000004000000}">
      <text>
        <r>
          <rPr>
            <sz val="12"/>
            <color indexed="81"/>
            <rFont val="Times New Roman"/>
            <family val="1"/>
          </rPr>
          <t>Prism, lens, or monocle</t>
        </r>
      </text>
    </comment>
    <comment ref="D27" authorId="0" shapeId="0" xr:uid="{00000000-0006-0000-0300-000005000000}">
      <text>
        <r>
          <rPr>
            <sz val="12"/>
            <color indexed="81"/>
            <rFont val="Times New Roman"/>
            <family val="1"/>
          </rPr>
          <t>vial with the diluted poison from four separate venomous creatures</t>
        </r>
      </text>
    </comment>
    <comment ref="D29" authorId="0" shapeId="0" xr:uid="{00000000-0006-0000-0300-000006000000}">
      <text>
        <r>
          <rPr>
            <sz val="12"/>
            <color indexed="81"/>
            <rFont val="Times New Roman"/>
            <family val="1"/>
          </rPr>
          <t>Powdered silver</t>
        </r>
      </text>
    </comment>
    <comment ref="D30" authorId="0" shapeId="0" xr:uid="{00000000-0006-0000-0300-000007000000}">
      <text>
        <r>
          <rPr>
            <sz val="12"/>
            <color indexed="81"/>
            <rFont val="Times New Roman"/>
            <family val="1"/>
          </rPr>
          <t>Powdered silver</t>
        </r>
      </text>
    </comment>
    <comment ref="D31" authorId="0" shapeId="0" xr:uid="{00000000-0006-0000-0300-000008000000}">
      <text>
        <r>
          <rPr>
            <sz val="12"/>
            <color indexed="81"/>
            <rFont val="Times New Roman"/>
            <family val="1"/>
          </rPr>
          <t>Pork rind or butter</t>
        </r>
      </text>
    </comment>
    <comment ref="D36" authorId="0" shapeId="0" xr:uid="{00000000-0006-0000-0300-000009000000}">
      <text>
        <r>
          <rPr>
            <sz val="12"/>
            <rFont val="Times New Roman"/>
            <family val="1"/>
          </rPr>
          <t>Bag and candle</t>
        </r>
      </text>
    </comment>
    <comment ref="D37" authorId="0" shapeId="0" xr:uid="{00000000-0006-0000-0300-00000A000000}">
      <text>
        <r>
          <rPr>
            <sz val="12"/>
            <color indexed="81"/>
            <rFont val="Times New Roman"/>
            <family val="1"/>
          </rPr>
          <t>A tiny bag, a small (not lit) candle, and a carved bone from any humanoid.</t>
        </r>
      </text>
    </comment>
    <comment ref="D38" authorId="0" shapeId="0" xr:uid="{00000000-0006-0000-0300-00000B000000}">
      <text>
        <r>
          <rPr>
            <sz val="12"/>
            <color indexed="81"/>
            <rFont val="Times New Roman"/>
            <family val="1"/>
          </rPr>
          <t>Soot &amp; Salt</t>
        </r>
      </text>
    </comment>
    <comment ref="D39" authorId="0" shapeId="0" xr:uid="{00000000-0006-0000-0300-00000C000000}">
      <text>
        <r>
          <rPr>
            <sz val="12"/>
            <color indexed="81"/>
            <rFont val="Times New Roman"/>
            <family val="1"/>
          </rPr>
          <t>Earth from grave</t>
        </r>
      </text>
    </comment>
    <comment ref="D41" authorId="0" shapeId="0" xr:uid="{00000000-0006-0000-0300-00000D000000}">
      <text>
        <r>
          <rPr>
            <sz val="12"/>
            <color indexed="81"/>
            <rFont val="Times New Roman"/>
            <family val="1"/>
          </rPr>
          <t>metal stone or tube</t>
        </r>
      </text>
    </comment>
    <comment ref="D45" authorId="0" shapeId="0" xr:uid="{00000000-0006-0000-0300-00000E000000}">
      <text>
        <r>
          <rPr>
            <sz val="12"/>
            <color indexed="81"/>
            <rFont val="Times New Roman"/>
            <family val="1"/>
          </rPr>
          <t>Dagger</t>
        </r>
      </text>
    </comment>
    <comment ref="D47" authorId="0" shapeId="0" xr:uid="{00000000-0006-0000-0300-00000F000000}">
      <text>
        <r>
          <rPr>
            <sz val="12"/>
            <color indexed="81"/>
            <rFont val="Times New Roman"/>
            <family val="1"/>
          </rPr>
          <t>Drop of mercury</t>
        </r>
      </text>
    </comment>
    <comment ref="D52" authorId="0" shapeId="0" xr:uid="{00000000-0006-0000-0300-000010000000}">
      <text>
        <r>
          <rPr>
            <sz val="12"/>
            <color indexed="81"/>
            <rFont val="Times New Roman"/>
            <family val="1"/>
          </rPr>
          <t>Bone or ivory carved into the shape of a worm</t>
        </r>
      </text>
    </comment>
    <comment ref="D53" authorId="0" shapeId="0" xr:uid="{00000000-0006-0000-0300-000011000000}">
      <text>
        <r>
          <rPr>
            <sz val="12"/>
            <color indexed="81"/>
            <rFont val="Times New Roman"/>
            <family val="1"/>
          </rPr>
          <t>Ink and weapon of choice</t>
        </r>
      </text>
    </comment>
    <comment ref="D55" authorId="0" shapeId="0" xr:uid="{00000000-0006-0000-0300-000012000000}">
      <text>
        <r>
          <rPr>
            <sz val="12"/>
            <color indexed="81"/>
            <rFont val="Times New Roman"/>
            <family val="1"/>
          </rPr>
          <t>drop of babau slime</t>
        </r>
      </text>
    </comment>
    <comment ref="D56" authorId="0" shapeId="0" xr:uid="{00000000-0006-0000-0300-000013000000}">
      <text>
        <r>
          <rPr>
            <sz val="12"/>
            <color indexed="81"/>
            <rFont val="Times New Roman"/>
            <family val="1"/>
          </rPr>
          <t>Pinch of powdered iron</t>
        </r>
      </text>
    </comment>
    <comment ref="D60" authorId="0" shapeId="0" xr:uid="{00000000-0006-0000-0300-000014000000}">
      <text>
        <r>
          <rPr>
            <sz val="12"/>
            <color indexed="81"/>
            <rFont val="Times New Roman"/>
            <family val="1"/>
          </rPr>
          <t>Powdered Iron</t>
        </r>
      </text>
    </comment>
    <comment ref="D62" authorId="0" shapeId="0" xr:uid="{00000000-0006-0000-0300-000015000000}">
      <text>
        <r>
          <rPr>
            <sz val="12"/>
            <color indexed="81"/>
            <rFont val="Times New Roman"/>
            <family val="1"/>
          </rPr>
          <t>needle and string</t>
        </r>
      </text>
    </comment>
    <comment ref="D68" authorId="0" shapeId="0" xr:uid="{00000000-0006-0000-0300-000016000000}">
      <text>
        <r>
          <rPr>
            <sz val="12"/>
            <color indexed="81"/>
            <rFont val="Times New Roman"/>
            <family val="1"/>
          </rPr>
          <t>Powdered rhubarb leaf and adder's stomach</t>
        </r>
      </text>
    </comment>
    <comment ref="D69" authorId="0" shapeId="0" xr:uid="{00000000-0006-0000-0300-000017000000}">
      <text>
        <r>
          <rPr>
            <sz val="12"/>
            <rFont val="Times New Roman"/>
            <family val="1"/>
          </rPr>
          <t>Bag and candle</t>
        </r>
      </text>
    </comment>
    <comment ref="D70" authorId="0" shapeId="0" xr:uid="{00000000-0006-0000-0300-000018000000}">
      <text>
        <r>
          <rPr>
            <sz val="12"/>
            <rFont val="Times New Roman"/>
            <family val="1"/>
          </rPr>
          <t>Square of red cloth</t>
        </r>
      </text>
    </comment>
    <comment ref="D71" authorId="0" shapeId="0" xr:uid="{00000000-0006-0000-0300-000019000000}">
      <text>
        <r>
          <rPr>
            <sz val="12"/>
            <color indexed="81"/>
            <rFont val="Times New Roman"/>
            <family val="1"/>
          </rPr>
          <t>A tiny bag, a small (not lit) candle, and a carved bone from any humanoid.</t>
        </r>
      </text>
    </comment>
    <comment ref="D72" authorId="0" shapeId="0" xr:uid="{00000000-0006-0000-0300-00001A000000}">
      <text>
        <r>
          <rPr>
            <sz val="12"/>
            <color indexed="81"/>
            <rFont val="Times New Roman"/>
            <family val="1"/>
          </rPr>
          <t>25 gp of sticks and bones</t>
        </r>
      </text>
    </comment>
    <comment ref="D73" authorId="0" shapeId="0" xr:uid="{00000000-0006-0000-0300-00001B000000}">
      <text>
        <r>
          <rPr>
            <sz val="12"/>
            <color indexed="81"/>
            <rFont val="Times New Roman"/>
            <family val="1"/>
          </rPr>
          <t>Copper piece</t>
        </r>
      </text>
    </comment>
    <comment ref="D74" authorId="0" shapeId="0" xr:uid="{00000000-0006-0000-0300-00001C000000}">
      <text>
        <r>
          <rPr>
            <sz val="12"/>
            <color indexed="81"/>
            <rFont val="Times New Roman"/>
            <family val="1"/>
          </rPr>
          <t>Holy symbol</t>
        </r>
      </text>
    </comment>
    <comment ref="D75" authorId="0" shapeId="0" xr:uid="{00000000-0006-0000-0300-00001D000000}">
      <text>
        <r>
          <rPr>
            <sz val="12"/>
            <color indexed="81"/>
            <rFont val="Times New Roman"/>
            <family val="1"/>
          </rPr>
          <t>Prism, lens, or monocle</t>
        </r>
      </text>
    </comment>
    <comment ref="D77" authorId="0" shapeId="0" xr:uid="{00000000-0006-0000-0300-00001E000000}">
      <text/>
    </comment>
    <comment ref="D79" authorId="0" shapeId="0" xr:uid="{00000000-0006-0000-0300-00001F000000}">
      <text>
        <r>
          <rPr>
            <sz val="12"/>
            <color indexed="81"/>
            <rFont val="Times New Roman"/>
            <family val="1"/>
          </rPr>
          <t>Rat-skull flute</t>
        </r>
      </text>
    </comment>
    <comment ref="D81" authorId="0" shapeId="0" xr:uid="{00000000-0006-0000-0300-000020000000}">
      <text>
        <r>
          <rPr>
            <sz val="12"/>
            <color indexed="81"/>
            <rFont val="Times New Roman"/>
            <family val="1"/>
          </rPr>
          <t>Shred of raw meat and splinter of bone</t>
        </r>
      </text>
    </comment>
    <comment ref="D82" authorId="0" shapeId="0" xr:uid="{00000000-0006-0000-0300-000021000000}">
      <text>
        <r>
          <rPr>
            <sz val="12"/>
            <color indexed="81"/>
            <rFont val="Times New Roman"/>
            <family val="1"/>
          </rPr>
          <t>Jade dust (250 gp)</t>
        </r>
      </text>
    </comment>
    <comment ref="D83" authorId="0" shapeId="0" xr:uid="{00000000-0006-0000-0300-000022000000}">
      <text>
        <r>
          <rPr>
            <sz val="12"/>
            <color indexed="81"/>
            <rFont val="Times New Roman"/>
            <family val="1"/>
          </rPr>
          <t>dirt from ghoul's grave or clothes from ghoul</t>
        </r>
      </text>
    </comment>
    <comment ref="D84" authorId="0" shapeId="0" xr:uid="{00000000-0006-0000-0300-000023000000}">
      <text>
        <r>
          <rPr>
            <sz val="12"/>
            <color indexed="81"/>
            <rFont val="Times New Roman"/>
            <family val="1"/>
          </rPr>
          <t>previously undead bones</t>
        </r>
      </text>
    </comment>
    <comment ref="D87" authorId="0" shapeId="0" xr:uid="{00000000-0006-0000-0300-000024000000}">
      <text>
        <r>
          <rPr>
            <sz val="12"/>
            <color indexed="81"/>
            <rFont val="Times New Roman"/>
            <family val="1"/>
          </rPr>
          <t>pinch of dry carrot</t>
        </r>
      </text>
    </comment>
    <comment ref="D89" authorId="0" shapeId="0" xr:uid="{00000000-0006-0000-0300-000025000000}">
      <text>
        <r>
          <rPr>
            <sz val="12"/>
            <color indexed="81"/>
            <rFont val="Times New Roman"/>
            <family val="1"/>
          </rPr>
          <t>Fleece</t>
        </r>
      </text>
    </comment>
    <comment ref="D90" authorId="0" shapeId="0" xr:uid="{00000000-0006-0000-0300-000026000000}">
      <text>
        <r>
          <rPr>
            <sz val="12"/>
            <color indexed="81"/>
            <rFont val="Times New Roman"/>
            <family val="1"/>
          </rPr>
          <t>1 drop of bitumen and live spider (both to be eaten)</t>
        </r>
      </text>
    </comment>
    <comment ref="D95" authorId="0" shapeId="0" xr:uid="{00000000-0006-0000-0300-000027000000}">
      <text>
        <r>
          <rPr>
            <sz val="12"/>
            <color indexed="81"/>
            <rFont val="Times New Roman"/>
            <family val="1"/>
          </rPr>
          <t>Roots</t>
        </r>
      </text>
    </comment>
    <comment ref="D96" authorId="0" shapeId="0" xr:uid="{00000000-0006-0000-0300-000028000000}">
      <text>
        <r>
          <rPr>
            <sz val="12"/>
            <color indexed="81"/>
            <rFont val="Times New Roman"/>
            <family val="1"/>
          </rPr>
          <t>unpreseved corpse chunk</t>
        </r>
      </text>
    </comment>
    <comment ref="D97" authorId="0" shapeId="0" xr:uid="{00000000-0006-0000-0300-000029000000}">
      <text>
        <r>
          <rPr>
            <sz val="12"/>
            <color indexed="81"/>
            <rFont val="Times New Roman"/>
            <family val="1"/>
          </rPr>
          <t>tiny platinum shield worth 25 gps</t>
        </r>
      </text>
    </comment>
    <comment ref="D98" authorId="0" shapeId="0" xr:uid="{00000000-0006-0000-0300-00002A000000}">
      <text>
        <r>
          <rPr>
            <sz val="12"/>
            <color indexed="81"/>
            <rFont val="Times New Roman"/>
            <family val="1"/>
          </rPr>
          <t>pinch of dust &amp; few drops of water</t>
        </r>
      </text>
    </comment>
    <comment ref="D99" authorId="0" shapeId="0" xr:uid="{00000000-0006-0000-0300-00002B000000}">
      <text>
        <r>
          <rPr>
            <sz val="12"/>
            <rFont val="Times New Roman"/>
            <family val="1"/>
          </rPr>
          <t>Bag and candle</t>
        </r>
      </text>
    </comment>
    <comment ref="D100" authorId="0" shapeId="0" xr:uid="{00000000-0006-0000-0300-00002C000000}">
      <text>
        <r>
          <rPr>
            <sz val="12"/>
            <color indexed="81"/>
            <rFont val="Times New Roman"/>
            <family val="1"/>
          </rPr>
          <t>A tiny bag, a small (not lit) candle, and a carved bone from any humanoid.</t>
        </r>
      </text>
    </comment>
    <comment ref="D101" authorId="0" shapeId="0" xr:uid="{00000000-0006-0000-0300-00002D000000}">
      <text>
        <r>
          <rPr>
            <sz val="12"/>
            <color indexed="81"/>
            <rFont val="Times New Roman"/>
            <family val="1"/>
          </rPr>
          <t>Small horn (hearing) or glass eye (seeing)</t>
        </r>
      </text>
    </comment>
    <comment ref="D105" authorId="0" shapeId="0" xr:uid="{00000000-0006-0000-0300-00002E000000}">
      <text>
        <r>
          <rPr>
            <sz val="12"/>
            <color indexed="81"/>
            <rFont val="Times New Roman"/>
            <family val="1"/>
          </rPr>
          <t>ice or pearl</t>
        </r>
      </text>
    </comment>
    <comment ref="D107" authorId="0" shapeId="0" xr:uid="{00000000-0006-0000-0300-00002F000000}">
      <text>
        <r>
          <rPr>
            <sz val="12"/>
            <color indexed="81"/>
            <rFont val="Times New Roman"/>
            <family val="1"/>
          </rPr>
          <t>Salt, copper pieces</t>
        </r>
      </text>
    </comment>
    <comment ref="D108" authorId="0" shapeId="0" xr:uid="{00000000-0006-0000-0300-000030000000}">
      <text>
        <r>
          <rPr>
            <sz val="12"/>
            <color indexed="81"/>
            <rFont val="Times New Roman"/>
            <family val="1"/>
          </rPr>
          <t>Sulfur and garlic</t>
        </r>
      </text>
    </comment>
    <comment ref="D110" authorId="0" shapeId="0" xr:uid="{00000000-0006-0000-0300-000031000000}">
      <text>
        <r>
          <rPr>
            <sz val="12"/>
            <color indexed="81"/>
            <rFont val="Times New Roman"/>
            <family val="1"/>
          </rPr>
          <t>Drop of sweat</t>
        </r>
      </text>
    </comment>
    <comment ref="D116" authorId="0" shapeId="0" xr:uid="{00000000-0006-0000-0300-000032000000}">
      <text>
        <r>
          <rPr>
            <sz val="12"/>
            <color indexed="81"/>
            <rFont val="Times New Roman"/>
            <family val="1"/>
          </rPr>
          <t>Bird's wing feather</t>
        </r>
      </text>
    </comment>
    <comment ref="D117" authorId="0" shapeId="0" xr:uid="{00000000-0006-0000-0300-000033000000}">
      <text>
        <r>
          <rPr>
            <sz val="12"/>
            <color indexed="81"/>
            <rFont val="Times New Roman"/>
            <family val="1"/>
          </rPr>
          <t>Molasses</t>
        </r>
      </text>
    </comment>
    <comment ref="D118" authorId="0" shapeId="0" xr:uid="{00000000-0006-0000-0300-000034000000}">
      <text>
        <r>
          <rPr>
            <sz val="12"/>
            <color indexed="81"/>
            <rFont val="Times New Roman"/>
            <family val="1"/>
          </rPr>
          <t>miniature clay hand</t>
        </r>
      </text>
    </comment>
    <comment ref="D120" authorId="0" shapeId="0" xr:uid="{00000000-0006-0000-0300-000035000000}">
      <text>
        <r>
          <rPr>
            <sz val="12"/>
            <color indexed="81"/>
            <rFont val="Times New Roman"/>
            <family val="1"/>
          </rPr>
          <t>Glass bead</t>
        </r>
      </text>
    </comment>
    <comment ref="D123" authorId="0" shapeId="0" xr:uid="{00000000-0006-0000-0300-000036000000}">
      <text>
        <r>
          <rPr>
            <sz val="12"/>
            <color indexed="81"/>
            <rFont val="Times New Roman"/>
            <family val="1"/>
          </rPr>
          <t>mirror shard and mini trumpet</t>
        </r>
      </text>
    </comment>
    <comment ref="D124" authorId="0" shapeId="0" xr:uid="{00000000-0006-0000-0300-000037000000}">
      <text>
        <r>
          <rPr>
            <sz val="12"/>
            <color indexed="81"/>
            <rFont val="Times New Roman"/>
            <family val="1"/>
          </rPr>
          <t>Black onyx gem</t>
        </r>
      </text>
    </comment>
    <comment ref="D127" authorId="0" shapeId="0" xr:uid="{00000000-0006-0000-0300-000038000000}">
      <text>
        <r>
          <rPr>
            <sz val="12"/>
            <color indexed="81"/>
            <rFont val="Times New Roman"/>
            <family val="1"/>
          </rPr>
          <t>handful of ashes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S18" authorId="0" shapeId="0" xr:uid="{5F98F559-F1D5-4C02-B054-F4852E86B5B5}">
      <text>
        <r>
          <rPr>
            <sz val="12"/>
            <color indexed="81"/>
            <rFont val="Times New Roman"/>
            <family val="1"/>
          </rPr>
          <t>Practiced Spellcaster</t>
        </r>
      </text>
    </comment>
    <comment ref="V18" authorId="0" shapeId="0" xr:uid="{00000000-0006-0000-0400-000001000000}">
      <text>
        <r>
          <rPr>
            <b/>
            <sz val="12"/>
            <color indexed="81"/>
            <rFont val="Times New Roman"/>
            <family val="1"/>
          </rPr>
          <t>Spell Foci:</t>
        </r>
        <r>
          <rPr>
            <sz val="12"/>
            <color indexed="81"/>
            <rFont val="Times New Roman"/>
            <family val="1"/>
          </rPr>
          <t xml:space="preserve">
Divination &amp; Necromancy</t>
        </r>
      </text>
    </comment>
    <comment ref="X18" authorId="0" shapeId="0" xr:uid="{00000000-0006-0000-0400-000002000000}">
      <text>
        <r>
          <rPr>
            <b/>
            <sz val="12"/>
            <color indexed="81"/>
            <rFont val="Times New Roman"/>
            <family val="1"/>
          </rPr>
          <t xml:space="preserve">Evil </t>
        </r>
        <r>
          <rPr>
            <sz val="12"/>
            <color indexed="81"/>
            <rFont val="Times New Roman"/>
            <family val="1"/>
          </rPr>
          <t>domain spells</t>
        </r>
      </text>
    </comment>
    <comment ref="Y18" authorId="0" shapeId="0" xr:uid="{00000000-0006-0000-0400-000003000000}">
      <text>
        <r>
          <rPr>
            <sz val="12"/>
            <color indexed="81"/>
            <rFont val="Times New Roman"/>
            <family val="1"/>
          </rPr>
          <t>Necromantic Prowess +1 bonus to any Necromancy spell.</t>
        </r>
      </text>
    </comment>
    <comment ref="P25" authorId="0" shapeId="0" xr:uid="{00000000-0006-0000-0400-000004000000}">
      <text>
        <r>
          <rPr>
            <sz val="12"/>
            <color indexed="81"/>
            <rFont val="Times New Roman"/>
            <family val="1"/>
          </rPr>
          <t>Necromantic Prowess +3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500-000001000000}">
      <text>
        <r>
          <rPr>
            <sz val="12"/>
            <color indexed="81"/>
            <rFont val="Times New Roman"/>
            <family val="1"/>
          </rPr>
          <t>If a rogue can catch an opponent when he is unable to defend himself effectively from her attack, she can strike a vital spot for extra damage.  Basically, the rogue’s attack deals extra damage any time her target would be denied a Dexterity bonus to AC (whether the target actually has a Dexterity bonus or not), or when the rogue flanks her target.  This extra damage is 1d6 at 1st level, and it increases by 1d6 every two rogue levels thereafter.  Should the rogue score a critical hit with a sneak attack, this extra damage is not multiplied.  (See Table 8–5:  Attack Roll Modifiers and Table 8–6:  Armor Class Modifiers, page 151, for combat situations in which the rogue flanks an opponent or the opponent loses his Dexterity bonus to AC.)
Ranged attacks can count as sneak attacks only if the target is within 30 feet.  A rogue can’t strike with deadly accuracy from beyond that range.
With a sap (blackjack) or an unarmed strike, a rogue can make a sneak attack that deals nonlethal damage instead of lethal damage. She cannot use a weapon that deals lethal damage to deal nonlethal damage in a sneak attack, not even with the usual –4 penalty, because she must make optimal use of her weapon in order to execute a sneak attack.  (See Nonlethal Damage, page 146.)
A rogue can sneak attack only living creatures with discernible anatomies—undead, constructs, oozes, plants, and incorporeal creatures lack vital areas to attack.  Any creature that is immune to critical hits is not vulnerable to sneak attacks.  The rogue must be able to see the target well enough to pick out a vital spot and must be able to reach such a spot.  A rogue cannot sneak attack while striking a creature with concealment (see page 152) or striking the limbs of a creature whose vitals are beyond reach.   
PHB 50</t>
        </r>
      </text>
    </comment>
    <comment ref="C2" authorId="0" shapeId="0" xr:uid="{00000000-0006-0000-0500-000002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3" authorId="0" shapeId="0" xr:uid="{00000000-0006-0000-0500-000003000000}">
      <text>
        <r>
          <rPr>
            <sz val="12"/>
            <color indexed="81"/>
            <rFont val="Times New Roman"/>
            <family val="1"/>
          </rPr>
          <t>Rogues (and only rogues) can use the Search skill to locate traps when the task has a Difficulty Class higher than 20.
Finding a nonmagical trap has a DC of at least 20, or higher if it is well hidden.  Finding a magic trap has a DC of 25 + the level of the spell used to create it.
Rogues (and only rogues)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C3" authorId="0" shapeId="0" xr:uid="{00000000-0006-0000-0500-000004000000}">
      <text>
        <r>
          <rPr>
            <sz val="12"/>
            <color indexed="81"/>
            <rFont val="Times New Roman"/>
            <family val="1"/>
          </rPr>
          <t xml:space="preserve">Undead you raise or create are tougher than normal.
</t>
        </r>
        <r>
          <rPr>
            <b/>
            <sz val="12"/>
            <color indexed="81"/>
            <rFont val="Times New Roman"/>
            <family val="1"/>
          </rPr>
          <t xml:space="preserve">Benefit: </t>
        </r>
        <r>
          <rPr>
            <sz val="12"/>
            <color indexed="81"/>
            <rFont val="Times New Roman"/>
            <family val="1"/>
          </rPr>
          <t xml:space="preserve"> Each undead you raise or create with any necromancy spell gains a +4 enhancement bonus to Strength and +2 hit points per Hit Die.
Libris Mortis 25</t>
        </r>
      </text>
    </comment>
    <comment ref="C4" authorId="0" shapeId="0" xr:uid="{00000000-0006-0000-0500-000005000000}">
      <text>
        <r>
          <rPr>
            <sz val="12"/>
            <color indexed="81"/>
            <rFont val="Times New Roman"/>
            <family val="1"/>
          </rPr>
          <t xml:space="preserve">Undead you raise or create deal more damage than normal.
</t>
        </r>
        <r>
          <rPr>
            <b/>
            <sz val="12"/>
            <color indexed="81"/>
            <rFont val="Times New Roman"/>
            <family val="1"/>
          </rPr>
          <t xml:space="preserve">Prerequisite:  </t>
        </r>
        <r>
          <rPr>
            <sz val="12"/>
            <color indexed="81"/>
            <rFont val="Times New Roman"/>
            <family val="1"/>
          </rPr>
          <t xml:space="preserve">Corpsecrafter.
</t>
        </r>
        <r>
          <rPr>
            <b/>
            <sz val="12"/>
            <color indexed="81"/>
            <rFont val="Times New Roman"/>
            <family val="1"/>
          </rPr>
          <t xml:space="preserve">Benefit:  </t>
        </r>
        <r>
          <rPr>
            <sz val="12"/>
            <color indexed="81"/>
            <rFont val="Times New Roman"/>
            <family val="1"/>
          </rPr>
          <t>Each corporeal undead you raise or create with any necromancy spell deals an extra 1d6 points of cold damage with its natural weapons.
Libris Mortis 25 - 26</t>
        </r>
      </text>
    </comment>
    <comment ref="C5" authorId="0" shapeId="0" xr:uid="{9D06D4D8-AAD7-4399-9889-CAECD9EE0D97}">
      <text>
        <r>
          <rPr>
            <sz val="12"/>
            <color indexed="81"/>
            <rFont val="Times New Roman"/>
            <family val="1"/>
          </rPr>
          <t xml:space="preserve">You gain the service of loyal undead followers.
</t>
        </r>
        <r>
          <rPr>
            <b/>
            <sz val="12"/>
            <color indexed="81"/>
            <rFont val="Times New Roman"/>
            <family val="1"/>
          </rPr>
          <t xml:space="preserve">Prerequisites: </t>
        </r>
        <r>
          <rPr>
            <sz val="12"/>
            <color indexed="81"/>
            <rFont val="Times New Roman"/>
            <family val="1"/>
          </rPr>
          <t xml:space="preserve">Character level 6th, nongood alignment, Knowledge (religion) 1 rank.
</t>
        </r>
        <r>
          <rPr>
            <b/>
            <sz val="12"/>
            <color indexed="81"/>
            <rFont val="Times New Roman"/>
            <family val="1"/>
          </rPr>
          <t>Benefit:</t>
        </r>
        <r>
          <rPr>
            <sz val="12"/>
            <color indexed="81"/>
            <rFont val="Times New Roman"/>
            <family val="1"/>
          </rPr>
          <t xml:space="preserve"> You attract followers and a cohort as if you had taken the Leadership feat. Your leadership score is treated as 2 higher than it otherwise would be for the purposes of attracting undead followers and treated as 4 lower than it otherwise would be for the purposes of attracting living followers.
If you choose to attract an undead cohort rather than a living cohort, you can attract an undead cohort with a maximum effective character level equal to two less than your ECL. See page 106 of the Dungeon Master’s Guide for more information on the Leadership feat.
</t>
        </r>
        <r>
          <rPr>
            <b/>
            <sz val="12"/>
            <color indexed="81"/>
            <rFont val="Times New Roman"/>
            <family val="1"/>
          </rPr>
          <t xml:space="preserve">Special: </t>
        </r>
        <r>
          <rPr>
            <sz val="12"/>
            <color indexed="81"/>
            <rFont val="Times New Roman"/>
            <family val="1"/>
          </rPr>
          <t>Like the standard Leadership feat, you must check with your DM before selecting this feat, and work with your DM to determine an appropriate cohort and followers for your character. See the Undead Cohorts and Followers section, below, for more information on choosing an undead creature as a cohort or follower.
Libris Mortis 31</t>
        </r>
      </text>
    </comment>
    <comment ref="A6" authorId="0" shapeId="0" xr:uid="{00000000-0006-0000-0500-000007000000}">
      <text>
        <r>
          <rPr>
            <sz val="12"/>
            <color indexed="81"/>
            <rFont val="Times New Roman"/>
            <family val="1"/>
          </rPr>
          <t>Any time a necromancer using this variant creates an undead creature (such as with animate dead, create undead, or create greater undead), all undead creatures created gain a +4 enhancement bonus to Strength and Dexterity, and two additional hit points per Hit Die. This ability does not affect the number or Hit Dice of animated creatures that the necromancer can create or control.
A necromancer using this variant does not gain additional spells per day for being a specialist wizard.</t>
        </r>
        <r>
          <rPr>
            <b/>
            <sz val="12"/>
            <color indexed="81"/>
            <rFont val="Times New Roman"/>
            <family val="1"/>
          </rPr>
          <t xml:space="preserve">
</t>
        </r>
        <r>
          <rPr>
            <sz val="12"/>
            <color indexed="81"/>
            <rFont val="Times New Roman"/>
            <family val="1"/>
          </rPr>
          <t>Unearthed Arcana 63</t>
        </r>
      </text>
    </comment>
    <comment ref="C6" authorId="0" shapeId="0" xr:uid="{7FF4C5A3-FAD6-43EC-ADAA-3719C2823913}">
      <text>
        <r>
          <rPr>
            <sz val="12"/>
            <color indexed="81"/>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color indexed="81"/>
            <rFont val="Times New Roman"/>
            <family val="1"/>
          </rPr>
          <t xml:space="preserve">Spellcraft 4 ranks.
</t>
        </r>
        <r>
          <rPr>
            <b/>
            <sz val="12"/>
            <color indexed="81"/>
            <rFont val="Times New Roman"/>
            <family val="1"/>
          </rPr>
          <t xml:space="preserve">Benefit: </t>
        </r>
        <r>
          <rPr>
            <sz val="12"/>
            <color indexed="81"/>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color indexed="81"/>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7" authorId="0" shapeId="0" xr:uid="{00000000-0006-0000-0500-000008000000}">
      <text>
        <r>
          <rPr>
            <sz val="12"/>
            <color indexed="81"/>
            <rFont val="Times New Roman"/>
            <family val="1"/>
          </rPr>
          <t xml:space="preserve">You can create scrolls, from which you or another spellcaster can cast the scribed spells. See the Dungeon Master’s Guide for rules on scrolls.
</t>
        </r>
        <r>
          <rPr>
            <b/>
            <sz val="12"/>
            <color indexed="81"/>
            <rFont val="Times New Roman"/>
            <family val="1"/>
          </rPr>
          <t xml:space="preserve">Prerequisite:  </t>
        </r>
        <r>
          <rPr>
            <sz val="12"/>
            <color indexed="81"/>
            <rFont val="Times New Roman"/>
            <family val="1"/>
          </rPr>
          <t xml:space="preserve">Caster level 1st.
</t>
        </r>
        <r>
          <rPr>
            <b/>
            <sz val="12"/>
            <color indexed="81"/>
            <rFont val="Times New Roman"/>
            <family val="1"/>
          </rPr>
          <t xml:space="preserve">Benefit:  </t>
        </r>
        <r>
          <rPr>
            <sz val="12"/>
            <color indexed="81"/>
            <rFont val="Times New Roman"/>
            <family val="1"/>
          </rPr>
          <t>You can create a scroll of any spell that you know.
Scribing a scroll takes one day for each 1,000 gp in its base price.  The base price of a scroll is its spell level × its caster level × 25 gp.  To scribe a scroll, you must spend 1/25 of this base price in XP and use up raw materials costing one-half of this base price.  Any scroll that stores a spell with a costly material component or an XP cost also carries a commensurate cost.  In addition to the costs derived from the base price, you must expend the material component or pay the XP when scribing the scroll.
PHB 99</t>
        </r>
      </text>
    </comment>
    <comment ref="C7" authorId="0" shapeId="0" xr:uid="{DE188957-288F-4897-BED0-51F8319E9F9E}">
      <text>
        <r>
          <rPr>
            <sz val="12"/>
            <color indexed="81"/>
            <rFont val="Times New Roman"/>
            <family val="1"/>
          </rPr>
          <t xml:space="preserve">Choose a spellcasting class that you possess.  Your spells cast from that class are more powerful.
</t>
        </r>
        <r>
          <rPr>
            <b/>
            <sz val="12"/>
            <color indexed="81"/>
            <rFont val="Times New Roman"/>
            <family val="1"/>
          </rPr>
          <t xml:space="preserve">Prerequisite: </t>
        </r>
        <r>
          <rPr>
            <sz val="12"/>
            <color indexed="81"/>
            <rFont val="Times New Roman"/>
            <family val="1"/>
          </rPr>
          <t xml:space="preserve">Spellcraft 4 ranks.
</t>
        </r>
        <r>
          <rPr>
            <b/>
            <sz val="12"/>
            <color indexed="81"/>
            <rFont val="Times New Roman"/>
            <family val="1"/>
          </rPr>
          <t xml:space="preserve">Benefit: </t>
        </r>
        <r>
          <rPr>
            <sz val="12"/>
            <color indexed="81"/>
            <rFont val="Times New Roman"/>
            <family val="1"/>
          </rPr>
          <t xml:space="preserve">Your caster level for the chosen spellcasting class increases by 4.  This benefit can’t increase your caster level to higher than your Hit Dice.  However, even if you can’t benefit from the full bonus immediately, if you later gain Hit Dice in levels of nonspellcasting classes, you might be able to apply the rest of the bonus.
For example, a human 5th-level sorcerer/3rd-level fighter who selects this feat would increase his sorcerer caster level from 5th to 8th (since he has 8 Hit Dice).  If he later gained a fighter level, he would gain the remainder of the bonus and his sorcerer caster level would become 9th (since he now has 9 Hit Dice).
A character with two or more spellcasting classes (such as a bard/sorcerer or a ranger/druid) must choose which class gains the feat’s effect.
This feat does not affect your spells per day or spells known.  It increases your caster level only, which would help you penetrate spell resistance and increase the duration and other effects of your spells.
</t>
        </r>
        <r>
          <rPr>
            <b/>
            <sz val="12"/>
            <color indexed="81"/>
            <rFont val="Times New Roman"/>
            <family val="1"/>
          </rPr>
          <t xml:space="preserve">Special: </t>
        </r>
        <r>
          <rPr>
            <sz val="12"/>
            <color indexed="81"/>
            <rFont val="Times New Roman"/>
            <family val="1"/>
          </rPr>
          <t>You may select this feat multiple times.  Each time you choose it, you must apply it to a different spellcasting class.  For instance, a 4th-level cleric/5th-level wizard who had selected this feat twice would cast cleric spells as an 8th-level caster and wizard spells as a 9th-level caster.
Complete Arcane 82</t>
        </r>
      </text>
    </comment>
    <comment ref="A8" authorId="0" shapeId="0" xr:uid="{00000000-0006-0000-0500-00000A000000}">
      <text>
        <r>
          <rPr>
            <sz val="12"/>
            <color indexed="81"/>
            <rFont val="Times New Roman"/>
            <family val="1"/>
          </rPr>
          <t>A 1st-level necromancer using this variant can begin play with an undead minion (a human warrior skeleton, as described on page 226 of the Monster Manual). Obtaining this minion takes 24 hours and uses up magical materials that cost 100 gp.
This creature is a loyal servant that follows the necromancer’s commands and accompanies her on adventures if desired.  If the skeletal minion is destroyed, the necromancer suffers no ill effects and may replace it by performing a ceremony identical to the one that allowed her to obtain her first servant.
At 1st level, the skeleton is completely typical, but it gains power as the necromancer gains levels. The skeleton has a number of Hit Dice equal to the necromancer’s class level. Add one-half the necromancer’s class level to the skeleton’s natural armor bonus.
Add one-third of the necromancer’s class level to the skeleton’s Strength and Dexterity scores.
A necromancer using this variant permanently gives up the ability to obtain a familiar.
Unearthed Arcana 63</t>
        </r>
      </text>
    </comment>
    <comment ref="C8" authorId="0" shapeId="0" xr:uid="{00000000-0006-0000-0500-000009000000}">
      <text>
        <r>
          <rPr>
            <sz val="12"/>
            <color indexed="81"/>
            <rFont val="Times New Roman"/>
            <family val="1"/>
          </rPr>
          <t xml:space="preserve">Undead you raise or create harbor a retributive curse that is unleashed if they are destroyed.
</t>
        </r>
        <r>
          <rPr>
            <b/>
            <sz val="12"/>
            <color indexed="81"/>
            <rFont val="Times New Roman"/>
            <family val="1"/>
          </rPr>
          <t xml:space="preserve">Prerequisite:  </t>
        </r>
        <r>
          <rPr>
            <sz val="12"/>
            <color indexed="81"/>
            <rFont val="Times New Roman"/>
            <family val="1"/>
          </rPr>
          <t xml:space="preserve">Corpsecrafter.
</t>
        </r>
        <r>
          <rPr>
            <b/>
            <sz val="12"/>
            <color indexed="81"/>
            <rFont val="Times New Roman"/>
            <family val="1"/>
          </rPr>
          <t xml:space="preserve">Benefit:  </t>
        </r>
        <r>
          <rPr>
            <sz val="12"/>
            <color indexed="81"/>
            <rFont val="Times New Roman"/>
            <family val="1"/>
          </rPr>
          <t>Each undead you raise or create with any necromancy spell releases a burst of negative energy upon its destruction, dealing 1d6 points of damage plus an additional 1d6 points per 2 Hit Dice to every creature within a 10-foot spread (Reflex DC 15 half). This damage comes from negative energy, and it therefore heals undead creatures.
Libris Mortis 26</t>
        </r>
      </text>
    </comment>
    <comment ref="A9" authorId="0" shapeId="0" xr:uid="{00000000-0006-0000-0500-00000B000000}">
      <text>
        <r>
          <rPr>
            <sz val="12"/>
            <color indexed="81"/>
            <rFont val="Times New Roman"/>
            <family val="1"/>
          </rPr>
          <t xml:space="preserve">You can cast spells silently.
</t>
        </r>
        <r>
          <rPr>
            <b/>
            <sz val="12"/>
            <color indexed="81"/>
            <rFont val="Times New Roman"/>
            <family val="1"/>
          </rPr>
          <t xml:space="preserve">Benefit:  </t>
        </r>
        <r>
          <rPr>
            <sz val="12"/>
            <color indexed="81"/>
            <rFont val="Times New Roman"/>
            <family val="1"/>
          </rPr>
          <t xml:space="preserve">A silent spell can be cast with no verbal components.  Spells without verbal components are not affected.  A silent spell uses up a spell slot one level higher than the spell’s actual level.
</t>
        </r>
        <r>
          <rPr>
            <b/>
            <sz val="12"/>
            <color indexed="81"/>
            <rFont val="Times New Roman"/>
            <family val="1"/>
          </rPr>
          <t xml:space="preserve">Special:  </t>
        </r>
        <r>
          <rPr>
            <sz val="12"/>
            <color indexed="81"/>
            <rFont val="Times New Roman"/>
            <family val="1"/>
          </rPr>
          <t>Bard spells cannot be enhanced by this metamagic feat.
PHB 100</t>
        </r>
      </text>
    </comment>
    <comment ref="E9" authorId="0" shapeId="0" xr:uid="{00000000-0006-0000-0500-00000C000000}">
      <text>
        <r>
          <rPr>
            <sz val="12"/>
            <color indexed="81"/>
            <rFont val="Times New Roman"/>
            <family val="1"/>
          </rPr>
          <t>Hand crossbow, rapier, sap, shortbow, and short sword.
PHB 50</t>
        </r>
      </text>
    </comment>
    <comment ref="A10" authorId="0" shapeId="0" xr:uid="{00000000-0006-0000-0500-00000D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A13" authorId="0" shapeId="0" xr:uid="{00000000-0006-0000-0500-00000E000000}">
      <text>
        <r>
          <rPr>
            <sz val="12"/>
            <color indexed="81"/>
            <rFont val="Times New Roman"/>
            <family val="1"/>
          </rPr>
          <t>A cloistered cleric picks up a lot of stray knowledge while wandering the land and learning stories from bards and other cloistered clerics.  He may make a special lore check with a bonus equal to his cloistered cleric level + his Intelligence modifier to see whether he knows some relevant information about local notable people, legendary items, or noteworthy places.  (If the cloistered cleric has 5 or more ranks in Knowledge (history), he gains a +2 bonus on this check.)
A successful lore check will not reveal the powers of a magic item but may give a hint as to its general function.  A cloistered cleric may not take 10 or take 20 on this check; this sort of knowledge is essentially random.  The DM can determine the Difficulty Class of the check by referring to the table at:
PHB 28, UA 50</t>
        </r>
      </text>
    </comment>
    <comment ref="A16" authorId="0" shapeId="0" xr:uid="{00000000-0006-0000-0500-00000F000000}">
      <text>
        <r>
          <rPr>
            <b/>
            <sz val="12"/>
            <color indexed="81"/>
            <rFont val="Times New Roman"/>
            <family val="1"/>
          </rPr>
          <t>Knowledge Domain Spells</t>
        </r>
        <r>
          <rPr>
            <sz val="12"/>
            <color indexed="81"/>
            <rFont val="Times New Roman"/>
            <family val="1"/>
          </rPr>
          <t xml:space="preserve">
</t>
        </r>
        <r>
          <rPr>
            <b/>
            <sz val="12"/>
            <color indexed="81"/>
            <rFont val="Times New Roman"/>
            <family val="1"/>
          </rPr>
          <t xml:space="preserve">1 Detect Secret Doors: </t>
        </r>
        <r>
          <rPr>
            <sz val="12"/>
            <color indexed="81"/>
            <rFont val="Times New Roman"/>
            <family val="1"/>
          </rPr>
          <t xml:space="preserve">Reveals hidden doors within 60 ft.
</t>
        </r>
        <r>
          <rPr>
            <b/>
            <sz val="12"/>
            <color indexed="81"/>
            <rFont val="Times New Roman"/>
            <family val="1"/>
          </rPr>
          <t xml:space="preserve">2 Detect Thoughts: </t>
        </r>
        <r>
          <rPr>
            <sz val="12"/>
            <color indexed="81"/>
            <rFont val="Times New Roman"/>
            <family val="1"/>
          </rPr>
          <t xml:space="preserve">Allows “listening” to surface thoughts.
</t>
        </r>
        <r>
          <rPr>
            <b/>
            <sz val="12"/>
            <color indexed="81"/>
            <rFont val="Times New Roman"/>
            <family val="1"/>
          </rPr>
          <t xml:space="preserve">3 Clairaudience/Clairvoyance: </t>
        </r>
        <r>
          <rPr>
            <sz val="12"/>
            <color indexed="81"/>
            <rFont val="Times New Roman"/>
            <family val="1"/>
          </rPr>
          <t xml:space="preserve">Hear or see at a distance for 1 min./level.
</t>
        </r>
        <r>
          <rPr>
            <b/>
            <sz val="12"/>
            <color indexed="81"/>
            <rFont val="Times New Roman"/>
            <family val="1"/>
          </rPr>
          <t xml:space="preserve">4 Divination: </t>
        </r>
        <r>
          <rPr>
            <sz val="12"/>
            <color indexed="81"/>
            <rFont val="Times New Roman"/>
            <family val="1"/>
          </rPr>
          <t xml:space="preserve">Provides useful advice for specific proposed actions.
</t>
        </r>
        <r>
          <rPr>
            <b/>
            <sz val="12"/>
            <color indexed="81"/>
            <rFont val="Times New Roman"/>
            <family val="1"/>
          </rPr>
          <t xml:space="preserve">5 True Seeing: </t>
        </r>
        <r>
          <rPr>
            <sz val="12"/>
            <color indexed="81"/>
            <rFont val="Times New Roman"/>
            <family val="1"/>
          </rPr>
          <t xml:space="preserve">Lets you see all things as they really are.
</t>
        </r>
        <r>
          <rPr>
            <b/>
            <sz val="12"/>
            <color indexed="81"/>
            <rFont val="Times New Roman"/>
            <family val="1"/>
          </rPr>
          <t>6 Find the Path:</t>
        </r>
        <r>
          <rPr>
            <sz val="12"/>
            <color indexed="81"/>
            <rFont val="Times New Roman"/>
            <family val="1"/>
          </rPr>
          <t xml:space="preserve"> Shows most direct way to a location.
</t>
        </r>
        <r>
          <rPr>
            <b/>
            <sz val="12"/>
            <color indexed="81"/>
            <rFont val="Times New Roman"/>
            <family val="1"/>
          </rPr>
          <t>7 Legend Lore:</t>
        </r>
        <r>
          <rPr>
            <sz val="12"/>
            <color indexed="81"/>
            <rFont val="Times New Roman"/>
            <family val="1"/>
          </rPr>
          <t xml:space="preserve"> Lets you learn tales about a person, place, or thing.
</t>
        </r>
        <r>
          <rPr>
            <b/>
            <sz val="12"/>
            <color indexed="81"/>
            <rFont val="Times New Roman"/>
            <family val="1"/>
          </rPr>
          <t xml:space="preserve">8 Discern Location: </t>
        </r>
        <r>
          <rPr>
            <sz val="12"/>
            <color indexed="81"/>
            <rFont val="Times New Roman"/>
            <family val="1"/>
          </rPr>
          <t xml:space="preserve">Reveals exact location of creature or object.
</t>
        </r>
        <r>
          <rPr>
            <b/>
            <sz val="12"/>
            <color indexed="81"/>
            <rFont val="Times New Roman"/>
            <family val="1"/>
          </rPr>
          <t xml:space="preserve">9 Foresight: </t>
        </r>
        <r>
          <rPr>
            <sz val="12"/>
            <color indexed="81"/>
            <rFont val="Times New Roman"/>
            <family val="1"/>
          </rPr>
          <t>“Sixth sense” warns of impending danger.
PHB 187
Cloistered cleric bonus domain as per Unearthed Arcana 50</t>
        </r>
      </text>
    </comment>
    <comment ref="A17" authorId="0" shapeId="0" xr:uid="{00000000-0006-0000-0500-000010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18" authorId="0" shapeId="0" xr:uid="{00000000-0006-0000-0500-000011000000}">
      <text>
        <r>
          <rPr>
            <b/>
            <sz val="12"/>
            <color indexed="81"/>
            <rFont val="Times New Roman"/>
            <family val="1"/>
          </rPr>
          <t xml:space="preserve">Evil Domain Spells
1 Protection from Good: </t>
        </r>
        <r>
          <rPr>
            <sz val="12"/>
            <color indexed="81"/>
            <rFont val="Times New Roman"/>
            <family val="1"/>
          </rPr>
          <t xml:space="preserve">+2 to AC and saves, counter mind control, hedge out elementals and outsiders.
</t>
        </r>
        <r>
          <rPr>
            <b/>
            <sz val="12"/>
            <color indexed="81"/>
            <rFont val="Times New Roman"/>
            <family val="1"/>
          </rPr>
          <t>2 Desecrate:</t>
        </r>
        <r>
          <rPr>
            <sz val="12"/>
            <color indexed="81"/>
            <rFont val="Times New Roman"/>
            <family val="1"/>
          </rPr>
          <t xml:space="preserve"> Fills area with negative energy, making undead stronger.
</t>
        </r>
        <r>
          <rPr>
            <b/>
            <sz val="12"/>
            <color indexed="81"/>
            <rFont val="Times New Roman"/>
            <family val="1"/>
          </rPr>
          <t xml:space="preserve">3 Magic Circle against Good: </t>
        </r>
        <r>
          <rPr>
            <sz val="12"/>
            <color indexed="81"/>
            <rFont val="Times New Roman"/>
            <family val="1"/>
          </rPr>
          <t xml:space="preserve">As protection spells, but 10-ft. radius and 10 min./level.
</t>
        </r>
        <r>
          <rPr>
            <b/>
            <sz val="12"/>
            <color indexed="81"/>
            <rFont val="Times New Roman"/>
            <family val="1"/>
          </rPr>
          <t xml:space="preserve">4 Unholy Blight: </t>
        </r>
        <r>
          <rPr>
            <sz val="12"/>
            <color indexed="81"/>
            <rFont val="Times New Roman"/>
            <family val="1"/>
          </rPr>
          <t xml:space="preserve">Damages and sickens good creatures.
</t>
        </r>
        <r>
          <rPr>
            <b/>
            <sz val="12"/>
            <color indexed="81"/>
            <rFont val="Times New Roman"/>
            <family val="1"/>
          </rPr>
          <t xml:space="preserve">5 Dispel Good: </t>
        </r>
        <r>
          <rPr>
            <sz val="12"/>
            <color indexed="81"/>
            <rFont val="Times New Roman"/>
            <family val="1"/>
          </rPr>
          <t xml:space="preserve">+4 bonus against attacks by good creatures.
</t>
        </r>
        <r>
          <rPr>
            <b/>
            <sz val="12"/>
            <color indexed="81"/>
            <rFont val="Times New Roman"/>
            <family val="1"/>
          </rPr>
          <t xml:space="preserve">6 Create Undead: </t>
        </r>
        <r>
          <rPr>
            <sz val="12"/>
            <color indexed="81"/>
            <rFont val="Times New Roman"/>
            <family val="1"/>
          </rPr>
          <t xml:space="preserve">Create ghouls, ghasts, mummies, or mohrgs.
</t>
        </r>
        <r>
          <rPr>
            <b/>
            <sz val="12"/>
            <color indexed="81"/>
            <rFont val="Times New Roman"/>
            <family val="1"/>
          </rPr>
          <t xml:space="preserve">7 Blasphemy: </t>
        </r>
        <r>
          <rPr>
            <sz val="12"/>
            <color indexed="81"/>
            <rFont val="Times New Roman"/>
            <family val="1"/>
          </rPr>
          <t xml:space="preserve">Kills, paralyzes, weakens, or dazes nonevil subjects.
</t>
        </r>
        <r>
          <rPr>
            <b/>
            <sz val="12"/>
            <color indexed="81"/>
            <rFont val="Times New Roman"/>
            <family val="1"/>
          </rPr>
          <t>8 Unholy Aura:</t>
        </r>
        <r>
          <rPr>
            <sz val="12"/>
            <color indexed="81"/>
            <rFont val="Times New Roman"/>
            <family val="1"/>
          </rPr>
          <t xml:space="preserve"> +4 to AC, +4 resistance, SR 25 against good spells.
</t>
        </r>
        <r>
          <rPr>
            <b/>
            <sz val="12"/>
            <color indexed="81"/>
            <rFont val="Times New Roman"/>
            <family val="1"/>
          </rPr>
          <t xml:space="preserve">9 Summon Monster IX*: </t>
        </r>
        <r>
          <rPr>
            <sz val="12"/>
            <color indexed="81"/>
            <rFont val="Times New Roman"/>
            <family val="1"/>
          </rPr>
          <t>Calls extraplanar creature to fight for you.
*Cast as an evil spell only.
PHB 186</t>
        </r>
      </text>
    </comment>
    <comment ref="A19" authorId="0" shapeId="0" xr:uid="{00000000-0006-0000-0500-00001200000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A20" authorId="0" shapeId="0" xr:uid="{00000000-0006-0000-0500-000013000000}">
      <text>
        <r>
          <rPr>
            <b/>
            <sz val="12"/>
            <color indexed="81"/>
            <rFont val="Times New Roman"/>
            <family val="1"/>
          </rPr>
          <t>Undeath Domain Spells</t>
        </r>
        <r>
          <rPr>
            <sz val="12"/>
            <color indexed="81"/>
            <rFont val="Times New Roman"/>
            <family val="1"/>
          </rPr>
          <t xml:space="preserve">
</t>
        </r>
        <r>
          <rPr>
            <b/>
            <sz val="12"/>
            <color indexed="81"/>
            <rFont val="Times New Roman"/>
            <family val="1"/>
          </rPr>
          <t xml:space="preserve">1 Detect Undead: </t>
        </r>
        <r>
          <rPr>
            <sz val="12"/>
            <color indexed="81"/>
            <rFont val="Times New Roman"/>
            <family val="1"/>
          </rPr>
          <t xml:space="preserve">Reveals undead within 60 ft.
</t>
        </r>
        <r>
          <rPr>
            <b/>
            <sz val="12"/>
            <color indexed="81"/>
            <rFont val="Times New Roman"/>
            <family val="1"/>
          </rPr>
          <t xml:space="preserve">2 Desecrate: </t>
        </r>
        <r>
          <rPr>
            <sz val="12"/>
            <color indexed="81"/>
            <rFont val="Times New Roman"/>
            <family val="1"/>
          </rPr>
          <t xml:space="preserve">Fills area with negative energy, making undead stronger.
</t>
        </r>
        <r>
          <rPr>
            <b/>
            <sz val="12"/>
            <color indexed="81"/>
            <rFont val="Times New Roman"/>
            <family val="1"/>
          </rPr>
          <t xml:space="preserve">3 Animate Dead: </t>
        </r>
        <r>
          <rPr>
            <sz val="12"/>
            <color indexed="81"/>
            <rFont val="Times New Roman"/>
            <family val="1"/>
          </rPr>
          <t xml:space="preserve">Creates undead skeletons and zombies.
</t>
        </r>
        <r>
          <rPr>
            <b/>
            <sz val="12"/>
            <color indexed="81"/>
            <rFont val="Times New Roman"/>
            <family val="1"/>
          </rPr>
          <t xml:space="preserve">4 Death Ward: </t>
        </r>
        <r>
          <rPr>
            <sz val="12"/>
            <color indexed="81"/>
            <rFont val="Times New Roman"/>
            <family val="1"/>
          </rPr>
          <t xml:space="preserve">Grants immunity to death spells and negative energy effects.
</t>
        </r>
        <r>
          <rPr>
            <b/>
            <sz val="12"/>
            <color indexed="81"/>
            <rFont val="Times New Roman"/>
            <family val="1"/>
          </rPr>
          <t xml:space="preserve">5 Circle of Death: </t>
        </r>
        <r>
          <rPr>
            <sz val="12"/>
            <color indexed="81"/>
            <rFont val="Times New Roman"/>
            <family val="1"/>
          </rPr>
          <t xml:space="preserve">Kills 1d4/level HD of creatures.
</t>
        </r>
        <r>
          <rPr>
            <b/>
            <sz val="12"/>
            <color indexed="81"/>
            <rFont val="Times New Roman"/>
            <family val="1"/>
          </rPr>
          <t xml:space="preserve">6 Create Undead: </t>
        </r>
        <r>
          <rPr>
            <sz val="12"/>
            <color indexed="81"/>
            <rFont val="Times New Roman"/>
            <family val="1"/>
          </rPr>
          <t xml:space="preserve">Creates ghouls, ghasts, mummies, or mohrgs.
</t>
        </r>
        <r>
          <rPr>
            <b/>
            <sz val="12"/>
            <color indexed="81"/>
            <rFont val="Times New Roman"/>
            <family val="1"/>
          </rPr>
          <t xml:space="preserve">7 Control Undead: </t>
        </r>
        <r>
          <rPr>
            <sz val="12"/>
            <color indexed="81"/>
            <rFont val="Times New Roman"/>
            <family val="1"/>
          </rPr>
          <t xml:space="preserve">Undead don’t attack you while under your command.
</t>
        </r>
        <r>
          <rPr>
            <b/>
            <sz val="12"/>
            <color indexed="81"/>
            <rFont val="Times New Roman"/>
            <family val="1"/>
          </rPr>
          <t xml:space="preserve">8 Create Greater Undead: </t>
        </r>
        <r>
          <rPr>
            <sz val="12"/>
            <color indexed="81"/>
            <rFont val="Times New Roman"/>
            <family val="1"/>
          </rPr>
          <t xml:space="preserve">Create shadows, wraiths, specters, or devourers.
</t>
        </r>
        <r>
          <rPr>
            <b/>
            <sz val="12"/>
            <color indexed="81"/>
            <rFont val="Times New Roman"/>
            <family val="1"/>
          </rPr>
          <t xml:space="preserve">9 Energy Drain: </t>
        </r>
        <r>
          <rPr>
            <sz val="12"/>
            <color indexed="81"/>
            <rFont val="Times New Roman"/>
            <family val="1"/>
          </rPr>
          <t>Subject gains 2d4 negative levels.
Libris Mortis 60</t>
        </r>
      </text>
    </comment>
    <comment ref="A21" authorId="0" shapeId="0" xr:uid="{00000000-0006-0000-0500-000014000000}">
      <text>
        <r>
          <rPr>
            <sz val="12"/>
            <color indexed="81"/>
            <rFont val="Times New Roman"/>
            <family val="1"/>
          </rPr>
          <t xml:space="preserve">You can turn or rebuke creatures more often than normal.
</t>
        </r>
        <r>
          <rPr>
            <b/>
            <sz val="12"/>
            <color indexed="81"/>
            <rFont val="Times New Roman"/>
            <family val="1"/>
          </rPr>
          <t>Prerequisite:</t>
        </r>
        <r>
          <rPr>
            <sz val="12"/>
            <color indexed="81"/>
            <rFont val="Times New Roman"/>
            <family val="1"/>
          </rPr>
          <t xml:space="preserve">  Ability to turn or rebuke creatures.
</t>
        </r>
        <r>
          <rPr>
            <b/>
            <sz val="12"/>
            <color indexed="81"/>
            <rFont val="Times New Roman"/>
            <family val="1"/>
          </rPr>
          <t>Benefit:</t>
        </r>
        <r>
          <rPr>
            <sz val="12"/>
            <color indexed="81"/>
            <rFont val="Times New Roman"/>
            <family val="1"/>
          </rPr>
          <t xml:space="preserve">  Each time you take this feat, you can use your ability to turn or rebuke creatures four more times per day than normal.  If you have the ability to turn or rebuke more than one kind of creature (such as a good-aligned cleric with access to the Fire domain, who can turn undead and water creatures and can also rebuke fire creatures), each of your turning or rebuking abilities gains four additional uses per day.
</t>
        </r>
        <r>
          <rPr>
            <b/>
            <sz val="12"/>
            <color indexed="81"/>
            <rFont val="Times New Roman"/>
            <family val="1"/>
          </rPr>
          <t>Normal:</t>
        </r>
        <r>
          <rPr>
            <sz val="12"/>
            <color indexed="81"/>
            <rFont val="Times New Roman"/>
            <family val="1"/>
          </rPr>
          <t xml:space="preserve">  Without this feat, a character can typically turn or rebuke undead (or other creatures) a number of times per day equal to 3 + his or her Charisma modifier.
</t>
        </r>
        <r>
          <rPr>
            <b/>
            <sz val="12"/>
            <color indexed="81"/>
            <rFont val="Times New Roman"/>
            <family val="1"/>
          </rPr>
          <t>Special:</t>
        </r>
        <r>
          <rPr>
            <sz val="12"/>
            <color indexed="81"/>
            <rFont val="Times New Roman"/>
            <family val="1"/>
          </rPr>
          <t xml:space="preserve">  You can gain Extra Turning multiple times. Its effects stack. Each time you take the feat, you can use each of your turning or rebuking abilities four additional times per day.
From Undeath Domain
PHB 94</t>
        </r>
      </text>
    </comment>
    <comment ref="A24" authorId="0" shapeId="0" xr:uid="{00000000-0006-0000-0500-000015000000}">
      <text>
        <r>
          <rPr>
            <sz val="12"/>
            <color indexed="81"/>
            <rFont val="Times New Roman"/>
            <family val="1"/>
          </rPr>
          <t xml:space="preserve">On attaining 2nd level, a true necromancer can cast </t>
        </r>
        <r>
          <rPr>
            <i/>
            <sz val="12"/>
            <color indexed="81"/>
            <rFont val="Times New Roman"/>
            <family val="1"/>
          </rPr>
          <t xml:space="preserve">create undead </t>
        </r>
        <r>
          <rPr>
            <sz val="12"/>
            <color indexed="81"/>
            <rFont val="Times New Roman"/>
            <family val="1"/>
          </rPr>
          <t>once per day, as the spell of the same name.  She can use this ability one additional time per day at 5th level and higher.  She must still supply the requisite material components.  The true necromancer’s caster level equals her character level plus the bonus from her necromantic prowess ability, once it is gained.
Libris Mortis 52</t>
        </r>
      </text>
    </comment>
    <comment ref="A25" authorId="0" shapeId="0" xr:uid="{00000000-0006-0000-0500-000016000000}">
      <text>
        <r>
          <rPr>
            <sz val="12"/>
            <color indexed="81"/>
            <rFont val="Times New Roman"/>
            <family val="1"/>
          </rPr>
          <t>At 3rd level, a true necromancer gains unsurpassed power over death.  When she rebukes undead, casts a necromancy spell, or uses a spell-like ability that mimics a necromancy spell, her effective caster level increases.
The bonus is +1 at 3rd level, +2 at 6th level, +3 at 9th level, and +4 at 12th level and higher.
Libris Mortis 52</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H3" authorId="0" shapeId="0" xr:uid="{00000000-0006-0000-0600-000001000000}">
      <text>
        <r>
          <rPr>
            <sz val="12"/>
            <color indexed="81"/>
            <rFont val="Times New Roman"/>
            <family val="1"/>
          </rPr>
          <t>-2 in melee (Noncombatant)
+1 in melee (Small)</t>
        </r>
      </text>
    </comment>
    <comment ref="H4" authorId="0" shapeId="0" xr:uid="{00000000-0006-0000-0600-000002000000}">
      <text>
        <r>
          <rPr>
            <sz val="12"/>
            <color indexed="81"/>
            <rFont val="Times New Roman"/>
            <family val="1"/>
          </rPr>
          <t>-2 in melee (Noncombatant)
+1 in melee (Small)</t>
        </r>
      </text>
    </comment>
    <comment ref="H6" authorId="0" shapeId="0" xr:uid="{00000000-0006-0000-0600-000003000000}">
      <text>
        <r>
          <rPr>
            <sz val="12"/>
            <color indexed="81"/>
            <rFont val="Times New Roman"/>
            <family val="1"/>
          </rPr>
          <t>-2 in melee (Noncombatant)
+1 in melee (Small)</t>
        </r>
      </text>
    </comment>
    <comment ref="H7" authorId="0" shapeId="0" xr:uid="{00000000-0006-0000-0600-000004000000}">
      <text>
        <r>
          <rPr>
            <sz val="12"/>
            <color indexed="81"/>
            <rFont val="Times New Roman"/>
            <family val="1"/>
          </rPr>
          <t>-2 in melee (Noncombatant)
+1 in melee (Small)</t>
        </r>
      </text>
    </comment>
    <comment ref="A13" authorId="0" shapeId="0" xr:uid="{00000000-0006-0000-0600-000005000000}">
      <text>
        <r>
          <rPr>
            <sz val="12"/>
            <color indexed="81"/>
            <rFont val="Times New Roman"/>
            <family val="1"/>
          </rPr>
          <t>A deadly precision weapon deals an extra 2d6 points of damage when its wielder makes a successful sneak attack.  This ability does not bestow the ability to make sneak attacks upon a user who does not already have it.
Moderate transmutation; CL 12th; Craft Magic Arms and Armor, keen edge; Price +2 bonus.
Complete Adventurer 127</t>
        </r>
      </text>
    </comment>
    <comment ref="D19" authorId="0" shapeId="0" xr:uid="{00000000-0006-0000-0600-000006000000}">
      <text>
        <r>
          <rPr>
            <sz val="12"/>
            <color indexed="81"/>
            <rFont val="Times New Roman"/>
            <family val="1"/>
          </rPr>
          <t>Balance, Climb, Escape Artist, Hide, Jump, Move Silently, Sleight of Hand, Tumble.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3" authorId="0" shapeId="0" xr:uid="{00000000-0006-0000-0700-000001000000}">
      <text>
        <r>
          <rPr>
            <b/>
            <sz val="12"/>
            <color indexed="81"/>
            <rFont val="Times New Roman"/>
            <family val="1"/>
          </rPr>
          <t xml:space="preserve">Price (Item Level): </t>
        </r>
        <r>
          <rPr>
            <sz val="12"/>
            <color indexed="81"/>
            <rFont val="Times New Roman"/>
            <family val="1"/>
          </rPr>
          <t xml:space="preserve">900 gp (4th)
</t>
        </r>
        <r>
          <rPr>
            <b/>
            <sz val="12"/>
            <color indexed="81"/>
            <rFont val="Times New Roman"/>
            <family val="1"/>
          </rPr>
          <t xml:space="preserve">Body Slot: </t>
        </r>
        <r>
          <rPr>
            <sz val="12"/>
            <color indexed="81"/>
            <rFont val="Times New Roman"/>
            <family val="1"/>
          </rPr>
          <t xml:space="preserve">Feet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 and swift (command)
</t>
        </r>
        <r>
          <rPr>
            <b/>
            <sz val="12"/>
            <color indexed="81"/>
            <rFont val="Times New Roman"/>
            <family val="1"/>
          </rPr>
          <t xml:space="preserve">Weight: </t>
        </r>
        <r>
          <rPr>
            <sz val="12"/>
            <color indexed="81"/>
            <rFont val="Times New Roman"/>
            <family val="1"/>
          </rPr>
          <t xml:space="preserve">1 lb.
Multiple brass buckles run from the ankle to the top of the calf on these finely crafted, black leather boots.
A pair of acrobat boots grants you a +2 competence bonus on Tumble checks.
This is a continuous effect and requires no activation.
In addition, these boots have 3 charges, which are renewed each day at dawn.
Spending 1 or more charges grants you an enhancement bonus to your speed for 1 round.
</t>
        </r>
        <r>
          <rPr>
            <b/>
            <sz val="12"/>
            <color indexed="81"/>
            <rFont val="Times New Roman"/>
            <family val="1"/>
          </rPr>
          <t xml:space="preserve">1 charge: </t>
        </r>
        <r>
          <rPr>
            <sz val="12"/>
            <color indexed="81"/>
            <rFont val="Times New Roman"/>
            <family val="1"/>
          </rPr>
          <t xml:space="preserve">+10-foot enhancement bonus.
</t>
        </r>
        <r>
          <rPr>
            <b/>
            <sz val="12"/>
            <color indexed="81"/>
            <rFont val="Times New Roman"/>
            <family val="1"/>
          </rPr>
          <t xml:space="preserve">2 charges: </t>
        </r>
        <r>
          <rPr>
            <sz val="12"/>
            <color indexed="81"/>
            <rFont val="Times New Roman"/>
            <family val="1"/>
          </rPr>
          <t xml:space="preserve">+15-foot enhancement bonus.
</t>
        </r>
        <r>
          <rPr>
            <b/>
            <sz val="12"/>
            <color indexed="81"/>
            <rFont val="Times New Roman"/>
            <family val="1"/>
          </rPr>
          <t xml:space="preserve">3 charges: </t>
        </r>
        <r>
          <rPr>
            <sz val="12"/>
            <color indexed="81"/>
            <rFont val="Times New Roman"/>
            <family val="1"/>
          </rPr>
          <t>+20-foot enhancement bonus.
MIC 67</t>
        </r>
      </text>
    </comment>
    <comment ref="A5" authorId="0" shapeId="0" xr:uid="{00000000-0006-0000-0700-000002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Hands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These sleek blue gloves bear tiny golden stars across the knuckles.
When you activate arcanist’s gloves, you add 2 to the caster level of the next 1st level arcane spell you cast before the end of your turn.
Arcanist’s gloves function two times per day.
</t>
        </r>
        <r>
          <rPr>
            <b/>
            <sz val="12"/>
            <color indexed="81"/>
            <rFont val="Times New Roman"/>
            <family val="1"/>
          </rPr>
          <t xml:space="preserve">Prerequisites:  </t>
        </r>
        <r>
          <rPr>
            <sz val="12"/>
            <color indexed="81"/>
            <rFont val="Times New Roman"/>
            <family val="1"/>
          </rPr>
          <t>Craft Wondrous Item, fox’s cunning.
MIC 72</t>
        </r>
      </text>
    </comment>
    <comment ref="A9" authorId="0" shapeId="0" xr:uid="{00000000-0006-0000-0700-00000300000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14" authorId="0" shapeId="0" xr:uid="{00000000-0006-0000-0700-000004000000}">
      <text>
        <r>
          <rPr>
            <b/>
            <sz val="12"/>
            <color indexed="81"/>
            <rFont val="Times New Roman"/>
            <family val="1"/>
          </rPr>
          <t xml:space="preserve">Price (Item Level):  </t>
        </r>
        <r>
          <rPr>
            <sz val="12"/>
            <color indexed="81"/>
            <rFont val="Times New Roman"/>
            <family val="1"/>
          </rPr>
          <t xml:space="preserve">500 gp (3rd)
</t>
        </r>
        <r>
          <rPr>
            <b/>
            <sz val="12"/>
            <color indexed="81"/>
            <rFont val="Times New Roman"/>
            <family val="1"/>
          </rPr>
          <t xml:space="preserve">Body Slot:  </t>
        </r>
        <r>
          <rPr>
            <sz val="12"/>
            <color indexed="81"/>
            <rFont val="Times New Roman"/>
            <family val="1"/>
          </rPr>
          <t xml:space="preserve">Throat
</t>
        </r>
        <r>
          <rPr>
            <b/>
            <sz val="12"/>
            <color indexed="81"/>
            <rFont val="Times New Roman"/>
            <family val="1"/>
          </rPr>
          <t xml:space="preserve">Caster Level: </t>
        </r>
        <r>
          <rPr>
            <sz val="12"/>
            <color indexed="81"/>
            <rFont val="Times New Roman"/>
            <family val="1"/>
          </rPr>
          <t xml:space="preserve"> 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Immediate (mental)
</t>
        </r>
        <r>
          <rPr>
            <b/>
            <sz val="12"/>
            <color indexed="81"/>
            <rFont val="Times New Roman"/>
            <family val="1"/>
          </rPr>
          <t xml:space="preserve">Weight:  </t>
        </r>
        <r>
          <rPr>
            <sz val="12"/>
            <color indexed="81"/>
            <rFont val="Times New Roman"/>
            <family val="1"/>
          </rPr>
          <t>—
This tiny, hollow glass flower dangles from a slim golden chain.
A chronocharm of the grand master slows your perception of time, allowing you to better dodge an incoming ranged attack.  When it is activated, you gain a +5 dodge bonus to your AC against a single ranged attack.  This ability functions once per day.
A chronocharm occupies the throat body slot, but it can be worn simultaneously with any number of other chronocharms, which all function normally.  However, you can’t wear more than one of the same chronocharm.
You must wear a chronocharm for 24 hours before you can access its abilities.  If it is taken off, it becomes inactive until worn for an additional 24 hours.
Magic Item Compendium 86</t>
        </r>
      </text>
    </comment>
    <comment ref="A15" authorId="0" shapeId="0" xr:uid="{00000000-0006-0000-0700-000005000000}">
      <text>
        <r>
          <rPr>
            <b/>
            <sz val="12"/>
            <color indexed="81"/>
            <rFont val="Times New Roman"/>
            <family val="1"/>
          </rPr>
          <t xml:space="preserve">Price (Item Level):  </t>
        </r>
        <r>
          <rPr>
            <sz val="12"/>
            <color indexed="81"/>
            <rFont val="Times New Roman"/>
            <family val="1"/>
          </rPr>
          <t xml:space="preserve">350 gp (2nd)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conjuration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2 lb.
This nondescript, small leather pouch has a light blue silk drawstring.
This pouch contains enough trail rations to feed a Medium creature for one day.  Every morning at sunrise, the pouch magically creates another day’s worth of rations.
</t>
        </r>
        <r>
          <rPr>
            <b/>
            <sz val="12"/>
            <color indexed="81"/>
            <rFont val="Times New Roman"/>
            <family val="1"/>
          </rPr>
          <t xml:space="preserve">Prerequisites:  </t>
        </r>
        <r>
          <rPr>
            <sz val="12"/>
            <color indexed="81"/>
            <rFont val="Times New Roman"/>
            <family val="1"/>
          </rPr>
          <t>Craft Wondrous Item, create food and water.
MIC 159</t>
        </r>
      </text>
    </comment>
    <comment ref="A16" authorId="0" shapeId="0" xr:uid="{00000000-0006-0000-0700-000006000000}">
      <text>
        <r>
          <rPr>
            <sz val="12"/>
            <color indexed="81"/>
            <rFont val="Times New Roman"/>
            <family val="1"/>
          </rPr>
          <t>The lenses of this item are made of dark crystal.  Even though the lenses are opaque, when placed over the eyes of the wearer they enable him to see normally and also grant him 60-foot darkvision.
DMG 258</t>
        </r>
      </text>
    </comment>
    <comment ref="A32" authorId="0" shapeId="0" xr:uid="{00000000-0006-0000-0700-00000700000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transmutation
</t>
        </r>
        <r>
          <rPr>
            <b/>
            <sz val="12"/>
            <color indexed="81"/>
            <rFont val="Times New Roman"/>
            <family val="1"/>
          </rPr>
          <t xml:space="preserve">Activation:  </t>
        </r>
        <r>
          <rPr>
            <sz val="12"/>
            <color indexed="81"/>
            <rFont val="Times New Roman"/>
            <family val="1"/>
          </rPr>
          <t xml:space="preserve">1 minute or 1 standard action; see text
</t>
        </r>
        <r>
          <rPr>
            <b/>
            <sz val="12"/>
            <color indexed="81"/>
            <rFont val="Times New Roman"/>
            <family val="1"/>
          </rPr>
          <t xml:space="preserve">Weight:  </t>
        </r>
        <r>
          <rPr>
            <sz val="12"/>
            <color indexed="81"/>
            <rFont val="Times New Roman"/>
            <family val="1"/>
          </rPr>
          <t xml:space="preserve">1 lb.
This small book is bound in hammered silver and engraved with the continents of the world.
A tome of worldly memory allows you to call upon the secret memories of the world to aid you in unlocking forgotten knowledge.  By studying the book for 1 minute, you gain a +5 competence bonus on a single Knowledge check.
The tome functions three times per day.
If you have at least 5 ranks in the Knowledge skill in question, you need only peruse the book as a standard action to gain its benefit.
</t>
        </r>
        <r>
          <rPr>
            <b/>
            <sz val="12"/>
            <color indexed="81"/>
            <rFont val="Times New Roman"/>
            <family val="1"/>
          </rPr>
          <t xml:space="preserve">Prerequisites:  </t>
        </r>
        <r>
          <rPr>
            <sz val="12"/>
            <color indexed="81"/>
            <rFont val="Times New Roman"/>
            <family val="1"/>
          </rPr>
          <t>Craft Wondrous Item, fox’s cunning.
MIC 190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H2" authorId="0" shapeId="0" xr:uid="{00000000-0006-0000-0B00-000001000000}">
      <text>
        <r>
          <rPr>
            <sz val="12"/>
            <color indexed="81"/>
            <rFont val="Times New Roman"/>
            <family val="1"/>
          </rPr>
          <t>Corpsecrafter +4
Enhanced Undead +4</t>
        </r>
      </text>
    </comment>
    <comment ref="I2" authorId="0" shapeId="0" xr:uid="{00000000-0006-0000-0B00-000002000000}">
      <text>
        <r>
          <rPr>
            <sz val="12"/>
            <color indexed="81"/>
            <rFont val="Times New Roman"/>
            <family val="1"/>
          </rPr>
          <t>Enhanced Undead +4</t>
        </r>
      </text>
    </comment>
    <comment ref="S2" authorId="0" shapeId="0" xr:uid="{00000000-0006-0000-0B00-000003000000}">
      <text>
        <r>
          <rPr>
            <sz val="12"/>
            <color indexed="81"/>
            <rFont val="Times New Roman"/>
            <family val="1"/>
          </rPr>
          <t>Corpsecrafter  +2/HD
Enhanced Undead +2/HD</t>
        </r>
      </text>
    </comment>
    <comment ref="H4" authorId="0" shapeId="0" xr:uid="{00000000-0006-0000-0B00-000004000000}">
      <text>
        <r>
          <rPr>
            <sz val="12"/>
            <color indexed="81"/>
            <rFont val="Times New Roman"/>
            <family val="1"/>
          </rPr>
          <t>Corpsecrafter +4
Enhanced Undead +4</t>
        </r>
      </text>
    </comment>
    <comment ref="I4" authorId="0" shapeId="0" xr:uid="{00000000-0006-0000-0B00-000005000000}">
      <text>
        <r>
          <rPr>
            <sz val="12"/>
            <color indexed="81"/>
            <rFont val="Times New Roman"/>
            <family val="1"/>
          </rPr>
          <t>Enhanced Undead +4</t>
        </r>
      </text>
    </comment>
    <comment ref="S4" authorId="0" shapeId="0" xr:uid="{00000000-0006-0000-0B00-000006000000}">
      <text>
        <r>
          <rPr>
            <sz val="12"/>
            <color indexed="81"/>
            <rFont val="Times New Roman"/>
            <family val="1"/>
          </rPr>
          <t>Corpsecrafter  +2/HD
Enhanced Undead +2/HD</t>
        </r>
      </text>
    </comment>
    <comment ref="H5" authorId="0" shapeId="0" xr:uid="{00000000-0006-0000-0B00-000007000000}">
      <text>
        <r>
          <rPr>
            <sz val="12"/>
            <color indexed="81"/>
            <rFont val="Times New Roman"/>
            <family val="1"/>
          </rPr>
          <t>Corpsecrafter +4
Enhanced Undead +4</t>
        </r>
      </text>
    </comment>
    <comment ref="I5" authorId="0" shapeId="0" xr:uid="{00000000-0006-0000-0B00-000008000000}">
      <text>
        <r>
          <rPr>
            <sz val="12"/>
            <color indexed="81"/>
            <rFont val="Times New Roman"/>
            <family val="1"/>
          </rPr>
          <t>Enhanced Undead +4</t>
        </r>
      </text>
    </comment>
    <comment ref="S5" authorId="0" shapeId="0" xr:uid="{00000000-0006-0000-0B00-000009000000}">
      <text>
        <r>
          <rPr>
            <sz val="12"/>
            <color indexed="81"/>
            <rFont val="Times New Roman"/>
            <family val="1"/>
          </rPr>
          <t>Corpsecrafter  +2/HD
Enhanced Undead +2/HD</t>
        </r>
      </text>
    </comment>
    <comment ref="H7" authorId="0" shapeId="0" xr:uid="{00000000-0006-0000-0B00-00000A000000}">
      <text>
        <r>
          <rPr>
            <sz val="12"/>
            <color indexed="81"/>
            <rFont val="Times New Roman"/>
            <family val="1"/>
          </rPr>
          <t>Corpsecrafter +4
Enhanced Undead +4</t>
        </r>
      </text>
    </comment>
    <comment ref="I7" authorId="0" shapeId="0" xr:uid="{00000000-0006-0000-0B00-00000B000000}">
      <text>
        <r>
          <rPr>
            <sz val="12"/>
            <color indexed="81"/>
            <rFont val="Times New Roman"/>
            <family val="1"/>
          </rPr>
          <t>Enhanced Undead +4</t>
        </r>
      </text>
    </comment>
    <comment ref="S7" authorId="0" shapeId="0" xr:uid="{00000000-0006-0000-0B00-00000C000000}">
      <text>
        <r>
          <rPr>
            <sz val="12"/>
            <color indexed="81"/>
            <rFont val="Times New Roman"/>
            <family val="1"/>
          </rPr>
          <t>Corpsecrafter  +2/HD
Enhanced Undead +2/HD</t>
        </r>
      </text>
    </comment>
    <comment ref="H9" authorId="0" shapeId="0" xr:uid="{00000000-0006-0000-0B00-00000D000000}">
      <text>
        <r>
          <rPr>
            <sz val="12"/>
            <color indexed="81"/>
            <rFont val="Times New Roman"/>
            <family val="1"/>
          </rPr>
          <t>Corpsecrafter +4
Enhanced Undead +4</t>
        </r>
      </text>
    </comment>
    <comment ref="I9" authorId="0" shapeId="0" xr:uid="{00000000-0006-0000-0B00-00000E000000}">
      <text>
        <r>
          <rPr>
            <sz val="12"/>
            <color indexed="81"/>
            <rFont val="Times New Roman"/>
            <family val="1"/>
          </rPr>
          <t>Enhanced Undead +4</t>
        </r>
      </text>
    </comment>
    <comment ref="S9" authorId="0" shapeId="0" xr:uid="{00000000-0006-0000-0B00-00000F000000}">
      <text>
        <r>
          <rPr>
            <sz val="12"/>
            <color indexed="81"/>
            <rFont val="Times New Roman"/>
            <family val="1"/>
          </rPr>
          <t>Corpsecrafter  +2/HD
Enhanced Undead +2/HD</t>
        </r>
      </text>
    </comment>
    <comment ref="H11" authorId="0" shapeId="0" xr:uid="{00000000-0006-0000-0B00-000010000000}">
      <text>
        <r>
          <rPr>
            <sz val="12"/>
            <color indexed="81"/>
            <rFont val="Times New Roman"/>
            <family val="1"/>
          </rPr>
          <t>Corpsecrafter +4
Enhanced Undead +4</t>
        </r>
      </text>
    </comment>
    <comment ref="I11" authorId="0" shapeId="0" xr:uid="{00000000-0006-0000-0B00-000011000000}">
      <text>
        <r>
          <rPr>
            <sz val="12"/>
            <color indexed="81"/>
            <rFont val="Times New Roman"/>
            <family val="1"/>
          </rPr>
          <t>Enhanced Undead +4</t>
        </r>
      </text>
    </comment>
    <comment ref="S11" authorId="0" shapeId="0" xr:uid="{00000000-0006-0000-0B00-000012000000}">
      <text>
        <r>
          <rPr>
            <sz val="12"/>
            <color indexed="81"/>
            <rFont val="Times New Roman"/>
            <family val="1"/>
          </rPr>
          <t>Corpsecrafter  +2/HD
Enhanced Undead +2/HD</t>
        </r>
      </text>
    </comment>
    <comment ref="H13" authorId="0" shapeId="0" xr:uid="{00000000-0006-0000-0B00-000013000000}">
      <text>
        <r>
          <rPr>
            <sz val="12"/>
            <color indexed="81"/>
            <rFont val="Times New Roman"/>
            <family val="1"/>
          </rPr>
          <t>Corpsecrafter +4
Enhanced Undead +4</t>
        </r>
      </text>
    </comment>
    <comment ref="I13" authorId="0" shapeId="0" xr:uid="{00000000-0006-0000-0B00-000014000000}">
      <text>
        <r>
          <rPr>
            <sz val="12"/>
            <color indexed="81"/>
            <rFont val="Times New Roman"/>
            <family val="1"/>
          </rPr>
          <t>Enhanced Undead +4</t>
        </r>
      </text>
    </comment>
    <comment ref="S13" authorId="0" shapeId="0" xr:uid="{00000000-0006-0000-0B00-000015000000}">
      <text>
        <r>
          <rPr>
            <sz val="12"/>
            <color indexed="81"/>
            <rFont val="Times New Roman"/>
            <family val="1"/>
          </rPr>
          <t>Corpsecrafter  +2/HD
Enhanced Undead +2/HD</t>
        </r>
      </text>
    </comment>
  </commentList>
</comments>
</file>

<file path=xl/sharedStrings.xml><?xml version="1.0" encoding="utf-8"?>
<sst xmlns="http://schemas.openxmlformats.org/spreadsheetml/2006/main" count="3091" uniqueCount="812">
  <si>
    <t>Height:</t>
  </si>
  <si>
    <t>Strength:</t>
  </si>
  <si>
    <t>Dexterity:</t>
  </si>
  <si>
    <t>Level</t>
  </si>
  <si>
    <t>Properties</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</si>
  <si>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</si>
  <si>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</si>
  <si>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</si>
  <si>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</si>
  <si>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</si>
  <si>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</si>
  <si>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</si>
  <si>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</si>
  <si>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</si>
  <si>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</si>
  <si>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</si>
  <si>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</si>
  <si>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</si>
  <si>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</si>
  <si>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</si>
  <si>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</si>
  <si>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</si>
  <si>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</si>
  <si>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</si>
  <si>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</si>
  <si>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</si>
  <si>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</si>
  <si>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</si>
  <si>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</si>
  <si>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</si>
  <si>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</si>
  <si>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</si>
  <si>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</si>
  <si>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</si>
  <si>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</si>
  <si>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</si>
  <si>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</si>
  <si>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</si>
  <si>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</si>
  <si>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</si>
  <si>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</si>
  <si>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</si>
  <si>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</si>
  <si>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</si>
  <si>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</si>
  <si>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</si>
  <si>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</si>
  <si>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</si>
  <si>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</si>
  <si>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</si>
  <si>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</si>
  <si>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</si>
  <si>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</si>
  <si>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</si>
  <si>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</si>
  <si>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</si>
  <si>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</si>
  <si>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</si>
  <si>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</si>
  <si>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</si>
  <si>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</si>
  <si>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</si>
  <si>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</si>
  <si>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</si>
  <si>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</si>
  <si>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</si>
  <si>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</si>
  <si>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</si>
  <si>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</si>
  <si>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</si>
  <si>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</si>
  <si>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</si>
  <si>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</si>
  <si>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</si>
  <si>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Resistance</t>
  </si>
  <si>
    <t>Abjuration</t>
  </si>
  <si>
    <t>Touch</t>
  </si>
  <si>
    <t>1 minute</t>
  </si>
  <si>
    <t>Detect Magic</t>
  </si>
  <si>
    <t>Universal</t>
  </si>
  <si>
    <t>1 min/lvl</t>
  </si>
  <si>
    <t>Instant</t>
  </si>
  <si>
    <t>Read Magic</t>
  </si>
  <si>
    <t>Personal</t>
  </si>
  <si>
    <t>10 min/lvl</t>
  </si>
  <si>
    <t>Illusion</t>
  </si>
  <si>
    <t>1 round</t>
  </si>
  <si>
    <t>Conjuration</t>
  </si>
  <si>
    <t>1 hour/lvl</t>
  </si>
  <si>
    <t>Permanent</t>
  </si>
  <si>
    <t>1 rnd/lvl</t>
  </si>
  <si>
    <t>Evocation</t>
  </si>
  <si>
    <t>Spell</t>
  </si>
  <si>
    <t>Cast?</t>
  </si>
  <si>
    <t>Languages</t>
  </si>
  <si>
    <t>School</t>
  </si>
  <si>
    <t>1 hour</t>
  </si>
  <si>
    <t>60’</t>
  </si>
  <si>
    <t>10’</t>
  </si>
  <si>
    <t>100’ + 10’/lvl</t>
  </si>
  <si>
    <t>Equipment Worn</t>
  </si>
  <si>
    <t>Item</t>
  </si>
  <si>
    <t>Effects/</t>
  </si>
  <si>
    <t>Notes</t>
  </si>
  <si>
    <t>Equipment Carried</t>
  </si>
  <si>
    <t>Check</t>
  </si>
  <si>
    <t>Arcane</t>
  </si>
  <si>
    <t>Speed</t>
  </si>
  <si>
    <t>Light</t>
  </si>
  <si>
    <t>25’ + 2½’/lvl</t>
  </si>
  <si>
    <t>Male</t>
  </si>
  <si>
    <t>Prepared Spells</t>
  </si>
  <si>
    <t>Speak Language</t>
  </si>
  <si>
    <t>Create Water</t>
  </si>
  <si>
    <t>Detect Poison</t>
  </si>
  <si>
    <t>Divination</t>
  </si>
  <si>
    <t>Guidance</t>
  </si>
  <si>
    <t>Mending</t>
  </si>
  <si>
    <t>Command</t>
  </si>
  <si>
    <t>Curse Water</t>
  </si>
  <si>
    <t>Divine Favor</t>
  </si>
  <si>
    <t>Doom</t>
  </si>
  <si>
    <t>Endure Elements</t>
  </si>
  <si>
    <t>24 hours</t>
  </si>
  <si>
    <t>Entropic Shield</t>
  </si>
  <si>
    <t>Magic Weapon</t>
  </si>
  <si>
    <t>Obscuring Mist</t>
  </si>
  <si>
    <t>Sanctuary</t>
  </si>
  <si>
    <t>Shield of Faith</t>
  </si>
  <si>
    <t>Summon Monster I</t>
  </si>
  <si>
    <t>Aid</t>
  </si>
  <si>
    <t>Animal Messenger</t>
  </si>
  <si>
    <t>1 day/lvl</t>
  </si>
  <si>
    <t>Darkness</t>
  </si>
  <si>
    <t>Delay Poison</t>
  </si>
  <si>
    <t>Desecrate</t>
  </si>
  <si>
    <t>2 hrs/lvl</t>
  </si>
  <si>
    <t>Enthrall</t>
  </si>
  <si>
    <t>Find Traps</t>
  </si>
  <si>
    <t>Hold Person</t>
  </si>
  <si>
    <t>Lesser Restoration</t>
  </si>
  <si>
    <t>Make Whole</t>
  </si>
  <si>
    <t>Remove Paralysis</t>
  </si>
  <si>
    <t>Shatter</t>
  </si>
  <si>
    <t>Shield Other</t>
  </si>
  <si>
    <t>Silence</t>
  </si>
  <si>
    <t>Sound Burst</t>
  </si>
  <si>
    <t>Speak with Animals</t>
  </si>
  <si>
    <t>Spiritual Weapon</t>
  </si>
  <si>
    <t>Summon Monster II</t>
  </si>
  <si>
    <t>Undetectable Alignment</t>
  </si>
  <si>
    <t>Zone of Truth</t>
  </si>
  <si>
    <t>Bestow Curse</t>
  </si>
  <si>
    <t>Continual Flame</t>
  </si>
  <si>
    <t>Create Food &amp; Water</t>
  </si>
  <si>
    <t>Daylight</t>
  </si>
  <si>
    <t>Deeper Darkness</t>
  </si>
  <si>
    <t>Dispel Magic</t>
  </si>
  <si>
    <t>Glyph of Warding</t>
  </si>
  <si>
    <t>Discharge</t>
  </si>
  <si>
    <t>Invisibility Purge</t>
  </si>
  <si>
    <t>Locate Object</t>
  </si>
  <si>
    <t>Magic Vestment</t>
  </si>
  <si>
    <t>Meld into Stone</t>
  </si>
  <si>
    <t>Obscure Object</t>
  </si>
  <si>
    <t>8 hours</t>
  </si>
  <si>
    <t>Prayer</t>
  </si>
  <si>
    <t>Rem. Blind/Deafness</t>
  </si>
  <si>
    <t>Remove Curse</t>
  </si>
  <si>
    <t>Remove Disease</t>
  </si>
  <si>
    <t>Searing Light</t>
  </si>
  <si>
    <t>Speak with Plants</t>
  </si>
  <si>
    <t>Stone Shape</t>
  </si>
  <si>
    <t>Summon Monster III</t>
  </si>
  <si>
    <t>Water Breathing</t>
  </si>
  <si>
    <t>Water Walk</t>
  </si>
  <si>
    <t>Wind Wall</t>
  </si>
  <si>
    <t>Air Walk</t>
  </si>
  <si>
    <t>Control Water</t>
  </si>
  <si>
    <t>Dimensional Anchor</t>
  </si>
  <si>
    <t>Discern Lies</t>
  </si>
  <si>
    <t>Dismissal</t>
  </si>
  <si>
    <t>Divine Power</t>
  </si>
  <si>
    <t>Giant Vermin</t>
  </si>
  <si>
    <t>Imbue w Spell Ability</t>
  </si>
  <si>
    <t>special</t>
  </si>
  <si>
    <t>Lesser Planar Ally</t>
  </si>
  <si>
    <t>Neutralize Poison</t>
  </si>
  <si>
    <t>Repel Vermin</t>
  </si>
  <si>
    <t>Restoration</t>
  </si>
  <si>
    <t>Sending</t>
  </si>
  <si>
    <t>12 hours</t>
  </si>
  <si>
    <t>Spell Immunity</t>
  </si>
  <si>
    <t>Status</t>
  </si>
  <si>
    <t>Summon Monster IV</t>
  </si>
  <si>
    <t>Tongues</t>
  </si>
  <si>
    <t>Cause Fear</t>
  </si>
  <si>
    <t>Deathwatch</t>
  </si>
  <si>
    <t>Death Knell</t>
  </si>
  <si>
    <t>Bull’s Strength</t>
  </si>
  <si>
    <t>Gentle Repose</t>
  </si>
  <si>
    <t>Animate Dead</t>
  </si>
  <si>
    <t>Contagion</t>
  </si>
  <si>
    <t>Speak with Dead</t>
  </si>
  <si>
    <t>1d4 rnds</t>
  </si>
  <si>
    <t>30’ radius</t>
  </si>
  <si>
    <t>30’</t>
  </si>
  <si>
    <t>Knowledge:  Arcana</t>
  </si>
  <si>
    <t>Knowledge:  Religion</t>
  </si>
  <si>
    <t>Perform:  (type)</t>
  </si>
  <si>
    <t>Analyze Portal</t>
  </si>
  <si>
    <t>Dimension Door</t>
  </si>
  <si>
    <t>400’ + 40’/lvl</t>
  </si>
  <si>
    <t>Longstrider</t>
  </si>
  <si>
    <t>Sleight of Hand</t>
  </si>
  <si>
    <t>Survival</t>
  </si>
  <si>
    <t>Components</t>
  </si>
  <si>
    <t>Casting</t>
  </si>
  <si>
    <t>V S</t>
  </si>
  <si>
    <t>V M</t>
  </si>
  <si>
    <t>V S F</t>
  </si>
  <si>
    <t>V S M/DF</t>
  </si>
  <si>
    <t>V S DF</t>
  </si>
  <si>
    <t>V S M</t>
  </si>
  <si>
    <t>V</t>
  </si>
  <si>
    <t>V S F/DF</t>
  </si>
  <si>
    <t>V M/DF</t>
  </si>
  <si>
    <t>V S/DF</t>
  </si>
  <si>
    <t>M</t>
  </si>
  <si>
    <t>1 SA</t>
  </si>
  <si>
    <t>1 FR</t>
  </si>
  <si>
    <t>10 min.</t>
  </si>
  <si>
    <t>Align</t>
  </si>
  <si>
    <t>Region</t>
  </si>
  <si>
    <t>AC</t>
  </si>
  <si>
    <t>HP</t>
  </si>
  <si>
    <t>Weapons</t>
  </si>
  <si>
    <t>Armor</t>
  </si>
  <si>
    <t>50’</t>
  </si>
  <si>
    <t>Atk</t>
  </si>
  <si>
    <t>Aligned Aura</t>
  </si>
  <si>
    <t>Impede</t>
  </si>
  <si>
    <t>Bewildering Substitution</t>
  </si>
  <si>
    <t>Bewildering Visions</t>
  </si>
  <si>
    <t>Body Ward</t>
  </si>
  <si>
    <t>Conduit of Life</t>
  </si>
  <si>
    <t>Divine Presence</t>
  </si>
  <si>
    <t>Execration</t>
  </si>
  <si>
    <t>Lore of the Gods</t>
  </si>
  <si>
    <t>Substitute Domain</t>
  </si>
  <si>
    <t>Turn Anathema</t>
  </si>
  <si>
    <t>10 minutes</t>
  </si>
  <si>
    <t>Bolster Aura</t>
  </si>
  <si>
    <t>Deific Bastion</t>
  </si>
  <si>
    <t>Footsteps of the Divine</t>
  </si>
  <si>
    <t>Light of Wisdom</t>
  </si>
  <si>
    <t>Subdue Aura</t>
  </si>
  <si>
    <t>Confound</t>
  </si>
  <si>
    <t>Dampen Magic</t>
  </si>
  <si>
    <t>Light of Purity</t>
  </si>
  <si>
    <t>Moral Façade</t>
  </si>
  <si>
    <t>Sacred Item</t>
  </si>
  <si>
    <t>Seed of Life</t>
  </si>
  <si>
    <t>Spiritual Advisor</t>
  </si>
  <si>
    <t>Bewildering Mischance</t>
  </si>
  <si>
    <t>Bleed</t>
  </si>
  <si>
    <t>Darts of Life</t>
  </si>
  <si>
    <t>Divine Retribution</t>
  </si>
  <si>
    <t>Door of Decay</t>
  </si>
  <si>
    <t>see text</t>
  </si>
  <si>
    <t>Healing Circle</t>
  </si>
  <si>
    <t>Mark of Sin</t>
  </si>
  <si>
    <t>Surge of Fortune</t>
  </si>
  <si>
    <t>Proficiencies</t>
  </si>
  <si>
    <t>Inflict Minor Wounds</t>
  </si>
  <si>
    <t>Inflict Light Wounds</t>
  </si>
  <si>
    <t>Inflict Moderate Wounds</t>
  </si>
  <si>
    <t>Inflict Serious Wounds</t>
  </si>
  <si>
    <t>Inflict Critical Wounds</t>
  </si>
  <si>
    <t>Flame Strike</t>
  </si>
  <si>
    <t>Craft:  Alchemy</t>
  </si>
  <si>
    <t>Knowledge:  History</t>
  </si>
  <si>
    <t>2</t>
  </si>
  <si>
    <t>4</t>
  </si>
  <si>
    <t>Knowledge:  The Planes</t>
  </si>
  <si>
    <t>Racial Abilities</t>
  </si>
  <si>
    <t>already built into stats</t>
  </si>
  <si>
    <t>Lore</t>
  </si>
  <si>
    <t>Scribe Scroll</t>
  </si>
  <si>
    <t>Domain:  Undeath</t>
  </si>
  <si>
    <t>Message</t>
  </si>
  <si>
    <t>Identify</t>
  </si>
  <si>
    <t>Explorer’s Outfit</t>
  </si>
  <si>
    <t>Backpack</t>
  </si>
  <si>
    <t>Bedroll</t>
  </si>
  <si>
    <t>Spell Component Pouch</t>
  </si>
  <si>
    <t>Inkpen</t>
  </si>
  <si>
    <t>Tent</t>
  </si>
  <si>
    <t>Waterskin</t>
  </si>
  <si>
    <t>Flint &amp; Steel</t>
  </si>
  <si>
    <t>Memorized Spells</t>
  </si>
  <si>
    <t>1d3</t>
  </si>
  <si>
    <t>Scroll Case</t>
  </si>
  <si>
    <t>Ink Vials</t>
  </si>
  <si>
    <t>Human Skeleton</t>
  </si>
  <si>
    <t>NE</t>
  </si>
  <si>
    <t>none</t>
  </si>
  <si>
    <t>-</t>
  </si>
  <si>
    <t>Arcanist Gloves</t>
  </si>
  <si>
    <t>Healing Belt</t>
  </si>
  <si>
    <t>Parchments</t>
  </si>
  <si>
    <t>Oil Flasks</t>
  </si>
  <si>
    <t>Preserve Organ</t>
  </si>
  <si>
    <t>Slash Tongue</t>
  </si>
  <si>
    <t>Darkbolt</t>
  </si>
  <si>
    <t>True Necromancer</t>
  </si>
  <si>
    <t>Extra Rebuking</t>
  </si>
  <si>
    <t>Fr</t>
  </si>
  <si>
    <t>Rf</t>
  </si>
  <si>
    <t>Wi</t>
  </si>
  <si>
    <t>Everlasting Rations</t>
  </si>
  <si>
    <t>Chronocharm of the Grand Master</t>
  </si>
  <si>
    <t>Tome of Worldly Memory</t>
  </si>
  <si>
    <t>Necromancer</t>
  </si>
  <si>
    <t>1st</t>
  </si>
  <si>
    <t>2nd</t>
  </si>
  <si>
    <t>3rd</t>
  </si>
  <si>
    <t>4th</t>
  </si>
  <si>
    <t>5th</t>
  </si>
  <si>
    <t>6th</t>
  </si>
  <si>
    <t>10 rnd/lvl</t>
  </si>
  <si>
    <t>Spells per Day</t>
  </si>
  <si>
    <t>Total Divine</t>
  </si>
  <si>
    <t>Total Arcane</t>
  </si>
  <si>
    <t>7th</t>
  </si>
  <si>
    <t>8th</t>
  </si>
  <si>
    <t>9th</t>
  </si>
  <si>
    <t>Spell Level</t>
  </si>
  <si>
    <t>Wisdom Bonus</t>
  </si>
  <si>
    <t>Intelligence Bonus</t>
  </si>
  <si>
    <t>Mount Encumbrance:</t>
  </si>
  <si>
    <t>Roll</t>
  </si>
  <si>
    <t>Azimuth</t>
  </si>
  <si>
    <t>+2 vs. Fear</t>
  </si>
  <si>
    <t>20’</t>
  </si>
  <si>
    <t>Ring of Protection +1</t>
  </si>
  <si>
    <t>Scrolls and Potions</t>
  </si>
  <si>
    <t>CLev</t>
  </si>
  <si>
    <t>Fox’s Cunning</t>
  </si>
  <si>
    <t>eight</t>
  </si>
  <si>
    <t>Feats</t>
  </si>
  <si>
    <t>Flaws</t>
  </si>
  <si>
    <t>Domain (Bonus):  Knowledge</t>
  </si>
  <si>
    <t>Erase</t>
  </si>
  <si>
    <t>Unseen Servant</t>
  </si>
  <si>
    <t>1 hr/lvl</t>
  </si>
  <si>
    <t>Illusory Script</t>
  </si>
  <si>
    <t>Secret Page</t>
  </si>
  <si>
    <t>Hin bonuses and penalties</t>
  </si>
  <si>
    <t>Necromancer 1</t>
  </si>
  <si>
    <t>Necromancer 3</t>
  </si>
  <si>
    <t>Necromancer 2</t>
  </si>
  <si>
    <t>True Necromancer 1</t>
  </si>
  <si>
    <t>Darts</t>
  </si>
  <si>
    <t>x2</t>
  </si>
  <si>
    <t>Necromancer Features</t>
  </si>
  <si>
    <t>Simple Weapons, Light Armor</t>
  </si>
  <si>
    <t>Cloistered Cleric</t>
  </si>
  <si>
    <t>½</t>
  </si>
  <si>
    <t>Knowledge:  Archit./Engin.</t>
  </si>
  <si>
    <t>Knowledge:  Dungeoneering</t>
  </si>
  <si>
    <t>Knowledge:  Local</t>
  </si>
  <si>
    <t>Knowledge:  Nobility &amp; Royalty</t>
  </si>
  <si>
    <t>Knowledge:  Nature</t>
  </si>
  <si>
    <t>Cloistered Cleric Features</t>
  </si>
  <si>
    <t>Rebuke Undead, Stacked</t>
  </si>
  <si>
    <t>Effective Caster Level</t>
  </si>
  <si>
    <t>Initiative:</t>
  </si>
  <si>
    <t>Chaotic Evil</t>
  </si>
  <si>
    <t>Cloistered Cleric Levels</t>
  </si>
  <si>
    <t>True Necromancer Levels</t>
  </si>
  <si>
    <t>1d20 Roll</t>
  </si>
  <si>
    <t>2d6 Roll</t>
  </si>
  <si>
    <t>Rebuke Check</t>
  </si>
  <si>
    <t>Rebuke Undead, 60’</t>
  </si>
  <si>
    <t>Rebuke Dmg.</t>
  </si>
  <si>
    <t>Cloak of Resistance +1</t>
  </si>
  <si>
    <t>1</t>
  </si>
  <si>
    <t>“Kneecaps” Brimstone</t>
  </si>
  <si>
    <t>Profession:  Scribe</t>
  </si>
  <si>
    <t>Level/HD</t>
  </si>
  <si>
    <t>Class</t>
  </si>
  <si>
    <t>Warrior</t>
  </si>
  <si>
    <t>Race/Type</t>
  </si>
  <si>
    <t>Freyja</t>
  </si>
  <si>
    <t>TAC</t>
  </si>
  <si>
    <t>FF</t>
  </si>
  <si>
    <t>Init</t>
  </si>
  <si>
    <t>AB</t>
  </si>
  <si>
    <t>Summon Undead I</t>
  </si>
  <si>
    <t>Summon Undead II</t>
  </si>
  <si>
    <t>Domain Powers</t>
  </si>
  <si>
    <t>Antitoxin</t>
  </si>
  <si>
    <t>Poison</t>
  </si>
  <si>
    <t>Inflict Light Wounds, Wt.</t>
  </si>
  <si>
    <t>Creating Undead</t>
  </si>
  <si>
    <t>Caster Level:</t>
  </si>
  <si>
    <t>Undead Type(s):</t>
  </si>
  <si>
    <t>Ghoul</t>
  </si>
  <si>
    <t>HD limit:</t>
  </si>
  <si>
    <t>n.a.</t>
  </si>
  <si>
    <t>MM 119</t>
  </si>
  <si>
    <t>CE</t>
  </si>
  <si>
    <t>Commoner</t>
  </si>
  <si>
    <t>Slam, club</t>
  </si>
  <si>
    <t>dr 5/slashing</t>
  </si>
  <si>
    <t>Max HD of Rebuked Undead</t>
  </si>
  <si>
    <t>Rebukes Used</t>
  </si>
  <si>
    <t>10</t>
  </si>
  <si>
    <t>Detect Undead</t>
  </si>
  <si>
    <t>Acid Splash</t>
  </si>
  <si>
    <t>Amanuensis</t>
  </si>
  <si>
    <t>Arcane Mark</t>
  </si>
  <si>
    <t>1 rune</t>
  </si>
  <si>
    <t>Caltrops</t>
  </si>
  <si>
    <t>Disrupt Undead</t>
  </si>
  <si>
    <t>Launch Item</t>
  </si>
  <si>
    <t>S</t>
  </si>
  <si>
    <t>Mage Hand</t>
  </si>
  <si>
    <t>Concent.</t>
  </si>
  <si>
    <t>No Light</t>
  </si>
  <si>
    <t>Open/Close</t>
  </si>
  <si>
    <t>Prestidigitation</t>
  </si>
  <si>
    <t>Ray of Frost</t>
  </si>
  <si>
    <t>Sonic Snap</t>
  </si>
  <si>
    <t>Touch of Fatigue</t>
  </si>
  <si>
    <t>Swift</t>
  </si>
  <si>
    <t>Ectoplasmic Armor</t>
  </si>
  <si>
    <t>Enlarge Person</t>
  </si>
  <si>
    <t>Expeditious Retreat</t>
  </si>
  <si>
    <t>Feather Fall</t>
  </si>
  <si>
    <t>Free</t>
  </si>
  <si>
    <t>Grease</t>
  </si>
  <si>
    <t>Ironguts</t>
  </si>
  <si>
    <t>Magic Missile</t>
  </si>
  <si>
    <t>Orb of Cold, Lesser</t>
  </si>
  <si>
    <t>Protection from Law</t>
  </si>
  <si>
    <t>Ray of Clumsiness</t>
  </si>
  <si>
    <t>Ray of Enfeeblement</t>
  </si>
  <si>
    <t>Shieldbearer</t>
  </si>
  <si>
    <t>Targeting Ray</t>
  </si>
  <si>
    <t>Protection from Good</t>
  </si>
  <si>
    <t>Domain</t>
  </si>
  <si>
    <t>Death Ward</t>
  </si>
  <si>
    <t>Slay Living</t>
  </si>
  <si>
    <t>Detect Secret Doors</t>
  </si>
  <si>
    <t>Knowledge</t>
  </si>
  <si>
    <t>Detect Thoughts</t>
  </si>
  <si>
    <t>Clairaudience/Clairvoyance</t>
  </si>
  <si>
    <t>True Seeing</t>
  </si>
  <si>
    <t>Undeath</t>
  </si>
  <si>
    <t>Circle of Death</t>
  </si>
  <si>
    <t>Alter Self</t>
  </si>
  <si>
    <t>Blindness/Deafness</t>
  </si>
  <si>
    <t>Command Undead</t>
  </si>
  <si>
    <t>False Life</t>
  </si>
  <si>
    <t>Fog Cloud</t>
  </si>
  <si>
    <t>Ghoul Touch</t>
  </si>
  <si>
    <t>1d6+2 rnds</t>
  </si>
  <si>
    <t>Knock</t>
  </si>
  <si>
    <t>Levitate</t>
  </si>
  <si>
    <t>Melf’s Acid Arrow</t>
  </si>
  <si>
    <t>V S M F</t>
  </si>
  <si>
    <t>Scare</t>
  </si>
  <si>
    <t>See Invisibility</t>
  </si>
  <si>
    <t>Spider Climb</t>
  </si>
  <si>
    <t>Whispering Wind</t>
  </si>
  <si>
    <t>1 mile/lvl</t>
  </si>
  <si>
    <t>Dimension Hop</t>
  </si>
  <si>
    <t>Blade of Blood</t>
  </si>
  <si>
    <t>Accuracy</t>
  </si>
  <si>
    <t>Karmic Aura</t>
  </si>
  <si>
    <t>Orb of Acid, Lesser</t>
  </si>
  <si>
    <t>Ice Knife</t>
  </si>
  <si>
    <t>S M</t>
  </si>
  <si>
    <t>Whirling Blade</t>
  </si>
  <si>
    <t>Avoid Planar Effects</t>
  </si>
  <si>
    <t>Sonic Blast</t>
  </si>
  <si>
    <t>Necromancy</t>
  </si>
  <si>
    <t>Transmutation</t>
  </si>
  <si>
    <t>19-20, x2</t>
  </si>
  <si>
    <t>Bolts</t>
  </si>
  <si>
    <t>+0</t>
  </si>
  <si>
    <t>40’</t>
  </si>
  <si>
    <t>Purify Food &amp; Drink</t>
  </si>
  <si>
    <t>Spell Focus (Divination)</t>
  </si>
  <si>
    <t>MM 239</t>
  </si>
  <si>
    <t>All Skeletons:</t>
  </si>
  <si>
    <t>All Zombies:</t>
  </si>
  <si>
    <t>Noncombatant (-2 melee AB)</t>
  </si>
  <si>
    <t>Base Cleric Spells</t>
  </si>
  <si>
    <t>Base Wizard Spells</t>
  </si>
  <si>
    <t>Flaw-derived:  Destruction Retribution</t>
  </si>
  <si>
    <t>3rd:  Corpsecrafter</t>
  </si>
  <si>
    <t>Bane</t>
  </si>
  <si>
    <t>Detect Good</t>
  </si>
  <si>
    <t>Detect Law</t>
  </si>
  <si>
    <t>0’</t>
  </si>
  <si>
    <t>20’ or 60’</t>
  </si>
  <si>
    <t>Available / Used:</t>
  </si>
  <si>
    <t>6th:  Deadly Chill</t>
  </si>
  <si>
    <t>Mage Armor</t>
  </si>
  <si>
    <t>Comprehend Languages</t>
  </si>
  <si>
    <t>True Strike</t>
  </si>
  <si>
    <t>V F</t>
  </si>
  <si>
    <t>Tenser’s Floating Disk</t>
  </si>
  <si>
    <t>Chill Touch</t>
  </si>
  <si>
    <t>Animate Rope</t>
  </si>
  <si>
    <t>Reduce Person</t>
  </si>
  <si>
    <t>Summon Swarm</t>
  </si>
  <si>
    <t>Gust of Wind</t>
  </si>
  <si>
    <t>Spectral Hand</t>
  </si>
  <si>
    <t>Persistent Blade</t>
  </si>
  <si>
    <t>Spirit Worm</t>
  </si>
  <si>
    <t>Babau Slime</t>
  </si>
  <si>
    <t>Familiar Pocket</t>
  </si>
  <si>
    <t>Blood Wind</t>
  </si>
  <si>
    <t>Enchantment</t>
  </si>
  <si>
    <t>Skeletal Rat Swarm</t>
  </si>
  <si>
    <t>Rogue</t>
  </si>
  <si>
    <t>Rogue 1</t>
  </si>
  <si>
    <t>Rogue Features</t>
  </si>
  <si>
    <t>Sneak Attack 1d6</t>
  </si>
  <si>
    <t>Trapfinding</t>
  </si>
  <si>
    <t>SF</t>
  </si>
  <si>
    <t>DC</t>
  </si>
  <si>
    <t>Riding Saddle</t>
  </si>
  <si>
    <t>Skeletal Minion</t>
  </si>
  <si>
    <t>Enhanced Undead variant</t>
  </si>
  <si>
    <t>Skeletal Minion variant</t>
  </si>
  <si>
    <t>Summon Familiar (forfeit)</t>
  </si>
  <si>
    <t>Race:</t>
  </si>
  <si>
    <t>Size:</t>
  </si>
  <si>
    <t>Speed:</t>
  </si>
  <si>
    <t>AC:</t>
  </si>
  <si>
    <t>Fort:</t>
  </si>
  <si>
    <t>Ref:</t>
  </si>
  <si>
    <t>Will:</t>
  </si>
  <si>
    <t>Medium</t>
  </si>
  <si>
    <t>Skeletal Wolf</t>
  </si>
  <si>
    <t>The Late</t>
  </si>
  <si>
    <t>+6</t>
  </si>
  <si>
    <t>Skeletal Mount</t>
  </si>
  <si>
    <t>3</t>
  </si>
  <si>
    <t>Owlbear Skeleton</t>
  </si>
  <si>
    <t>2 claws</t>
  </si>
  <si>
    <t>Swarm (bite, claw)</t>
  </si>
  <si>
    <t>bite, claw</t>
  </si>
  <si>
    <t>Darkvision 60’</t>
  </si>
  <si>
    <t>dr 5/bludgeon, Darkvision 60’, Immune to Cold</t>
  </si>
  <si>
    <t>Improved Initiative</t>
  </si>
  <si>
    <t>Ghoul Fever, Paralysis, Turn Resistance +2</t>
  </si>
  <si>
    <t>Class:</t>
  </si>
  <si>
    <t>Age</t>
  </si>
  <si>
    <t>Domain:  Evil</t>
  </si>
  <si>
    <t>Spell Domain Focus (Evil)</t>
  </si>
  <si>
    <t>Evil</t>
  </si>
  <si>
    <t>Evil/Und.</t>
  </si>
  <si>
    <t>Magic Circle v Law</t>
  </si>
  <si>
    <t>Magic Circle v Good</t>
  </si>
  <si>
    <t>Unholy Blight</t>
  </si>
  <si>
    <t>Dispel Good</t>
  </si>
  <si>
    <t>Hm?</t>
  </si>
  <si>
    <t>+2 Divination &amp; Necromancy</t>
  </si>
  <si>
    <t>Necromancy Spells*</t>
  </si>
  <si>
    <t>Domain Spells</t>
  </si>
  <si>
    <r>
      <rPr>
        <i/>
        <sz val="12"/>
        <rFont val="Times New Roman"/>
        <family val="1"/>
      </rPr>
      <t>* Enhanced Undead</t>
    </r>
    <r>
      <rPr>
        <sz val="12"/>
        <rFont val="Times New Roman"/>
        <family val="1"/>
      </rPr>
      <t xml:space="preserve"> variant forfeits extra Necromancy spells.</t>
    </r>
  </si>
  <si>
    <t>AB:</t>
  </si>
  <si>
    <t>Spells Selected</t>
  </si>
  <si>
    <t>Spells Known</t>
  </si>
  <si>
    <t>Skills / Feats / Spells per Day</t>
  </si>
  <si>
    <t>Other</t>
  </si>
  <si>
    <t>Claw</t>
  </si>
  <si>
    <t>varies</t>
  </si>
  <si>
    <t>Slashing</t>
  </si>
  <si>
    <t>Bite</t>
  </si>
  <si>
    <t>Piercing</t>
  </si>
  <si>
    <t>Natural Attacks while in Tiefling Form</t>
  </si>
  <si>
    <t>1d4</t>
  </si>
  <si>
    <t>Summon Unholy Symbol</t>
  </si>
  <si>
    <t>Gnome Zombie</t>
  </si>
  <si>
    <t>Cloistered Cleric 1</t>
  </si>
  <si>
    <t>Cloistered Cleric 2</t>
  </si>
  <si>
    <t>Cloistered Cleric 3</t>
  </si>
  <si>
    <t>Charm Person</t>
  </si>
  <si>
    <t>Divine Flame</t>
  </si>
  <si>
    <t>15’</t>
  </si>
  <si>
    <t>Divine Zephyr</t>
  </si>
  <si>
    <t>Knife Spray</t>
  </si>
  <si>
    <t>Omen of Peril</t>
  </si>
  <si>
    <t>Resurgence</t>
  </si>
  <si>
    <t>Vigor, Lesser</t>
  </si>
  <si>
    <t>Brambles</t>
  </si>
  <si>
    <t>Soul Ward</t>
  </si>
  <si>
    <t>Wave of Grief</t>
  </si>
  <si>
    <t>CL</t>
  </si>
  <si>
    <t>Evil CL</t>
  </si>
  <si>
    <t>SF CL</t>
  </si>
  <si>
    <t>+1</t>
  </si>
  <si>
    <t>Augury</t>
  </si>
  <si>
    <t>Rebuke per Day</t>
  </si>
  <si>
    <t>Goblin, Infernal, Abyssal</t>
  </si>
  <si>
    <t>Common, Hin, Draconic,</t>
  </si>
  <si>
    <t>Leather Envelope</t>
  </si>
  <si>
    <t>Otis von Kaltenbrünner</t>
  </si>
  <si>
    <r>
      <rPr>
        <b/>
        <sz val="13"/>
        <rFont val="Times New Roman"/>
        <family val="1"/>
      </rPr>
      <t xml:space="preserve">Move:  </t>
    </r>
    <r>
      <rPr>
        <sz val="13"/>
        <rFont val="Times New Roman"/>
        <family val="1"/>
      </rPr>
      <t>50’</t>
    </r>
  </si>
  <si>
    <t>6’ 3”</t>
  </si>
  <si>
    <t>Unholy Silver Dagger</t>
  </si>
  <si>
    <t>2d6 evil</t>
  </si>
  <si>
    <t>Sling +1</t>
  </si>
  <si>
    <t>Prc/Slash</t>
  </si>
  <si>
    <t>Arcane Spellbook</t>
  </si>
  <si>
    <t>Typical Undead Minions</t>
  </si>
  <si>
    <t>Heavy Steel Shield</t>
  </si>
  <si>
    <t>Cure Minor Wounds</t>
  </si>
  <si>
    <t>Cure Light Wounds</t>
  </si>
  <si>
    <t>Cure Moderate Wounds</t>
  </si>
  <si>
    <r>
      <t>Medium Zombies</t>
    </r>
    <r>
      <rPr>
        <b/>
        <i/>
        <vertAlign val="superscript"/>
        <sz val="12"/>
        <rFont val="Times New Roman"/>
        <family val="1"/>
      </rPr>
      <t>2</t>
    </r>
  </si>
  <si>
    <t>commanded or summonned</t>
  </si>
  <si>
    <t>raised or created</t>
  </si>
  <si>
    <r>
      <t>Small Zombies</t>
    </r>
    <r>
      <rPr>
        <b/>
        <i/>
        <vertAlign val="superscript"/>
        <sz val="12"/>
        <rFont val="Times New Roman"/>
        <family val="1"/>
      </rPr>
      <t>2</t>
    </r>
  </si>
  <si>
    <r>
      <t>Skeletal Vermin Swarm</t>
    </r>
    <r>
      <rPr>
        <b/>
        <i/>
        <vertAlign val="superscript"/>
        <sz val="12"/>
        <rFont val="Times New Roman"/>
        <family val="1"/>
      </rPr>
      <t>2</t>
    </r>
  </si>
  <si>
    <r>
      <t>Owlbear Skeleton</t>
    </r>
    <r>
      <rPr>
        <b/>
        <i/>
        <vertAlign val="superscript"/>
        <sz val="12"/>
        <rFont val="Times New Roman"/>
        <family val="1"/>
      </rPr>
      <t>2</t>
    </r>
  </si>
  <si>
    <r>
      <t>Owlbear Skeleton</t>
    </r>
    <r>
      <rPr>
        <b/>
        <i/>
        <vertAlign val="superscript"/>
        <sz val="12"/>
        <color theme="7" tint="0.79998168889431442"/>
        <rFont val="Times New Roman"/>
        <family val="1"/>
      </rPr>
      <t>1</t>
    </r>
  </si>
  <si>
    <r>
      <t>Skeletal Vermin Swarm</t>
    </r>
    <r>
      <rPr>
        <b/>
        <i/>
        <vertAlign val="superscript"/>
        <sz val="12"/>
        <color theme="7" tint="0.79998168889431442"/>
        <rFont val="Times New Roman"/>
        <family val="1"/>
      </rPr>
      <t>1</t>
    </r>
  </si>
  <si>
    <r>
      <t>Medium Zombies</t>
    </r>
    <r>
      <rPr>
        <b/>
        <i/>
        <vertAlign val="superscript"/>
        <sz val="12"/>
        <color theme="7" tint="0.79998168889431442"/>
        <rFont val="Times New Roman"/>
        <family val="1"/>
      </rPr>
      <t>1</t>
    </r>
  </si>
  <si>
    <t>All Raised/Created:</t>
  </si>
  <si>
    <t>Add 1d6 cold damage with natural weapons, and explode upon death, dealing 1d6 +1d6 per every 2 HD of negative energy damage</t>
  </si>
  <si>
    <t>Dart of Sleep</t>
  </si>
  <si>
    <t>Stash</t>
  </si>
  <si>
    <r>
      <rPr>
        <b/>
        <sz val="13"/>
        <rFont val="Times New Roman"/>
        <family val="1"/>
      </rPr>
      <t xml:space="preserve">Initiative:  </t>
    </r>
    <r>
      <rPr>
        <sz val="13"/>
        <rFont val="Times New Roman"/>
        <family val="1"/>
      </rPr>
      <t>+7</t>
    </r>
  </si>
  <si>
    <t>Darkvision 60’, Improved Initiative</t>
  </si>
  <si>
    <r>
      <t>Medium Skeletons</t>
    </r>
    <r>
      <rPr>
        <b/>
        <i/>
        <vertAlign val="superscript"/>
        <sz val="12"/>
        <rFont val="Times New Roman"/>
        <family val="1"/>
      </rPr>
      <t>2</t>
    </r>
  </si>
  <si>
    <r>
      <t>Large Zombies</t>
    </r>
    <r>
      <rPr>
        <b/>
        <i/>
        <vertAlign val="superscript"/>
        <sz val="12"/>
        <rFont val="Times New Roman"/>
        <family val="1"/>
      </rPr>
      <t>2</t>
    </r>
  </si>
  <si>
    <t>Bugbear Zombie</t>
  </si>
  <si>
    <t>2?</t>
  </si>
  <si>
    <t>Morningstar</t>
  </si>
  <si>
    <t>Spear, shortbow</t>
  </si>
  <si>
    <t>Scimitar, bite, claw, shortbow</t>
  </si>
  <si>
    <r>
      <t>Large Zombies</t>
    </r>
    <r>
      <rPr>
        <b/>
        <i/>
        <vertAlign val="superscript"/>
        <sz val="12"/>
        <rFont val="Times New Roman"/>
        <family val="1"/>
      </rPr>
      <t>1</t>
    </r>
  </si>
  <si>
    <r>
      <t>Medium Skeletons</t>
    </r>
    <r>
      <rPr>
        <b/>
        <i/>
        <vertAlign val="superscript"/>
        <sz val="12"/>
        <rFont val="Times New Roman"/>
        <family val="1"/>
      </rPr>
      <t>1</t>
    </r>
  </si>
  <si>
    <r>
      <t>Small Zombies</t>
    </r>
    <r>
      <rPr>
        <b/>
        <i/>
        <vertAlign val="superscript"/>
        <sz val="12"/>
        <rFont val="Times New Roman"/>
        <family val="1"/>
      </rPr>
      <t>1</t>
    </r>
  </si>
  <si>
    <t>Rebuking/Controlling Undead</t>
  </si>
  <si>
    <t>Humanoid Skeleton</t>
  </si>
  <si>
    <t>Humanoid Zombie</t>
  </si>
  <si>
    <t>Skill/Save</t>
  </si>
  <si>
    <t>Currently Active</t>
  </si>
  <si>
    <t>Whirling Blade Spell</t>
  </si>
  <si>
    <t>Attacks as melee weapon</t>
  </si>
  <si>
    <t>thrown</t>
  </si>
  <si>
    <t>Cat’s Grace</t>
  </si>
  <si>
    <t>Darkvision</t>
  </si>
  <si>
    <t>Pages Used:</t>
  </si>
  <si>
    <t>1st:  Spell Focus (Necromancy)</t>
  </si>
  <si>
    <t>Necromantic Prowess +1</t>
  </si>
  <si>
    <t>T.Ncro.Bns.</t>
  </si>
  <si>
    <t>10th</t>
  </si>
  <si>
    <t>True Necromancer 2</t>
  </si>
  <si>
    <t>True Necromancer 3</t>
  </si>
  <si>
    <t>Wizard Feat:  Silent Spell</t>
  </si>
  <si>
    <t>Blindsight</t>
  </si>
  <si>
    <t>Blink</t>
  </si>
  <si>
    <t>Clairaudience/voyance</t>
  </si>
  <si>
    <t>Control Darkness &amp; Shadow</t>
  </si>
  <si>
    <t>Corpse Candle</t>
  </si>
  <si>
    <t>Devil’s Eye</t>
  </si>
  <si>
    <t>Dread Word</t>
  </si>
  <si>
    <t>Enhance Familiar</t>
  </si>
  <si>
    <t>Eyes of the Zombie</t>
  </si>
  <si>
    <t>Feign Death</t>
  </si>
  <si>
    <t>Fly</t>
  </si>
  <si>
    <t>Halt Undead</t>
  </si>
  <si>
    <t>Ice Burst</t>
  </si>
  <si>
    <t>Mage Armor, Greater</t>
  </si>
  <si>
    <t>Negative Energy Burst</t>
  </si>
  <si>
    <t>Nondetection</t>
  </si>
  <si>
    <t>Ray of Exhaustion</t>
  </si>
  <si>
    <t>Skull Watch</t>
  </si>
  <si>
    <t>Sleet Storm</t>
  </si>
  <si>
    <t>Slow</t>
  </si>
  <si>
    <t>Stony Grasp</t>
  </si>
  <si>
    <t>Summon Undead III</t>
  </si>
  <si>
    <t>Vampiric Touch</t>
  </si>
  <si>
    <t>PHB</t>
  </si>
  <si>
    <t>Planar Handbook</t>
  </si>
  <si>
    <t>Complete Arcane</t>
  </si>
  <si>
    <t>Champions of Ruin</t>
  </si>
  <si>
    <t>Magic of Faerûn</t>
  </si>
  <si>
    <t>Conc. + 1/lvl</t>
  </si>
  <si>
    <t>Tome &amp; Blood</t>
  </si>
  <si>
    <t>Book of Vile Darkness</t>
  </si>
  <si>
    <t>30 minutes</t>
  </si>
  <si>
    <t>Player’s Guide to Faerûn</t>
  </si>
  <si>
    <t>Libris Mortis</t>
  </si>
  <si>
    <t>Reference</t>
  </si>
  <si>
    <t>Page</t>
  </si>
  <si>
    <t>Spellbooks:</t>
  </si>
  <si>
    <t>Created Undead</t>
  </si>
  <si>
    <t>Assorted Kneecaps</t>
  </si>
  <si>
    <t>one</t>
  </si>
  <si>
    <t>Spells Granted by Velsharoon</t>
  </si>
  <si>
    <t>285 - 6</t>
  </si>
  <si>
    <t>Spell Compendium</t>
  </si>
  <si>
    <t>Complete Mage</t>
  </si>
  <si>
    <t>PHB II</t>
  </si>
  <si>
    <t>On Minion’s Saddlebags</t>
  </si>
  <si>
    <t>Unholy Symbol of Velsharoon</t>
  </si>
  <si>
    <t>Eatsoul</t>
  </si>
  <si>
    <r>
      <rPr>
        <b/>
        <sz val="13"/>
        <rFont val="Times New Roman"/>
        <family val="1"/>
      </rPr>
      <t xml:space="preserve">Move:  </t>
    </r>
    <r>
      <rPr>
        <sz val="13"/>
        <rFont val="Times New Roman"/>
        <family val="1"/>
      </rPr>
      <t>30’</t>
    </r>
  </si>
  <si>
    <t>Ranged Touch Attack</t>
  </si>
  <si>
    <t>Sådiq</t>
  </si>
  <si>
    <r>
      <rPr>
        <b/>
        <sz val="13"/>
        <rFont val="Times New Roman"/>
        <family val="1"/>
      </rPr>
      <t xml:space="preserve">Initiative:  </t>
    </r>
    <r>
      <rPr>
        <sz val="13"/>
        <rFont val="Times New Roman"/>
        <family val="1"/>
      </rPr>
      <t>+4</t>
    </r>
  </si>
  <si>
    <t>Velsharoon</t>
  </si>
  <si>
    <t>Ghostwise Halfling (Small Humanoid)</t>
  </si>
  <si>
    <t>Amulet of Health +4</t>
  </si>
  <si>
    <t>+4 to Constitution</t>
  </si>
  <si>
    <t>42 charges</t>
  </si>
  <si>
    <t>Scroll of Summon Monster III</t>
  </si>
  <si>
    <t>Bear’s Endurance</t>
  </si>
  <si>
    <t>True Necro Features</t>
  </si>
  <si>
    <t>Rogue Weapons, Sickle</t>
  </si>
  <si>
    <t>Deadly Precision Hand Crossbow</t>
  </si>
  <si>
    <t>+2d6 sneak</t>
  </si>
  <si>
    <t>Acrobat Boots</t>
  </si>
  <si>
    <t>Dagger, 2nd Attack</t>
  </si>
  <si>
    <t>q</t>
  </si>
  <si>
    <t>Goggles of Night</t>
  </si>
  <si>
    <t>Create Undead 2/day</t>
  </si>
  <si>
    <t>Zone of Desecration</t>
  </si>
  <si>
    <t>11th</t>
  </si>
  <si>
    <t>12th</t>
  </si>
  <si>
    <t>True Necromancer 4</t>
  </si>
  <si>
    <t>True Necromancer 5</t>
  </si>
  <si>
    <t>Thrown Weapon</t>
  </si>
  <si>
    <t>Necromancer Known Spells</t>
  </si>
  <si>
    <t>NPC</t>
  </si>
  <si>
    <r>
      <t>23</t>
    </r>
    <r>
      <rPr>
        <sz val="13"/>
        <rFont val="Times New Roman"/>
        <family val="1"/>
      </rPr>
      <t>/</t>
    </r>
    <r>
      <rPr>
        <sz val="13"/>
        <color indexed="51"/>
        <rFont val="Times New Roman"/>
        <family val="1"/>
      </rPr>
      <t>45</t>
    </r>
    <r>
      <rPr>
        <sz val="13"/>
        <rFont val="Times New Roman"/>
        <family val="1"/>
      </rPr>
      <t>/</t>
    </r>
    <r>
      <rPr>
        <sz val="13"/>
        <color indexed="10"/>
        <rFont val="Times New Roman"/>
        <family val="1"/>
      </rPr>
      <t>68</t>
    </r>
  </si>
  <si>
    <t>4’ 3”</t>
  </si>
  <si>
    <t>52 lbs.</t>
  </si>
  <si>
    <t>Defenders of the Faith</t>
  </si>
  <si>
    <t>Complete Champion</t>
  </si>
  <si>
    <t>Complete Divine</t>
  </si>
  <si>
    <t>Manual of the Planes</t>
  </si>
  <si>
    <t>Freedom of Movement</t>
  </si>
  <si>
    <t>Clairvoyance</t>
  </si>
  <si>
    <t>Summon Undead IV</t>
  </si>
  <si>
    <t>Summon Undead V</t>
  </si>
  <si>
    <t>Summon Monster V</t>
  </si>
  <si>
    <t>Evard’s Black Tentacles</t>
  </si>
  <si>
    <t>Orb of Cold</t>
  </si>
  <si>
    <t>Lesser Globe of Invulnerability</t>
  </si>
  <si>
    <t>Grim Revenge</t>
  </si>
  <si>
    <t>V S Undead</t>
  </si>
  <si>
    <t>Evil Glare</t>
  </si>
  <si>
    <t>Enervation</t>
  </si>
  <si>
    <t>Detect Scrying</t>
  </si>
  <si>
    <t>13th</t>
  </si>
  <si>
    <t>14th</t>
  </si>
  <si>
    <t>15th</t>
  </si>
  <si>
    <t>True Necromancer 6</t>
  </si>
  <si>
    <t>True Necromancer 7</t>
  </si>
  <si>
    <t>True Necromancer 8</t>
  </si>
  <si>
    <t>Kelgore’s Grave Mist</t>
  </si>
  <si>
    <t>Detests spells that harness light, fire, heat, electricity, good, and positive energy.</t>
  </si>
  <si>
    <t>Necro. Prowess</t>
  </si>
  <si>
    <t>þ</t>
  </si>
  <si>
    <t>Race (Type)</t>
  </si>
  <si>
    <t>Classes / Levels</t>
  </si>
  <si>
    <t>Sex</t>
  </si>
  <si>
    <t>Alignment</t>
  </si>
  <si>
    <t>Deity</t>
  </si>
  <si>
    <t>Attack Bonus</t>
  </si>
  <si>
    <t>Initiative</t>
  </si>
  <si>
    <t>Strength</t>
  </si>
  <si>
    <t>Dexterity</t>
  </si>
  <si>
    <t>Constitution</t>
  </si>
  <si>
    <t>Intelligence</t>
  </si>
  <si>
    <t>Wisdom</t>
  </si>
  <si>
    <t>Charisma</t>
  </si>
  <si>
    <t>Height</t>
  </si>
  <si>
    <t>Weight</t>
  </si>
  <si>
    <t>Base Speed</t>
  </si>
  <si>
    <t>Actual Speed</t>
  </si>
  <si>
    <t>Lb. Capacity</t>
  </si>
  <si>
    <t>Lb. Carried</t>
  </si>
  <si>
    <t>Hit Points</t>
  </si>
  <si>
    <t>Touch AC</t>
  </si>
  <si>
    <t>FF AC</t>
  </si>
  <si>
    <r>
      <t xml:space="preserve">Wand of </t>
    </r>
    <r>
      <rPr>
        <i/>
        <sz val="12"/>
        <rFont val="Times New Roman"/>
        <family val="1"/>
      </rPr>
      <t>Cure Light Wounds</t>
    </r>
  </si>
  <si>
    <r>
      <t xml:space="preserve">Potion of </t>
    </r>
    <r>
      <rPr>
        <i/>
        <sz val="12"/>
        <rFont val="Times New Roman"/>
        <family val="1"/>
      </rPr>
      <t>Cure Moderate Wounds</t>
    </r>
  </si>
  <si>
    <r>
      <t xml:space="preserve">Potion of </t>
    </r>
    <r>
      <rPr>
        <i/>
        <sz val="12"/>
        <rFont val="Times New Roman"/>
        <family val="1"/>
      </rPr>
      <t>Cure Serious Wounds</t>
    </r>
  </si>
  <si>
    <r>
      <t xml:space="preserve">Scroll of </t>
    </r>
    <r>
      <rPr>
        <i/>
        <sz val="12"/>
        <rFont val="Times New Roman"/>
        <family val="1"/>
      </rPr>
      <t>Fly</t>
    </r>
  </si>
  <si>
    <r>
      <t xml:space="preserve">Scroll of </t>
    </r>
    <r>
      <rPr>
        <i/>
        <sz val="12"/>
        <rFont val="Times New Roman"/>
        <family val="1"/>
      </rPr>
      <t>Enervation</t>
    </r>
  </si>
  <si>
    <r>
      <t xml:space="preserve">Scroll of </t>
    </r>
    <r>
      <rPr>
        <i/>
        <sz val="12"/>
        <rFont val="Times New Roman"/>
        <family val="1"/>
      </rPr>
      <t>Stoneskin</t>
    </r>
  </si>
  <si>
    <t>+2d6 Sneak</t>
  </si>
  <si>
    <t>Accommodates 2 Medium humanoids</t>
  </si>
  <si>
    <t>For Shieldbearer spell (+2 to AC + spell bonuses when cast)</t>
  </si>
  <si>
    <t>9th:  Undead Leadership</t>
  </si>
  <si>
    <t>12th:  Practiced Spellcaster: Cleric</t>
  </si>
  <si>
    <t>15th:  Practiced Spellcaster: Necromancer</t>
  </si>
  <si>
    <t>PS</t>
  </si>
  <si>
    <r>
      <t xml:space="preserve">Potion of </t>
    </r>
    <r>
      <rPr>
        <i/>
        <sz val="12"/>
        <rFont val="Times New Roman"/>
        <family val="1"/>
      </rPr>
      <t>Invisibility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</si>
</sst>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9">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8"/>
      <color indexed="12"/>
      <name val="Times New Roman"/>
      <family val="1"/>
    </font>
    <font>
      <i/>
      <sz val="18"/>
      <color indexed="53"/>
      <name val="Times New Roman"/>
      <family val="1"/>
    </font>
    <font>
      <i/>
      <sz val="12"/>
      <name val="Times New Roman"/>
      <family val="1"/>
    </font>
    <font>
      <sz val="13"/>
      <name val="Wingdings"/>
      <charset val="2"/>
    </font>
    <font>
      <b/>
      <i/>
      <sz val="12"/>
      <name val="Times New Roman"/>
      <family val="1"/>
    </font>
    <font>
      <b/>
      <sz val="12"/>
      <color indexed="8"/>
      <name val="Times New Roman"/>
      <family val="1"/>
    </font>
    <font>
      <b/>
      <sz val="12"/>
      <color indexed="81"/>
      <name val="Times New Roman"/>
      <family val="1"/>
    </font>
    <font>
      <i/>
      <sz val="22"/>
      <name val="Times New Roman"/>
      <family val="1"/>
    </font>
    <font>
      <i/>
      <sz val="12"/>
      <color indexed="52"/>
      <name val="Times New Roman"/>
      <family val="1"/>
    </font>
    <font>
      <sz val="10"/>
      <name val="Times New Roman"/>
      <family val="1"/>
    </font>
    <font>
      <i/>
      <sz val="16"/>
      <color indexed="10"/>
      <name val="Times New Roman"/>
      <family val="1"/>
    </font>
    <font>
      <i/>
      <sz val="16"/>
      <color indexed="23"/>
      <name val="Times New Roman"/>
      <family val="1"/>
    </font>
    <font>
      <b/>
      <sz val="18"/>
      <color indexed="61"/>
      <name val="Times New Roman"/>
      <family val="1"/>
    </font>
    <font>
      <sz val="10"/>
      <name val="Arial"/>
      <family val="2"/>
    </font>
    <font>
      <i/>
      <sz val="22"/>
      <color theme="0"/>
      <name val="Times New Roman"/>
      <family val="1"/>
    </font>
    <font>
      <i/>
      <sz val="18"/>
      <color rgb="FF7030A0"/>
      <name val="Times New Roman"/>
      <family val="1"/>
    </font>
    <font>
      <sz val="13"/>
      <color rgb="FF7030A0"/>
      <name val="Times New Roman"/>
      <family val="1"/>
    </font>
    <font>
      <b/>
      <sz val="12"/>
      <color theme="0"/>
      <name val="Times New Roman"/>
      <family val="1"/>
    </font>
    <font>
      <b/>
      <sz val="13"/>
      <color rgb="FF00CC00"/>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3"/>
      <color rgb="FF00B050"/>
      <name val="Times New Roman"/>
      <family val="1"/>
    </font>
    <font>
      <b/>
      <sz val="12"/>
      <color rgb="FFFFC000"/>
      <name val="Times New Roman"/>
      <family val="1"/>
    </font>
    <font>
      <sz val="12"/>
      <color rgb="FFFFC000"/>
      <name val="Times New Roman"/>
      <family val="1"/>
    </font>
    <font>
      <b/>
      <i/>
      <sz val="12"/>
      <color indexed="81"/>
      <name val="Times New Roman"/>
      <family val="1"/>
    </font>
    <font>
      <i/>
      <sz val="18"/>
      <color rgb="FFCC99FF"/>
      <name val="Times New Roman"/>
      <family val="1"/>
    </font>
    <font>
      <b/>
      <sz val="12"/>
      <color rgb="FFCC99FF"/>
      <name val="Times New Roman"/>
      <family val="1"/>
    </font>
    <font>
      <sz val="12"/>
      <color rgb="FFCC99FF"/>
      <name val="Times New Roman"/>
      <family val="1"/>
    </font>
    <font>
      <b/>
      <sz val="12"/>
      <color rgb="FF7030A0"/>
      <name val="Times New Roman"/>
      <family val="1"/>
    </font>
    <font>
      <sz val="12"/>
      <color rgb="FF7030A0"/>
      <name val="Times New Roman"/>
      <family val="1"/>
    </font>
    <font>
      <i/>
      <sz val="18"/>
      <color theme="0"/>
      <name val="Times New Roman"/>
      <family val="1"/>
    </font>
    <font>
      <sz val="13"/>
      <color theme="0"/>
      <name val="Times New Roman"/>
      <family val="1"/>
    </font>
    <font>
      <i/>
      <sz val="18"/>
      <color indexed="20"/>
      <name val="Times New Roman"/>
      <family val="1"/>
    </font>
    <font>
      <sz val="12"/>
      <name val="Times New Roman"/>
      <family val="1"/>
      <charset val="1"/>
    </font>
    <font>
      <i/>
      <sz val="18"/>
      <color rgb="FF00B050"/>
      <name val="Times New Roman"/>
      <family val="1"/>
    </font>
    <font>
      <i/>
      <sz val="16"/>
      <color rgb="FF00B0F0"/>
      <name val="Times New Roman"/>
      <family val="1"/>
    </font>
    <font>
      <b/>
      <sz val="13"/>
      <color rgb="FF3333FF"/>
      <name val="Times New Roman"/>
      <family val="1"/>
    </font>
    <font>
      <i/>
      <sz val="16"/>
      <color theme="0"/>
      <name val="Times New Roman"/>
      <family val="1"/>
    </font>
    <font>
      <i/>
      <sz val="22"/>
      <color indexed="17"/>
      <name val="Times New Roman"/>
      <family val="1"/>
    </font>
    <font>
      <b/>
      <sz val="12"/>
      <color indexed="48"/>
      <name val="Times New Roman"/>
      <family val="1"/>
    </font>
    <font>
      <i/>
      <sz val="12"/>
      <color indexed="9"/>
      <name val="Times New Roman"/>
      <family val="1"/>
    </font>
    <font>
      <b/>
      <sz val="13"/>
      <color indexed="20"/>
      <name val="Times New Roman"/>
      <family val="1"/>
    </font>
    <font>
      <i/>
      <sz val="20"/>
      <color rgb="FFFFC000"/>
      <name val="Times New Roman"/>
      <family val="1"/>
    </font>
    <font>
      <i/>
      <sz val="22"/>
      <color rgb="FFFFC000"/>
      <name val="Times New Roman"/>
      <family val="1"/>
    </font>
    <font>
      <b/>
      <i/>
      <vertAlign val="superscript"/>
      <sz val="12"/>
      <name val="Times New Roman"/>
      <family val="1"/>
    </font>
    <font>
      <i/>
      <vertAlign val="superscript"/>
      <sz val="12"/>
      <name val="Times New Roman"/>
      <family val="1"/>
    </font>
    <font>
      <i/>
      <sz val="12"/>
      <color indexed="81"/>
      <name val="Times New Roman"/>
      <family val="1"/>
    </font>
    <font>
      <b/>
      <sz val="12"/>
      <color rgb="FFFF0000"/>
      <name val="Times New Roman"/>
      <family val="1"/>
    </font>
    <font>
      <sz val="12"/>
      <color rgb="FFFF0000"/>
      <name val="Times New Roman"/>
      <family val="1"/>
    </font>
    <font>
      <b/>
      <i/>
      <sz val="12"/>
      <color theme="7" tint="0.79998168889431442"/>
      <name val="Times New Roman"/>
      <family val="1"/>
    </font>
    <font>
      <b/>
      <i/>
      <vertAlign val="superscript"/>
      <sz val="12"/>
      <color theme="7" tint="0.79998168889431442"/>
      <name val="Times New Roman"/>
      <family val="1"/>
    </font>
    <font>
      <b/>
      <sz val="12"/>
      <color theme="7" tint="0.79998168889431442"/>
      <name val="Times New Roman"/>
      <family val="1"/>
    </font>
    <font>
      <i/>
      <vertAlign val="superscript"/>
      <sz val="12"/>
      <color theme="7" tint="0.79998168889431442"/>
      <name val="Times New Roman"/>
      <family val="1"/>
    </font>
    <font>
      <i/>
      <sz val="14"/>
      <color rgb="FF7030A0"/>
      <name val="Times New Roman"/>
      <family val="1"/>
    </font>
    <font>
      <i/>
      <sz val="22"/>
      <color rgb="FF66FFFF"/>
      <name val="Times New Roman"/>
      <family val="1"/>
    </font>
    <font>
      <i/>
      <sz val="20"/>
      <color rgb="FF66FFFF"/>
      <name val="Times New Roman"/>
      <family val="1"/>
    </font>
    <font>
      <sz val="13"/>
      <color rgb="FF0000FF"/>
      <name val="Times New Roman"/>
      <family val="1"/>
    </font>
    <font>
      <b/>
      <sz val="12"/>
      <color rgb="FFFFCCFF"/>
      <name val="Times New Roman"/>
      <family val="1"/>
    </font>
    <font>
      <sz val="12"/>
      <color rgb="FFFFCCFF"/>
      <name val="Times New Roman"/>
      <family val="1"/>
    </font>
    <font>
      <i/>
      <sz val="18"/>
      <color rgb="FF0000FF"/>
      <name val="Times New Roman"/>
      <family val="1"/>
    </font>
    <font>
      <b/>
      <sz val="12"/>
      <color theme="1"/>
      <name val="Times New Roman"/>
      <family val="1"/>
    </font>
  </fonts>
  <fills count="25">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6"/>
        <bgColor indexed="64"/>
      </patternFill>
    </fill>
    <fill>
      <patternFill patternType="solid">
        <fgColor indexed="42"/>
        <bgColor indexed="55"/>
      </patternFill>
    </fill>
    <fill>
      <patternFill patternType="solid">
        <fgColor rgb="FFCC99FF"/>
        <bgColor indexed="64"/>
      </patternFill>
    </fill>
    <fill>
      <patternFill patternType="solid">
        <fgColor rgb="FF3333FF"/>
        <bgColor indexed="64"/>
      </patternFill>
    </fill>
    <fill>
      <patternFill patternType="solid">
        <fgColor rgb="FF7030A0"/>
        <bgColor indexed="64"/>
      </patternFill>
    </fill>
    <fill>
      <patternFill patternType="solid">
        <fgColor rgb="FFFF0000"/>
        <bgColor indexed="64"/>
      </patternFill>
    </fill>
    <fill>
      <patternFill patternType="solid">
        <fgColor theme="0" tint="-0.249977111117893"/>
        <bgColor indexed="64"/>
      </patternFill>
    </fill>
    <fill>
      <patternFill patternType="solid">
        <fgColor rgb="FFCCFFCC"/>
        <bgColor indexed="64"/>
      </patternFill>
    </fill>
    <fill>
      <patternFill patternType="solid">
        <fgColor rgb="FF66FF33"/>
        <bgColor indexed="64"/>
      </patternFill>
    </fill>
    <fill>
      <patternFill patternType="solid">
        <fgColor theme="1"/>
        <bgColor indexed="64"/>
      </patternFill>
    </fill>
    <fill>
      <patternFill patternType="solid">
        <fgColor rgb="FFCCFFCC"/>
        <bgColor indexed="55"/>
      </patternFill>
    </fill>
    <fill>
      <patternFill patternType="solid">
        <fgColor rgb="FF66FFFF"/>
        <bgColor indexed="64"/>
      </patternFill>
    </fill>
    <fill>
      <patternFill patternType="solid">
        <fgColor rgb="FFFFC000"/>
        <bgColor indexed="64"/>
      </patternFill>
    </fill>
    <fill>
      <patternFill patternType="solid">
        <fgColor theme="3" tint="0.39997558519241921"/>
        <bgColor indexed="64"/>
      </patternFill>
    </fill>
    <fill>
      <patternFill patternType="solid">
        <fgColor indexed="10"/>
        <bgColor indexed="64"/>
      </patternFill>
    </fill>
    <fill>
      <patternFill patternType="solid">
        <fgColor rgb="FFFFFF00"/>
        <bgColor indexed="64"/>
      </patternFill>
    </fill>
  </fills>
  <borders count="19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style="double">
        <color indexed="64"/>
      </right>
      <top style="hair">
        <color indexed="64"/>
      </top>
      <bottom style="double">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bottom style="thin">
        <color indexed="9"/>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double">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thin">
        <color indexed="64"/>
      </right>
      <top style="thin">
        <color indexed="64"/>
      </top>
      <bottom style="double">
        <color indexed="64"/>
      </bottom>
      <diagonal/>
    </border>
    <border>
      <left style="double">
        <color auto="1"/>
      </left>
      <right style="thin">
        <color auto="1"/>
      </right>
      <top style="double">
        <color auto="1"/>
      </top>
      <bottom style="thin">
        <color auto="1"/>
      </bottom>
      <diagonal/>
    </border>
    <border>
      <left/>
      <right/>
      <top style="double">
        <color indexed="64"/>
      </top>
      <bottom style="medium">
        <color indexed="64"/>
      </bottom>
      <diagonal/>
    </border>
    <border>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auto="1"/>
      </right>
      <top style="thin">
        <color auto="1"/>
      </top>
      <bottom style="medium">
        <color indexed="64"/>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left style="double">
        <color indexed="64"/>
      </left>
      <right style="double">
        <color indexed="64"/>
      </right>
      <top style="hair">
        <color indexed="64"/>
      </top>
      <bottom style="thin">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uble">
        <color indexed="64"/>
      </right>
      <top/>
      <bottom style="double">
        <color indexed="64"/>
      </bottom>
      <diagonal/>
    </border>
    <border>
      <left/>
      <right style="hair">
        <color indexed="64"/>
      </right>
      <top style="hair">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bottom style="hair">
        <color indexed="64"/>
      </bottom>
      <diagonal/>
    </border>
    <border>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bottom style="hair">
        <color indexed="64"/>
      </bottom>
      <diagonal/>
    </border>
    <border>
      <left style="thin">
        <color indexed="64"/>
      </left>
      <right/>
      <top/>
      <bottom style="hair">
        <color indexed="64"/>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style="thin">
        <color indexed="64"/>
      </left>
      <right/>
      <top style="double">
        <color indexed="64"/>
      </top>
      <bottom style="medium">
        <color rgb="FF7030A0"/>
      </bottom>
      <diagonal/>
    </border>
    <border>
      <left/>
      <right style="double">
        <color indexed="64"/>
      </right>
      <top style="double">
        <color indexed="64"/>
      </top>
      <bottom style="medium">
        <color rgb="FF7030A0"/>
      </bottom>
      <diagonal/>
    </border>
    <border>
      <left style="double">
        <color indexed="64"/>
      </left>
      <right style="double">
        <color indexed="64"/>
      </right>
      <top/>
      <bottom style="hair">
        <color indexed="64"/>
      </bottom>
      <diagonal/>
    </border>
    <border>
      <left style="double">
        <color indexed="64"/>
      </left>
      <right style="double">
        <color indexed="64"/>
      </right>
      <top style="double">
        <color indexed="64"/>
      </top>
      <bottom style="medium">
        <color theme="0"/>
      </bottom>
      <diagonal/>
    </border>
    <border>
      <left style="double">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double">
        <color indexed="64"/>
      </left>
      <right style="double">
        <color indexed="64"/>
      </right>
      <top/>
      <bottom style="medium">
        <color indexed="64"/>
      </bottom>
      <diagonal/>
    </border>
    <border>
      <left style="double">
        <color indexed="64"/>
      </left>
      <right style="thin">
        <color theme="0"/>
      </right>
      <top/>
      <bottom/>
      <diagonal/>
    </border>
    <border>
      <left style="thin">
        <color theme="0"/>
      </left>
      <right style="thin">
        <color theme="0"/>
      </right>
      <top/>
      <bottom/>
      <diagonal/>
    </border>
    <border>
      <left/>
      <right/>
      <top/>
      <bottom style="thin">
        <color indexed="64"/>
      </bottom>
      <diagonal/>
    </border>
    <border>
      <left style="double">
        <color indexed="64"/>
      </left>
      <right/>
      <top style="thin">
        <color indexed="64"/>
      </top>
      <bottom/>
      <diagonal/>
    </border>
    <border>
      <left style="double">
        <color indexed="64"/>
      </left>
      <right style="hair">
        <color indexed="64"/>
      </right>
      <top style="medium">
        <color indexed="64"/>
      </top>
      <bottom style="hair">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auto="1"/>
      </left>
      <right style="thin">
        <color auto="1"/>
      </right>
      <top style="double">
        <color auto="1"/>
      </top>
      <bottom style="thin">
        <color auto="1"/>
      </bottom>
      <diagonal/>
    </border>
    <border>
      <left style="double">
        <color indexed="64"/>
      </left>
      <right style="double">
        <color indexed="64"/>
      </right>
      <top style="hair">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bottom style="hair">
        <color indexed="64"/>
      </bottom>
      <diagonal/>
    </border>
    <border>
      <left/>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double">
        <color indexed="64"/>
      </top>
      <bottom style="medium">
        <color rgb="FF7030A0"/>
      </bottom>
      <diagonal/>
    </border>
    <border>
      <left/>
      <right style="thin">
        <color indexed="64"/>
      </right>
      <top style="double">
        <color indexed="64"/>
      </top>
      <bottom style="medium">
        <color rgb="FF7030A0"/>
      </bottom>
      <diagonal/>
    </border>
    <border>
      <left/>
      <right style="thin">
        <color indexed="64"/>
      </right>
      <top/>
      <bottom/>
      <diagonal/>
    </border>
    <border>
      <left/>
      <right style="thin">
        <color indexed="64"/>
      </right>
      <top/>
      <bottom style="double">
        <color indexed="64"/>
      </bottom>
      <diagonal/>
    </border>
    <border>
      <left style="double">
        <color indexed="64"/>
      </left>
      <right/>
      <top style="thick">
        <color indexed="16"/>
      </top>
      <bottom style="double">
        <color indexed="64"/>
      </bottom>
      <diagonal/>
    </border>
    <border>
      <left/>
      <right/>
      <top style="thick">
        <color indexed="16"/>
      </top>
      <bottom style="double">
        <color indexed="64"/>
      </bottom>
      <diagonal/>
    </border>
    <border>
      <left/>
      <right style="double">
        <color indexed="64"/>
      </right>
      <top style="thick">
        <color indexed="16"/>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double">
        <color indexed="64"/>
      </left>
      <right style="double">
        <color indexed="64"/>
      </right>
      <top/>
      <bottom/>
      <diagonal/>
    </border>
    <border>
      <left style="thin">
        <color indexed="64"/>
      </left>
      <right style="double">
        <color indexed="64"/>
      </right>
      <top style="thin">
        <color indexed="64"/>
      </top>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hair">
        <color indexed="64"/>
      </bottom>
      <diagonal/>
    </border>
    <border>
      <left style="hair">
        <color indexed="64"/>
      </left>
      <right/>
      <top style="medium">
        <color indexed="64"/>
      </top>
      <bottom style="medium">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theme="0"/>
      </left>
      <right/>
      <top/>
      <bottom/>
      <diagonal/>
    </border>
    <border>
      <left style="thin">
        <color theme="0"/>
      </left>
      <right style="double">
        <color auto="1"/>
      </right>
      <top/>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hair">
        <color indexed="64"/>
      </left>
      <right style="double">
        <color indexed="64"/>
      </right>
      <top style="medium">
        <color indexed="64"/>
      </top>
      <bottom style="double">
        <color indexed="64"/>
      </bottom>
      <diagonal/>
    </border>
    <border>
      <left style="double">
        <color auto="1"/>
      </left>
      <right style="hair">
        <color indexed="64"/>
      </right>
      <top style="double">
        <color auto="1"/>
      </top>
      <bottom style="medium">
        <color indexed="64"/>
      </bottom>
      <diagonal/>
    </border>
    <border>
      <left style="double">
        <color auto="1"/>
      </left>
      <right style="hair">
        <color indexed="64"/>
      </right>
      <top/>
      <bottom style="double">
        <color indexed="64"/>
      </bottom>
      <diagonal/>
    </border>
    <border>
      <left/>
      <right style="medium">
        <color auto="1"/>
      </right>
      <top style="double">
        <color auto="1"/>
      </top>
      <bottom style="thin">
        <color auto="1"/>
      </bottom>
      <diagonal/>
    </border>
  </borders>
  <cellStyleXfs count="10">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0" fontId="48" fillId="0" borderId="0"/>
    <xf numFmtId="0" fontId="2" fillId="0" borderId="0"/>
    <xf numFmtId="0" fontId="2" fillId="0" borderId="0"/>
    <xf numFmtId="9" fontId="2" fillId="0" borderId="0" applyFont="0" applyFill="0" applyBorder="0" applyAlignment="0" applyProtection="0"/>
    <xf numFmtId="0" fontId="71" fillId="0" borderId="0"/>
    <xf numFmtId="0" fontId="2" fillId="0" borderId="0"/>
    <xf numFmtId="0" fontId="1" fillId="0" borderId="0"/>
  </cellStyleXfs>
  <cellXfs count="938">
    <xf numFmtId="0" fontId="0" fillId="0" borderId="0" xfId="0"/>
    <xf numFmtId="0" fontId="5" fillId="0" borderId="0" xfId="0" applyFont="1" applyBorder="1" applyAlignment="1"/>
    <xf numFmtId="0" fontId="6" fillId="0" borderId="1" xfId="0" applyFont="1" applyBorder="1" applyAlignment="1">
      <alignment horizontal="right"/>
    </xf>
    <xf numFmtId="0" fontId="7" fillId="0" borderId="0" xfId="0" applyFont="1" applyBorder="1" applyAlignment="1">
      <alignment horizontal="left"/>
    </xf>
    <xf numFmtId="0" fontId="6" fillId="0" borderId="0" xfId="0" applyFont="1" applyBorder="1" applyAlignment="1">
      <alignment horizontal="right"/>
    </xf>
    <xf numFmtId="0" fontId="7" fillId="0" borderId="2" xfId="0" applyFont="1" applyBorder="1" applyAlignment="1">
      <alignment horizontal="left"/>
    </xf>
    <xf numFmtId="0" fontId="9" fillId="0" borderId="3" xfId="0" applyFont="1" applyBorder="1" applyAlignment="1">
      <alignment horizontal="center"/>
    </xf>
    <xf numFmtId="0" fontId="13" fillId="2" borderId="4" xfId="0" applyFont="1" applyFill="1" applyBorder="1" applyAlignment="1">
      <alignment horizontal="right"/>
    </xf>
    <xf numFmtId="0" fontId="3" fillId="0" borderId="1" xfId="0" applyFont="1" applyBorder="1" applyAlignment="1"/>
    <xf numFmtId="0" fontId="15" fillId="0" borderId="0" xfId="0" applyFont="1" applyBorder="1" applyAlignment="1"/>
    <xf numFmtId="0" fontId="16" fillId="0" borderId="0" xfId="0" applyFont="1" applyBorder="1" applyAlignment="1"/>
    <xf numFmtId="0" fontId="16" fillId="0" borderId="2" xfId="0" applyFont="1" applyBorder="1" applyAlignment="1"/>
    <xf numFmtId="0" fontId="7" fillId="0" borderId="5" xfId="0" applyFont="1" applyBorder="1" applyAlignment="1"/>
    <xf numFmtId="0" fontId="7" fillId="0" borderId="6" xfId="0" applyFont="1" applyBorder="1" applyAlignment="1"/>
    <xf numFmtId="0" fontId="7" fillId="0" borderId="7" xfId="0" applyFont="1" applyBorder="1" applyAlignment="1"/>
    <xf numFmtId="0" fontId="4" fillId="0" borderId="0" xfId="0" applyFont="1" applyBorder="1" applyAlignment="1"/>
    <xf numFmtId="0" fontId="7" fillId="0" borderId="0" xfId="0" applyFont="1" applyBorder="1" applyAlignment="1"/>
    <xf numFmtId="0" fontId="7" fillId="0" borderId="8" xfId="0" applyFont="1" applyBorder="1" applyAlignment="1"/>
    <xf numFmtId="0" fontId="7" fillId="0" borderId="9" xfId="0" applyFont="1" applyBorder="1" applyAlignment="1"/>
    <xf numFmtId="0" fontId="7" fillId="0" borderId="10" xfId="0" applyFont="1" applyBorder="1" applyAlignment="1"/>
    <xf numFmtId="0" fontId="4" fillId="0" borderId="0" xfId="0" applyFont="1" applyBorder="1" applyAlignment="1">
      <alignment horizontal="right"/>
    </xf>
    <xf numFmtId="0" fontId="5" fillId="0" borderId="0" xfId="0" applyFont="1" applyBorder="1" applyAlignment="1">
      <alignment horizontal="left"/>
    </xf>
    <xf numFmtId="0" fontId="16" fillId="0" borderId="0" xfId="0" applyFont="1" applyBorder="1" applyAlignment="1">
      <alignment horizontal="centerContinuous"/>
    </xf>
    <xf numFmtId="0" fontId="3" fillId="0" borderId="0" xfId="0" applyFont="1" applyBorder="1" applyAlignment="1">
      <alignment horizontal="centerContinuous"/>
    </xf>
    <xf numFmtId="0" fontId="5" fillId="0" borderId="0" xfId="0" applyFont="1" applyBorder="1" applyAlignment="1">
      <alignment horizontal="center"/>
    </xf>
    <xf numFmtId="164" fontId="5" fillId="0" borderId="0" xfId="0" applyNumberFormat="1" applyFont="1" applyBorder="1" applyAlignment="1">
      <alignment horizontal="center"/>
    </xf>
    <xf numFmtId="0" fontId="5" fillId="0" borderId="0" xfId="0" applyFont="1" applyBorder="1" applyAlignment="1">
      <alignment wrapText="1"/>
    </xf>
    <xf numFmtId="0" fontId="10" fillId="2" borderId="4" xfId="0" applyFont="1" applyFill="1" applyBorder="1" applyAlignment="1">
      <alignment horizontal="right"/>
    </xf>
    <xf numFmtId="0" fontId="22" fillId="2" borderId="4" xfId="0" applyFont="1" applyFill="1" applyBorder="1" applyAlignment="1">
      <alignment horizontal="right"/>
    </xf>
    <xf numFmtId="0" fontId="8" fillId="2" borderId="12" xfId="0" applyFont="1" applyFill="1" applyBorder="1" applyAlignment="1">
      <alignment horizontal="right"/>
    </xf>
    <xf numFmtId="0" fontId="9" fillId="0" borderId="13" xfId="0" applyFont="1" applyBorder="1" applyAlignment="1">
      <alignment horizontal="center"/>
    </xf>
    <xf numFmtId="0" fontId="14" fillId="2" borderId="14" xfId="0" applyFont="1" applyFill="1" applyBorder="1" applyAlignment="1">
      <alignment horizontal="right"/>
    </xf>
    <xf numFmtId="0" fontId="16" fillId="0" borderId="0" xfId="0" applyFont="1" applyBorder="1" applyAlignment="1">
      <alignment horizontal="centerContinuous" wrapText="1"/>
    </xf>
    <xf numFmtId="0" fontId="4" fillId="0" borderId="0" xfId="0" applyFont="1" applyBorder="1" applyAlignment="1">
      <alignment horizontal="right" wrapText="1"/>
    </xf>
    <xf numFmtId="0" fontId="5" fillId="0" borderId="0" xfId="0" applyFont="1" applyBorder="1" applyAlignment="1">
      <alignment horizontal="left" wrapText="1"/>
    </xf>
    <xf numFmtId="0" fontId="25" fillId="0" borderId="24" xfId="0" applyFont="1" applyBorder="1" applyAlignment="1">
      <alignment horizontal="centerContinuous"/>
    </xf>
    <xf numFmtId="0" fontId="7"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5" xfId="0" applyNumberFormat="1" applyFont="1" applyBorder="1" applyAlignment="1">
      <alignment horizontal="center"/>
    </xf>
    <xf numFmtId="0" fontId="20"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49" fontId="26" fillId="0" borderId="13" xfId="0" applyNumberFormat="1" applyFont="1" applyBorder="1" applyAlignment="1">
      <alignment horizontal="center"/>
    </xf>
    <xf numFmtId="0" fontId="16" fillId="0" borderId="0" xfId="0" applyNumberFormat="1" applyFont="1" applyBorder="1" applyAlignment="1">
      <alignment horizontal="centerContinuous"/>
    </xf>
    <xf numFmtId="0" fontId="5" fillId="0" borderId="0" xfId="0" applyNumberFormat="1" applyFont="1" applyBorder="1" applyAlignment="1">
      <alignment horizontal="left"/>
    </xf>
    <xf numFmtId="0" fontId="7" fillId="0" borderId="0" xfId="0" applyFont="1" applyBorder="1" applyAlignment="1">
      <alignment horizontal="center"/>
    </xf>
    <xf numFmtId="0" fontId="7" fillId="5" borderId="26" xfId="0" applyNumberFormat="1" applyFont="1" applyFill="1" applyBorder="1" applyAlignment="1">
      <alignment horizontal="center"/>
    </xf>
    <xf numFmtId="49" fontId="7" fillId="5" borderId="27" xfId="0" applyNumberFormat="1" applyFont="1" applyFill="1" applyBorder="1" applyAlignment="1">
      <alignment horizontal="center"/>
    </xf>
    <xf numFmtId="0" fontId="7" fillId="5" borderId="28" xfId="0" applyNumberFormat="1" applyFont="1" applyFill="1" applyBorder="1" applyAlignment="1">
      <alignment horizontal="center"/>
    </xf>
    <xf numFmtId="0" fontId="14" fillId="5" borderId="1" xfId="0" applyFont="1" applyFill="1" applyBorder="1" applyAlignment="1"/>
    <xf numFmtId="49" fontId="23" fillId="5" borderId="26" xfId="0" applyNumberFormat="1" applyFont="1" applyFill="1" applyBorder="1" applyAlignment="1">
      <alignment horizontal="center"/>
    </xf>
    <xf numFmtId="0" fontId="23" fillId="5" borderId="27" xfId="0" applyNumberFormat="1" applyFont="1" applyFill="1" applyBorder="1" applyAlignment="1">
      <alignment horizontal="center"/>
    </xf>
    <xf numFmtId="0" fontId="7" fillId="6" borderId="26" xfId="0" applyNumberFormat="1" applyFont="1" applyFill="1" applyBorder="1" applyAlignment="1">
      <alignment horizontal="center"/>
    </xf>
    <xf numFmtId="49" fontId="7" fillId="6" borderId="27" xfId="0" applyNumberFormat="1" applyFont="1" applyFill="1" applyBorder="1" applyAlignment="1">
      <alignment horizontal="center"/>
    </xf>
    <xf numFmtId="0" fontId="7" fillId="6" borderId="28" xfId="0" applyNumberFormat="1" applyFont="1" applyFill="1" applyBorder="1" applyAlignment="1">
      <alignment horizontal="center"/>
    </xf>
    <xf numFmtId="164" fontId="6" fillId="7" borderId="30" xfId="0" applyNumberFormat="1" applyFont="1" applyFill="1" applyBorder="1" applyAlignment="1">
      <alignment horizontal="center"/>
    </xf>
    <xf numFmtId="0" fontId="4" fillId="0" borderId="0" xfId="0" applyFont="1" applyBorder="1" applyAlignment="1">
      <alignment horizontal="center"/>
    </xf>
    <xf numFmtId="0" fontId="13" fillId="5" borderId="1" xfId="0" applyFont="1" applyFill="1" applyBorder="1" applyAlignment="1"/>
    <xf numFmtId="49" fontId="24" fillId="5" borderId="26" xfId="0" applyNumberFormat="1" applyFont="1" applyFill="1" applyBorder="1" applyAlignment="1">
      <alignment horizontal="center"/>
    </xf>
    <xf numFmtId="0" fontId="24" fillId="5" borderId="27" xfId="0" applyNumberFormat="1" applyFont="1" applyFill="1" applyBorder="1" applyAlignment="1">
      <alignment horizontal="center"/>
    </xf>
    <xf numFmtId="0" fontId="7" fillId="0" borderId="26" xfId="0" applyNumberFormat="1" applyFont="1" applyFill="1" applyBorder="1" applyAlignment="1">
      <alignment horizontal="center"/>
    </xf>
    <xf numFmtId="49" fontId="7" fillId="0" borderId="27" xfId="0" applyNumberFormat="1" applyFont="1" applyFill="1" applyBorder="1" applyAlignment="1">
      <alignment horizontal="center"/>
    </xf>
    <xf numFmtId="0" fontId="7" fillId="0" borderId="28" xfId="0" applyNumberFormat="1" applyFont="1" applyFill="1" applyBorder="1" applyAlignment="1">
      <alignment horizontal="center"/>
    </xf>
    <xf numFmtId="0" fontId="14" fillId="0" borderId="1" xfId="0" applyFont="1" applyFill="1" applyBorder="1" applyAlignment="1"/>
    <xf numFmtId="49" fontId="23" fillId="0" borderId="26" xfId="0" applyNumberFormat="1" applyFont="1" applyFill="1" applyBorder="1" applyAlignment="1">
      <alignment horizontal="center"/>
    </xf>
    <xf numFmtId="0" fontId="23" fillId="0" borderId="27" xfId="0" applyNumberFormat="1" applyFont="1" applyFill="1" applyBorder="1" applyAlignment="1">
      <alignment horizontal="center"/>
    </xf>
    <xf numFmtId="0" fontId="8" fillId="0" borderId="1" xfId="0" applyFont="1" applyFill="1" applyBorder="1" applyAlignment="1"/>
    <xf numFmtId="49" fontId="18" fillId="0" borderId="26" xfId="0" applyNumberFormat="1" applyFont="1" applyFill="1" applyBorder="1" applyAlignment="1">
      <alignment horizontal="center"/>
    </xf>
    <xf numFmtId="0" fontId="18" fillId="0" borderId="27" xfId="0" applyNumberFormat="1" applyFont="1" applyFill="1" applyBorder="1" applyAlignment="1">
      <alignment horizontal="center"/>
    </xf>
    <xf numFmtId="0" fontId="22" fillId="0" borderId="1" xfId="0" applyFont="1" applyFill="1" applyBorder="1" applyAlignment="1"/>
    <xf numFmtId="49" fontId="28" fillId="0" borderId="26" xfId="0" applyNumberFormat="1" applyFont="1" applyFill="1" applyBorder="1" applyAlignment="1">
      <alignment horizontal="center"/>
    </xf>
    <xf numFmtId="0" fontId="28" fillId="0" borderId="27" xfId="0" applyNumberFormat="1" applyFont="1" applyFill="1" applyBorder="1" applyAlignment="1">
      <alignment horizontal="center"/>
    </xf>
    <xf numFmtId="0" fontId="11" fillId="6" borderId="1" xfId="0" applyFont="1" applyFill="1" applyBorder="1" applyAlignment="1"/>
    <xf numFmtId="49" fontId="17" fillId="6" borderId="26" xfId="0" applyNumberFormat="1" applyFont="1" applyFill="1" applyBorder="1" applyAlignment="1">
      <alignment horizontal="center"/>
    </xf>
    <xf numFmtId="0" fontId="17" fillId="6" borderId="27" xfId="0" applyNumberFormat="1" applyFont="1" applyFill="1" applyBorder="1" applyAlignment="1">
      <alignment horizontal="center"/>
    </xf>
    <xf numFmtId="0" fontId="7" fillId="0" borderId="1" xfId="0" applyFont="1" applyBorder="1" applyAlignment="1"/>
    <xf numFmtId="9" fontId="7" fillId="0" borderId="26" xfId="2" applyFont="1" applyBorder="1" applyAlignment="1">
      <alignment horizontal="center" shrinkToFit="1"/>
    </xf>
    <xf numFmtId="9" fontId="7" fillId="0" borderId="27" xfId="2" applyFont="1" applyBorder="1" applyAlignment="1">
      <alignment horizontal="center" shrinkToFit="1"/>
    </xf>
    <xf numFmtId="0" fontId="7" fillId="0" borderId="27" xfId="2" applyNumberFormat="1" applyFont="1" applyBorder="1" applyAlignment="1">
      <alignment horizontal="center" shrinkToFit="1"/>
    </xf>
    <xf numFmtId="9" fontId="7" fillId="0" borderId="27" xfId="2" applyFont="1" applyBorder="1" applyAlignment="1">
      <alignment horizontal="center" vertical="center" shrinkToFit="1"/>
    </xf>
    <xf numFmtId="9" fontId="7" fillId="0" borderId="26" xfId="2" applyFont="1" applyBorder="1" applyAlignment="1">
      <alignment horizontal="center" vertical="center" shrinkToFit="1"/>
    </xf>
    <xf numFmtId="0" fontId="7" fillId="0" borderId="27" xfId="2" applyNumberFormat="1" applyFont="1" applyBorder="1" applyAlignment="1">
      <alignment horizontal="center" vertical="center" shrinkToFit="1"/>
    </xf>
    <xf numFmtId="9" fontId="7" fillId="0" borderId="27" xfId="2" applyFont="1" applyFill="1" applyBorder="1" applyAlignment="1">
      <alignment horizontal="center" vertical="center" shrinkToFit="1"/>
    </xf>
    <xf numFmtId="0" fontId="7" fillId="0" borderId="2" xfId="0" applyFont="1" applyBorder="1" applyAlignment="1"/>
    <xf numFmtId="0" fontId="7" fillId="0" borderId="3" xfId="0" quotePrefix="1" applyFont="1" applyBorder="1" applyAlignment="1">
      <alignment horizontal="center"/>
    </xf>
    <xf numFmtId="0" fontId="9" fillId="0" borderId="3" xfId="0" quotePrefix="1" applyFont="1" applyBorder="1" applyAlignment="1">
      <alignment horizontal="center"/>
    </xf>
    <xf numFmtId="0" fontId="35" fillId="0" borderId="31" xfId="0" applyFont="1" applyBorder="1" applyAlignment="1">
      <alignment horizontal="centerContinuous" wrapText="1"/>
    </xf>
    <xf numFmtId="0" fontId="16" fillId="0" borderId="32" xfId="0" applyFont="1" applyBorder="1" applyAlignment="1">
      <alignment horizontal="centerContinuous" wrapText="1"/>
    </xf>
    <xf numFmtId="0" fontId="16" fillId="0" borderId="33" xfId="0" applyFont="1" applyBorder="1" applyAlignment="1">
      <alignment horizontal="centerContinuous" wrapText="1"/>
    </xf>
    <xf numFmtId="0" fontId="36" fillId="0" borderId="34" xfId="0" applyFont="1" applyBorder="1" applyAlignment="1">
      <alignment horizontal="centerContinuous"/>
    </xf>
    <xf numFmtId="0" fontId="12" fillId="8" borderId="35" xfId="0" applyFont="1" applyFill="1" applyBorder="1" applyAlignment="1">
      <alignment horizontal="centerContinuous" wrapText="1"/>
    </xf>
    <xf numFmtId="0" fontId="12" fillId="8" borderId="36" xfId="0" applyFont="1" applyFill="1" applyBorder="1" applyAlignment="1">
      <alignment horizontal="center" wrapText="1"/>
    </xf>
    <xf numFmtId="0" fontId="12" fillId="8" borderId="37" xfId="0" applyFont="1" applyFill="1" applyBorder="1" applyAlignment="1">
      <alignment horizontal="center" wrapText="1"/>
    </xf>
    <xf numFmtId="0" fontId="7" fillId="0" borderId="1" xfId="0" applyFont="1" applyBorder="1" applyAlignment="1">
      <alignment horizontal="center" shrinkToFit="1"/>
    </xf>
    <xf numFmtId="0" fontId="7" fillId="0" borderId="26" xfId="0" applyFont="1" applyBorder="1" applyAlignment="1">
      <alignment horizontal="center"/>
    </xf>
    <xf numFmtId="0" fontId="38" fillId="7" borderId="28" xfId="2" applyNumberFormat="1" applyFont="1" applyFill="1" applyBorder="1" applyAlignment="1">
      <alignment horizontal="center" shrinkToFit="1"/>
    </xf>
    <xf numFmtId="0" fontId="38" fillId="7" borderId="38" xfId="2" applyNumberFormat="1" applyFont="1" applyFill="1" applyBorder="1" applyAlignment="1">
      <alignment horizontal="center" shrinkToFit="1"/>
    </xf>
    <xf numFmtId="0" fontId="7" fillId="0" borderId="27" xfId="2" applyNumberFormat="1" applyFont="1" applyFill="1" applyBorder="1" applyAlignment="1">
      <alignment horizontal="center" shrinkToFit="1"/>
    </xf>
    <xf numFmtId="0" fontId="11" fillId="0" borderId="1" xfId="0" applyFont="1" applyFill="1" applyBorder="1" applyAlignment="1"/>
    <xf numFmtId="49" fontId="17" fillId="0" borderId="26" xfId="0" applyNumberFormat="1" applyFont="1" applyFill="1" applyBorder="1" applyAlignment="1">
      <alignment horizontal="center"/>
    </xf>
    <xf numFmtId="0" fontId="17" fillId="0" borderId="27" xfId="0" applyNumberFormat="1" applyFont="1" applyFill="1" applyBorder="1" applyAlignment="1">
      <alignment horizontal="center"/>
    </xf>
    <xf numFmtId="164" fontId="3" fillId="0" borderId="0" xfId="0" applyNumberFormat="1" applyFont="1" applyBorder="1" applyAlignment="1">
      <alignment horizontal="centerContinuous"/>
    </xf>
    <xf numFmtId="0" fontId="21" fillId="3" borderId="39" xfId="0" applyFont="1" applyFill="1" applyBorder="1" applyAlignment="1">
      <alignment horizontal="center"/>
    </xf>
    <xf numFmtId="164" fontId="21" fillId="3" borderId="40" xfId="0" applyNumberFormat="1" applyFont="1" applyFill="1" applyBorder="1" applyAlignment="1">
      <alignment horizontal="center"/>
    </xf>
    <xf numFmtId="0" fontId="21" fillId="3" borderId="39" xfId="0" applyFont="1" applyFill="1" applyBorder="1" applyAlignment="1">
      <alignment horizontal="right"/>
    </xf>
    <xf numFmtId="0" fontId="21" fillId="3" borderId="41" xfId="0" applyFont="1" applyFill="1" applyBorder="1" applyAlignment="1"/>
    <xf numFmtId="0" fontId="5" fillId="0" borderId="42" xfId="0" applyFont="1" applyBorder="1" applyAlignment="1">
      <alignment horizontal="center" shrinkToFit="1"/>
    </xf>
    <xf numFmtId="164" fontId="5" fillId="0" borderId="43" xfId="0" applyNumberFormat="1" applyFont="1" applyBorder="1" applyAlignment="1">
      <alignment horizontal="center" shrinkToFit="1"/>
    </xf>
    <xf numFmtId="0" fontId="5" fillId="0" borderId="44" xfId="0" applyFont="1" applyBorder="1" applyAlignment="1">
      <alignment horizontal="left" shrinkToFit="1"/>
    </xf>
    <xf numFmtId="0" fontId="5" fillId="0" borderId="45" xfId="0" applyFont="1" applyBorder="1" applyAlignment="1">
      <alignment horizontal="center" shrinkToFit="1"/>
    </xf>
    <xf numFmtId="164" fontId="5" fillId="0" borderId="46" xfId="0" applyNumberFormat="1" applyFont="1" applyBorder="1" applyAlignment="1">
      <alignment horizontal="center" shrinkToFit="1"/>
    </xf>
    <xf numFmtId="0" fontId="5" fillId="0" borderId="47" xfId="0" applyFont="1" applyBorder="1" applyAlignment="1">
      <alignment horizontal="left"/>
    </xf>
    <xf numFmtId="0" fontId="5" fillId="0" borderId="48" xfId="0" applyFont="1" applyBorder="1" applyAlignment="1">
      <alignment horizontal="left" shrinkToFit="1"/>
    </xf>
    <xf numFmtId="164" fontId="3" fillId="0" borderId="0" xfId="0" applyNumberFormat="1" applyFont="1" applyBorder="1" applyAlignment="1">
      <alignment horizontal="centerContinuous" shrinkToFit="1"/>
    </xf>
    <xf numFmtId="0" fontId="3" fillId="0" borderId="0" xfId="0" applyFont="1" applyBorder="1" applyAlignment="1">
      <alignment horizontal="centerContinuous" shrinkToFit="1"/>
    </xf>
    <xf numFmtId="0" fontId="3" fillId="0" borderId="0" xfId="0" applyFont="1" applyBorder="1" applyAlignment="1"/>
    <xf numFmtId="0" fontId="5" fillId="0" borderId="49" xfId="0" applyFont="1" applyBorder="1" applyAlignment="1">
      <alignment horizontal="left" shrinkToFit="1"/>
    </xf>
    <xf numFmtId="0" fontId="5" fillId="0" borderId="50" xfId="0" applyFont="1" applyBorder="1" applyAlignment="1">
      <alignment horizontal="left" shrinkToFit="1"/>
    </xf>
    <xf numFmtId="0" fontId="5" fillId="0" borderId="51" xfId="0" applyFont="1" applyBorder="1" applyAlignment="1">
      <alignment horizontal="center" shrinkToFit="1"/>
    </xf>
    <xf numFmtId="164" fontId="5" fillId="0" borderId="52" xfId="0" applyNumberFormat="1" applyFont="1" applyBorder="1" applyAlignment="1">
      <alignment horizontal="center" shrinkToFit="1"/>
    </xf>
    <xf numFmtId="0" fontId="5" fillId="0" borderId="53" xfId="0" applyFont="1" applyBorder="1" applyAlignment="1">
      <alignment horizontal="left"/>
    </xf>
    <xf numFmtId="164" fontId="5" fillId="0" borderId="54" xfId="0" applyNumberFormat="1" applyFont="1" applyBorder="1" applyAlignment="1">
      <alignment horizontal="center" shrinkToFit="1"/>
    </xf>
    <xf numFmtId="0" fontId="5" fillId="0" borderId="55" xfId="0" applyFont="1" applyBorder="1" applyAlignment="1">
      <alignment horizontal="left"/>
    </xf>
    <xf numFmtId="0" fontId="13" fillId="0" borderId="1" xfId="0" applyFont="1" applyFill="1" applyBorder="1" applyAlignment="1"/>
    <xf numFmtId="49" fontId="24" fillId="0" borderId="26" xfId="0" applyNumberFormat="1" applyFont="1" applyFill="1" applyBorder="1" applyAlignment="1">
      <alignment horizontal="center"/>
    </xf>
    <xf numFmtId="0" fontId="24" fillId="0" borderId="27" xfId="0" applyNumberFormat="1" applyFont="1" applyFill="1" applyBorder="1" applyAlignment="1">
      <alignment horizontal="center"/>
    </xf>
    <xf numFmtId="0" fontId="13" fillId="0" borderId="27" xfId="0" applyNumberFormat="1" applyFont="1" applyFill="1" applyBorder="1" applyAlignment="1">
      <alignment horizontal="center"/>
    </xf>
    <xf numFmtId="0" fontId="7" fillId="4" borderId="26" xfId="0" applyNumberFormat="1" applyFont="1" applyFill="1" applyBorder="1" applyAlignment="1">
      <alignment horizontal="center"/>
    </xf>
    <xf numFmtId="49" fontId="7" fillId="4" borderId="27" xfId="0" applyNumberFormat="1" applyFont="1" applyFill="1" applyBorder="1" applyAlignment="1">
      <alignment horizontal="center"/>
    </xf>
    <xf numFmtId="0" fontId="7" fillId="4" borderId="28" xfId="0" applyNumberFormat="1" applyFont="1" applyFill="1" applyBorder="1" applyAlignment="1">
      <alignment horizontal="center"/>
    </xf>
    <xf numFmtId="0" fontId="11" fillId="4" borderId="1" xfId="0" applyFont="1" applyFill="1" applyBorder="1" applyAlignment="1"/>
    <xf numFmtId="49" fontId="17" fillId="4" borderId="26" xfId="0" applyNumberFormat="1" applyFont="1" applyFill="1" applyBorder="1" applyAlignment="1">
      <alignment horizontal="center"/>
    </xf>
    <xf numFmtId="0" fontId="17" fillId="4" borderId="27" xfId="0" applyNumberFormat="1" applyFont="1" applyFill="1" applyBorder="1" applyAlignment="1">
      <alignment horizontal="center"/>
    </xf>
    <xf numFmtId="9" fontId="7" fillId="0" borderId="26" xfId="2" applyFont="1" applyFill="1" applyBorder="1" applyAlignment="1">
      <alignment horizontal="center" shrinkToFit="1"/>
    </xf>
    <xf numFmtId="9" fontId="7" fillId="0" borderId="27" xfId="2" applyFont="1" applyFill="1" applyBorder="1" applyAlignment="1">
      <alignment horizontal="center" shrinkToFit="1"/>
    </xf>
    <xf numFmtId="9" fontId="7" fillId="4" borderId="26" xfId="2" applyFont="1" applyFill="1" applyBorder="1" applyAlignment="1">
      <alignment horizontal="center" shrinkToFit="1"/>
    </xf>
    <xf numFmtId="0" fontId="7" fillId="4" borderId="27" xfId="2" applyNumberFormat="1" applyFont="1" applyFill="1" applyBorder="1" applyAlignment="1">
      <alignment horizontal="center" shrinkToFit="1"/>
    </xf>
    <xf numFmtId="9" fontId="7" fillId="4" borderId="27" xfId="2" applyFont="1" applyFill="1" applyBorder="1" applyAlignment="1">
      <alignment horizontal="center" vertical="center" shrinkToFit="1"/>
    </xf>
    <xf numFmtId="9" fontId="7" fillId="4" borderId="56" xfId="2" applyFont="1" applyFill="1" applyBorder="1" applyAlignment="1">
      <alignment horizontal="center" shrinkToFit="1"/>
    </xf>
    <xf numFmtId="9" fontId="7" fillId="4" borderId="57" xfId="2" applyFont="1" applyFill="1" applyBorder="1" applyAlignment="1">
      <alignment horizontal="center" vertical="center" shrinkToFit="1"/>
    </xf>
    <xf numFmtId="0" fontId="7" fillId="4" borderId="57" xfId="2" applyNumberFormat="1" applyFont="1" applyFill="1" applyBorder="1" applyAlignment="1">
      <alignment horizontal="center" shrinkToFit="1"/>
    </xf>
    <xf numFmtId="0" fontId="7" fillId="0" borderId="27" xfId="0" applyNumberFormat="1" applyFont="1" applyFill="1" applyBorder="1" applyAlignment="1">
      <alignment horizontal="center"/>
    </xf>
    <xf numFmtId="9" fontId="7" fillId="0" borderId="13" xfId="2" applyFont="1" applyBorder="1" applyAlignment="1">
      <alignment horizontal="center" vertical="center" shrinkToFit="1"/>
    </xf>
    <xf numFmtId="0" fontId="7" fillId="0" borderId="13" xfId="2" applyNumberFormat="1" applyFont="1" applyBorder="1" applyAlignment="1">
      <alignment horizontal="center" vertical="center" shrinkToFit="1"/>
    </xf>
    <xf numFmtId="0" fontId="7" fillId="0" borderId="13" xfId="2" applyNumberFormat="1" applyFont="1" applyBorder="1" applyAlignment="1">
      <alignment horizontal="center" shrinkToFit="1"/>
    </xf>
    <xf numFmtId="0" fontId="7" fillId="0" borderId="59" xfId="0" applyFont="1" applyBorder="1" applyAlignment="1">
      <alignment horizontal="center"/>
    </xf>
    <xf numFmtId="0" fontId="22" fillId="6" borderId="1" xfId="0" applyFont="1" applyFill="1" applyBorder="1" applyAlignment="1"/>
    <xf numFmtId="49" fontId="28" fillId="6" borderId="26" xfId="0" applyNumberFormat="1" applyFont="1" applyFill="1" applyBorder="1" applyAlignment="1">
      <alignment horizontal="center"/>
    </xf>
    <xf numFmtId="0" fontId="28" fillId="6" borderId="27" xfId="0" applyNumberFormat="1" applyFont="1" applyFill="1" applyBorder="1" applyAlignment="1">
      <alignment horizontal="center"/>
    </xf>
    <xf numFmtId="0" fontId="10" fillId="6" borderId="1" xfId="0" applyFont="1" applyFill="1" applyBorder="1" applyAlignment="1"/>
    <xf numFmtId="49" fontId="27" fillId="6" borderId="26" xfId="0" applyNumberFormat="1" applyFont="1" applyFill="1" applyBorder="1" applyAlignment="1">
      <alignment horizontal="center"/>
    </xf>
    <xf numFmtId="0" fontId="27" fillId="6" borderId="27" xfId="0" applyNumberFormat="1" applyFont="1" applyFill="1" applyBorder="1" applyAlignment="1">
      <alignment horizontal="center"/>
    </xf>
    <xf numFmtId="0" fontId="7" fillId="6" borderId="28" xfId="0" quotePrefix="1" applyNumberFormat="1" applyFont="1" applyFill="1" applyBorder="1" applyAlignment="1">
      <alignment horizontal="center"/>
    </xf>
    <xf numFmtId="0" fontId="7" fillId="0" borderId="35" xfId="0" applyFont="1" applyBorder="1" applyAlignment="1">
      <alignment horizontal="center" shrinkToFit="1"/>
    </xf>
    <xf numFmtId="0" fontId="7" fillId="0" borderId="1" xfId="0" applyFont="1" applyFill="1" applyBorder="1" applyAlignment="1">
      <alignment horizontal="center" shrinkToFit="1"/>
    </xf>
    <xf numFmtId="0" fontId="7" fillId="0" borderId="26" xfId="0" applyFont="1" applyFill="1" applyBorder="1" applyAlignment="1">
      <alignment horizontal="center"/>
    </xf>
    <xf numFmtId="0" fontId="7" fillId="0" borderId="59" xfId="0" applyFont="1" applyFill="1" applyBorder="1" applyAlignment="1">
      <alignment horizontal="center"/>
    </xf>
    <xf numFmtId="0" fontId="7" fillId="0" borderId="27" xfId="2" applyNumberFormat="1" applyFont="1" applyFill="1" applyBorder="1" applyAlignment="1">
      <alignment horizontal="center" vertical="center" shrinkToFit="1"/>
    </xf>
    <xf numFmtId="9" fontId="7" fillId="0" borderId="26" xfId="2" applyFont="1" applyFill="1" applyBorder="1" applyAlignment="1">
      <alignment horizontal="center" vertical="center" shrinkToFit="1"/>
    </xf>
    <xf numFmtId="9" fontId="7" fillId="0" borderId="59" xfId="2" applyFont="1" applyFill="1" applyBorder="1" applyAlignment="1">
      <alignment horizontal="center" shrinkToFit="1"/>
    </xf>
    <xf numFmtId="9" fontId="7" fillId="0" borderId="13" xfId="2" applyFont="1" applyFill="1" applyBorder="1" applyAlignment="1">
      <alignment horizontal="center" shrinkToFit="1"/>
    </xf>
    <xf numFmtId="0" fontId="7" fillId="0" borderId="13" xfId="2" applyNumberFormat="1" applyFont="1" applyFill="1" applyBorder="1" applyAlignment="1">
      <alignment horizontal="center" shrinkToFit="1"/>
    </xf>
    <xf numFmtId="0" fontId="0" fillId="0" borderId="0" xfId="0" applyAlignment="1">
      <alignment horizontal="center" vertical="center" wrapText="1"/>
    </xf>
    <xf numFmtId="0" fontId="0" fillId="0" borderId="0" xfId="0" applyAlignment="1">
      <alignment vertical="center" wrapText="1"/>
    </xf>
    <xf numFmtId="0" fontId="39" fillId="0" borderId="0" xfId="0" applyFont="1" applyAlignment="1">
      <alignment vertical="center" wrapText="1"/>
    </xf>
    <xf numFmtId="0" fontId="5" fillId="0" borderId="0" xfId="0" applyFont="1" applyAlignment="1">
      <alignment horizontal="center" vertical="center" wrapText="1"/>
    </xf>
    <xf numFmtId="0" fontId="38" fillId="7" borderId="58" xfId="2" applyNumberFormat="1" applyFont="1" applyFill="1" applyBorder="1" applyAlignment="1">
      <alignment horizontal="center" shrinkToFit="1"/>
    </xf>
    <xf numFmtId="9" fontId="7" fillId="0" borderId="13" xfId="2" applyFont="1" applyFill="1" applyBorder="1" applyAlignment="1">
      <alignment horizontal="center" vertical="center" shrinkToFit="1"/>
    </xf>
    <xf numFmtId="0" fontId="7" fillId="0" borderId="28" xfId="0" quotePrefix="1" applyNumberFormat="1" applyFont="1" applyFill="1" applyBorder="1" applyAlignment="1">
      <alignment horizontal="center"/>
    </xf>
    <xf numFmtId="0" fontId="8" fillId="4" borderId="66" xfId="0" applyFont="1" applyFill="1" applyBorder="1" applyAlignment="1">
      <alignment horizontal="right"/>
    </xf>
    <xf numFmtId="0" fontId="11" fillId="4" borderId="66" xfId="0" applyFont="1" applyFill="1" applyBorder="1" applyAlignment="1">
      <alignment horizontal="right"/>
    </xf>
    <xf numFmtId="0" fontId="11" fillId="4" borderId="67" xfId="0" applyFont="1" applyFill="1" applyBorder="1" applyAlignment="1">
      <alignment horizontal="right"/>
    </xf>
    <xf numFmtId="0" fontId="7" fillId="0" borderId="68" xfId="0" applyFont="1" applyFill="1" applyBorder="1" applyAlignment="1">
      <alignment horizontal="centerContinuous"/>
    </xf>
    <xf numFmtId="0" fontId="7" fillId="0" borderId="69" xfId="0" applyFont="1" applyFill="1" applyBorder="1" applyAlignment="1">
      <alignment horizontal="centerContinuous"/>
    </xf>
    <xf numFmtId="164" fontId="5" fillId="0" borderId="46" xfId="0" applyNumberFormat="1" applyFont="1" applyFill="1" applyBorder="1" applyAlignment="1">
      <alignment horizontal="center" shrinkToFit="1"/>
    </xf>
    <xf numFmtId="0" fontId="7" fillId="0" borderId="25" xfId="0" applyFont="1" applyBorder="1" applyAlignment="1">
      <alignment horizontal="center"/>
    </xf>
    <xf numFmtId="0" fontId="7" fillId="10" borderId="26" xfId="0" applyNumberFormat="1" applyFont="1" applyFill="1" applyBorder="1" applyAlignment="1">
      <alignment horizontal="center"/>
    </xf>
    <xf numFmtId="49" fontId="7" fillId="10" borderId="27" xfId="0" applyNumberFormat="1" applyFont="1" applyFill="1" applyBorder="1" applyAlignment="1">
      <alignment horizontal="center"/>
    </xf>
    <xf numFmtId="0" fontId="7" fillId="10" borderId="28" xfId="0" applyNumberFormat="1" applyFont="1" applyFill="1" applyBorder="1" applyAlignment="1">
      <alignment horizontal="center"/>
    </xf>
    <xf numFmtId="49" fontId="7" fillId="0" borderId="26" xfId="0" applyNumberFormat="1" applyFont="1" applyFill="1" applyBorder="1" applyAlignment="1">
      <alignment horizontal="center"/>
    </xf>
    <xf numFmtId="0" fontId="6" fillId="0" borderId="59" xfId="0" applyFont="1" applyFill="1" applyBorder="1" applyAlignment="1">
      <alignment horizontal="center"/>
    </xf>
    <xf numFmtId="0" fontId="11" fillId="10" borderId="1" xfId="0" applyFont="1" applyFill="1" applyBorder="1" applyAlignment="1"/>
    <xf numFmtId="49" fontId="17" fillId="10" borderId="26" xfId="0" applyNumberFormat="1" applyFont="1" applyFill="1" applyBorder="1" applyAlignment="1">
      <alignment horizontal="center"/>
    </xf>
    <xf numFmtId="0" fontId="17" fillId="10" borderId="27" xfId="0" applyNumberFormat="1" applyFont="1" applyFill="1" applyBorder="1" applyAlignment="1">
      <alignment horizontal="center"/>
    </xf>
    <xf numFmtId="0" fontId="45" fillId="0" borderId="34" xfId="0" applyFont="1" applyBorder="1" applyAlignment="1">
      <alignment horizontal="centerContinuous" vertical="center" wrapText="1"/>
    </xf>
    <xf numFmtId="0" fontId="27" fillId="0" borderId="60" xfId="0" applyFont="1" applyFill="1" applyBorder="1" applyAlignment="1">
      <alignment horizontal="center" shrinkToFit="1"/>
    </xf>
    <xf numFmtId="0" fontId="46" fillId="0" borderId="34" xfId="0" applyFont="1" applyBorder="1" applyAlignment="1">
      <alignment horizontal="centerContinuous" vertical="center" wrapText="1"/>
    </xf>
    <xf numFmtId="0" fontId="39" fillId="0" borderId="0" xfId="0" applyFont="1" applyAlignment="1">
      <alignment horizontal="right" vertical="center" wrapText="1"/>
    </xf>
    <xf numFmtId="0" fontId="47" fillId="0" borderId="32" xfId="0" applyFont="1" applyBorder="1" applyAlignment="1">
      <alignment horizontal="centerContinuous" wrapText="1"/>
    </xf>
    <xf numFmtId="0" fontId="47" fillId="0" borderId="33" xfId="0" applyFont="1" applyBorder="1" applyAlignment="1">
      <alignment horizontal="centerContinuous" wrapText="1"/>
    </xf>
    <xf numFmtId="0" fontId="12" fillId="9" borderId="35" xfId="0" applyFont="1" applyFill="1" applyBorder="1" applyAlignment="1">
      <alignment horizontal="centerContinuous" wrapText="1"/>
    </xf>
    <xf numFmtId="0" fontId="12" fillId="9" borderId="36" xfId="0" applyFont="1" applyFill="1" applyBorder="1" applyAlignment="1">
      <alignment horizontal="center" wrapText="1"/>
    </xf>
    <xf numFmtId="0" fontId="12" fillId="9" borderId="37" xfId="0" applyFont="1" applyFill="1" applyBorder="1" applyAlignment="1">
      <alignment horizontal="center" wrapText="1"/>
    </xf>
    <xf numFmtId="49" fontId="7" fillId="0" borderId="26" xfId="0" applyNumberFormat="1" applyFont="1" applyBorder="1" applyAlignment="1">
      <alignment horizontal="center"/>
    </xf>
    <xf numFmtId="49" fontId="7" fillId="0" borderId="59" xfId="0" applyNumberFormat="1" applyFont="1" applyBorder="1" applyAlignment="1">
      <alignment horizontal="center"/>
    </xf>
    <xf numFmtId="49" fontId="17" fillId="0" borderId="38" xfId="0" applyNumberFormat="1" applyFont="1" applyBorder="1" applyAlignment="1">
      <alignment horizontal="center" shrinkToFit="1"/>
    </xf>
    <xf numFmtId="0" fontId="7" fillId="0" borderId="65" xfId="0" applyFont="1" applyFill="1" applyBorder="1" applyAlignment="1">
      <alignment horizontal="centerContinuous"/>
    </xf>
    <xf numFmtId="0" fontId="10" fillId="4" borderId="71" xfId="0" applyFont="1" applyFill="1" applyBorder="1" applyAlignment="1">
      <alignment horizontal="right"/>
    </xf>
    <xf numFmtId="0" fontId="10" fillId="4" borderId="66" xfId="0" applyFont="1" applyFill="1" applyBorder="1" applyAlignment="1">
      <alignment horizontal="right"/>
    </xf>
    <xf numFmtId="0" fontId="39" fillId="0" borderId="75" xfId="0" applyFont="1" applyFill="1" applyBorder="1" applyAlignment="1">
      <alignment horizontal="right" vertical="center" wrapText="1"/>
    </xf>
    <xf numFmtId="0" fontId="0" fillId="0" borderId="46" xfId="0" applyFill="1" applyBorder="1" applyAlignment="1">
      <alignment horizontal="center" vertical="center" wrapText="1"/>
    </xf>
    <xf numFmtId="0" fontId="39" fillId="0" borderId="0" xfId="0" applyFont="1" applyAlignment="1">
      <alignment horizontal="right" vertical="center"/>
    </xf>
    <xf numFmtId="0" fontId="37" fillId="0" borderId="0" xfId="0" applyFont="1" applyAlignment="1">
      <alignment vertical="center"/>
    </xf>
    <xf numFmtId="0" fontId="35" fillId="0" borderId="0" xfId="0" applyFont="1" applyBorder="1" applyAlignment="1">
      <alignment horizontal="centerContinuous" wrapText="1"/>
    </xf>
    <xf numFmtId="0" fontId="5" fillId="0" borderId="72" xfId="0" applyFont="1" applyBorder="1" applyAlignment="1">
      <alignment horizontal="center" wrapText="1"/>
    </xf>
    <xf numFmtId="0" fontId="5" fillId="0" borderId="43" xfId="0" applyFont="1" applyBorder="1" applyAlignment="1">
      <alignment horizontal="center" wrapText="1"/>
    </xf>
    <xf numFmtId="0" fontId="4" fillId="0" borderId="5" xfId="0" applyFont="1" applyBorder="1" applyAlignment="1">
      <alignment horizontal="centerContinuous"/>
    </xf>
    <xf numFmtId="0" fontId="5" fillId="0" borderId="6" xfId="0" applyFont="1" applyBorder="1" applyAlignment="1">
      <alignment horizontal="centerContinuous" wrapText="1"/>
    </xf>
    <xf numFmtId="0" fontId="5" fillId="0" borderId="7" xfId="0" applyFont="1" applyBorder="1" applyAlignment="1">
      <alignment horizontal="centerContinuous" wrapText="1"/>
    </xf>
    <xf numFmtId="0" fontId="5" fillId="0" borderId="76" xfId="0" applyFont="1" applyBorder="1" applyAlignment="1">
      <alignment horizontal="center" wrapText="1"/>
    </xf>
    <xf numFmtId="0" fontId="5" fillId="0" borderId="77" xfId="0" applyFont="1" applyBorder="1" applyAlignment="1">
      <alignment horizontal="center" wrapText="1"/>
    </xf>
    <xf numFmtId="0" fontId="4" fillId="0" borderId="78" xfId="0" applyFont="1" applyBorder="1" applyAlignment="1">
      <alignment horizontal="right" wrapText="1"/>
    </xf>
    <xf numFmtId="0" fontId="4" fillId="0" borderId="60" xfId="0" applyFont="1" applyBorder="1" applyAlignment="1">
      <alignment horizontal="right" wrapText="1"/>
    </xf>
    <xf numFmtId="49" fontId="7" fillId="0" borderId="56" xfId="0" applyNumberFormat="1" applyFont="1" applyFill="1" applyBorder="1" applyAlignment="1">
      <alignment horizontal="center"/>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10" xfId="0" applyFont="1" applyBorder="1" applyAlignment="1">
      <alignment horizontal="center" wrapText="1"/>
    </xf>
    <xf numFmtId="0" fontId="53" fillId="2" borderId="4" xfId="0" applyFont="1" applyFill="1" applyBorder="1" applyAlignment="1">
      <alignment horizontal="right"/>
    </xf>
    <xf numFmtId="0" fontId="26" fillId="0" borderId="13" xfId="0" applyNumberFormat="1" applyFont="1" applyBorder="1" applyAlignment="1">
      <alignment horizontal="center"/>
    </xf>
    <xf numFmtId="0" fontId="54" fillId="0" borderId="1" xfId="0" applyFont="1" applyFill="1" applyBorder="1" applyAlignment="1"/>
    <xf numFmtId="0" fontId="6" fillId="0" borderId="26" xfId="0" applyFont="1" applyFill="1" applyBorder="1" applyAlignment="1">
      <alignment horizontal="center"/>
    </xf>
    <xf numFmtId="0" fontId="56" fillId="13" borderId="27" xfId="0" applyNumberFormat="1" applyFont="1" applyFill="1" applyBorder="1" applyAlignment="1">
      <alignment horizontal="center"/>
    </xf>
    <xf numFmtId="0" fontId="57" fillId="0" borderId="1" xfId="0" applyFont="1" applyFill="1" applyBorder="1" applyAlignment="1"/>
    <xf numFmtId="0" fontId="55" fillId="0" borderId="35" xfId="0" applyFont="1" applyFill="1" applyBorder="1" applyAlignment="1"/>
    <xf numFmtId="0" fontId="56" fillId="13" borderId="59" xfId="0" applyNumberFormat="1" applyFont="1" applyFill="1" applyBorder="1" applyAlignment="1">
      <alignment horizontal="center"/>
    </xf>
    <xf numFmtId="0" fontId="7" fillId="0" borderId="37" xfId="0" quotePrefix="1" applyFont="1" applyFill="1" applyBorder="1" applyAlignment="1">
      <alignment horizontal="center"/>
    </xf>
    <xf numFmtId="0" fontId="6" fillId="4" borderId="79" xfId="0" applyFont="1" applyFill="1" applyBorder="1" applyAlignment="1">
      <alignment horizontal="right"/>
    </xf>
    <xf numFmtId="49" fontId="7" fillId="0" borderId="80" xfId="0" applyNumberFormat="1" applyFont="1" applyFill="1" applyBorder="1" applyAlignment="1">
      <alignment horizontal="center"/>
    </xf>
    <xf numFmtId="0" fontId="59" fillId="4" borderId="81" xfId="0" applyFont="1" applyFill="1" applyBorder="1" applyAlignment="1">
      <alignment horizontal="right"/>
    </xf>
    <xf numFmtId="0" fontId="7" fillId="0" borderId="61" xfId="0" applyFont="1" applyFill="1" applyBorder="1" applyAlignment="1">
      <alignment horizontal="center"/>
    </xf>
    <xf numFmtId="0" fontId="6" fillId="4" borderId="82" xfId="0" applyFont="1" applyFill="1" applyBorder="1" applyAlignment="1">
      <alignment horizontal="right"/>
    </xf>
    <xf numFmtId="0" fontId="16" fillId="0" borderId="0" xfId="4" applyFont="1" applyBorder="1" applyAlignment="1">
      <alignment horizontal="centerContinuous" wrapText="1"/>
    </xf>
    <xf numFmtId="0" fontId="2" fillId="0" borderId="0" xfId="4" applyFont="1" applyBorder="1" applyAlignment="1">
      <alignment wrapText="1"/>
    </xf>
    <xf numFmtId="0" fontId="4" fillId="0" borderId="0" xfId="4" applyFont="1" applyBorder="1" applyAlignment="1">
      <alignment wrapText="1"/>
    </xf>
    <xf numFmtId="0" fontId="27" fillId="0" borderId="1" xfId="4" applyFont="1" applyFill="1" applyBorder="1" applyAlignment="1">
      <alignment horizontal="center" shrinkToFit="1"/>
    </xf>
    <xf numFmtId="0" fontId="7" fillId="0" borderId="26" xfId="4" applyFont="1" applyBorder="1" applyAlignment="1">
      <alignment horizontal="center" wrapText="1"/>
    </xf>
    <xf numFmtId="0" fontId="7" fillId="0" borderId="26" xfId="4" applyFont="1" applyFill="1" applyBorder="1" applyAlignment="1">
      <alignment horizontal="center" wrapText="1"/>
    </xf>
    <xf numFmtId="0" fontId="7" fillId="0" borderId="26" xfId="4" applyFont="1" applyFill="1" applyBorder="1" applyAlignment="1">
      <alignment horizontal="center" vertical="center" shrinkToFit="1"/>
    </xf>
    <xf numFmtId="0" fontId="27" fillId="0" borderId="35" xfId="4" applyFont="1" applyFill="1" applyBorder="1" applyAlignment="1">
      <alignment horizontal="center" shrinkToFit="1"/>
    </xf>
    <xf numFmtId="0" fontId="7" fillId="0" borderId="59" xfId="4" applyFont="1" applyBorder="1" applyAlignment="1">
      <alignment horizontal="center" wrapText="1"/>
    </xf>
    <xf numFmtId="0" fontId="7" fillId="0" borderId="26" xfId="4" applyFont="1" applyBorder="1" applyAlignment="1">
      <alignment horizontal="center" vertical="center" wrapText="1"/>
    </xf>
    <xf numFmtId="0" fontId="7" fillId="0" borderId="59" xfId="4" applyFont="1" applyFill="1" applyBorder="1" applyAlignment="1">
      <alignment horizontal="center" wrapText="1"/>
    </xf>
    <xf numFmtId="0" fontId="27" fillId="4" borderId="1" xfId="4" applyFont="1" applyFill="1" applyBorder="1" applyAlignment="1">
      <alignment horizontal="center" shrinkToFit="1"/>
    </xf>
    <xf numFmtId="0" fontId="7" fillId="4" borderId="26" xfId="4" applyFont="1" applyFill="1" applyBorder="1" applyAlignment="1">
      <alignment horizontal="center" wrapText="1"/>
    </xf>
    <xf numFmtId="0" fontId="27" fillId="4" borderId="8" xfId="4" applyFont="1" applyFill="1" applyBorder="1" applyAlignment="1">
      <alignment horizontal="center" shrinkToFit="1"/>
    </xf>
    <xf numFmtId="0" fontId="7" fillId="4" borderId="56" xfId="4" applyFont="1" applyFill="1" applyBorder="1" applyAlignment="1">
      <alignment horizontal="center" wrapText="1"/>
    </xf>
    <xf numFmtId="0" fontId="4" fillId="0" borderId="0" xfId="4" applyFont="1" applyBorder="1" applyAlignment="1">
      <alignment horizontal="right" wrapText="1"/>
    </xf>
    <xf numFmtId="0" fontId="2" fillId="0" borderId="0" xfId="4" applyFont="1" applyBorder="1" applyAlignment="1">
      <alignment horizontal="left" wrapText="1"/>
    </xf>
    <xf numFmtId="0" fontId="7" fillId="0" borderId="87" xfId="0" applyFont="1" applyBorder="1" applyAlignment="1">
      <alignment horizontal="centerContinuous"/>
    </xf>
    <xf numFmtId="0" fontId="2" fillId="0" borderId="0" xfId="0" applyFont="1" applyBorder="1" applyAlignment="1">
      <alignment horizontal="left"/>
    </xf>
    <xf numFmtId="0" fontId="2" fillId="0" borderId="0" xfId="4" applyFont="1" applyBorder="1" applyAlignment="1">
      <alignment horizontal="right" wrapText="1"/>
    </xf>
    <xf numFmtId="0" fontId="2" fillId="0" borderId="0" xfId="0" applyFont="1" applyAlignment="1">
      <alignment vertical="center"/>
    </xf>
    <xf numFmtId="0" fontId="27" fillId="0" borderId="65" xfId="0" applyFont="1" applyFill="1" applyBorder="1" applyAlignment="1">
      <alignment horizontal="center" shrinkToFit="1"/>
    </xf>
    <xf numFmtId="0" fontId="27" fillId="0" borderId="89" xfId="0" applyFont="1" applyFill="1" applyBorder="1" applyAlignment="1">
      <alignment horizontal="center" shrinkToFit="1"/>
    </xf>
    <xf numFmtId="0" fontId="6" fillId="0" borderId="29" xfId="0" applyNumberFormat="1" applyFont="1" applyFill="1" applyBorder="1" applyAlignment="1">
      <alignment horizontal="center"/>
    </xf>
    <xf numFmtId="0" fontId="4" fillId="0" borderId="0" xfId="0" applyFont="1" applyBorder="1" applyAlignment="1">
      <alignment horizontal="left"/>
    </xf>
    <xf numFmtId="0" fontId="7" fillId="0" borderId="56" xfId="0" applyFont="1" applyFill="1" applyBorder="1" applyAlignment="1">
      <alignment horizontal="center"/>
    </xf>
    <xf numFmtId="0" fontId="2" fillId="0" borderId="0" xfId="0" applyFont="1" applyBorder="1" applyAlignment="1">
      <alignment horizontal="centerContinuous" wrapText="1"/>
    </xf>
    <xf numFmtId="0" fontId="2" fillId="0" borderId="9" xfId="0" applyFont="1" applyBorder="1" applyAlignment="1">
      <alignment horizontal="centerContinuous" wrapText="1"/>
    </xf>
    <xf numFmtId="0" fontId="4" fillId="0" borderId="12" xfId="0" applyFont="1" applyBorder="1" applyAlignment="1">
      <alignment horizontal="right"/>
    </xf>
    <xf numFmtId="0" fontId="4" fillId="0" borderId="14" xfId="0" applyFont="1" applyBorder="1" applyAlignment="1">
      <alignment horizontal="right"/>
    </xf>
    <xf numFmtId="0" fontId="11" fillId="16" borderId="1" xfId="0" applyFont="1" applyFill="1" applyBorder="1" applyAlignment="1"/>
    <xf numFmtId="0" fontId="14" fillId="16" borderId="1" xfId="0" applyFont="1" applyFill="1" applyBorder="1" applyAlignment="1"/>
    <xf numFmtId="0" fontId="7" fillId="16" borderId="26" xfId="0" applyNumberFormat="1" applyFont="1" applyFill="1" applyBorder="1" applyAlignment="1">
      <alignment horizontal="center"/>
    </xf>
    <xf numFmtId="49" fontId="23" fillId="16" borderId="26" xfId="0" applyNumberFormat="1" applyFont="1" applyFill="1" applyBorder="1" applyAlignment="1">
      <alignment horizontal="center"/>
    </xf>
    <xf numFmtId="0" fontId="23" fillId="16" borderId="27" xfId="0" applyNumberFormat="1" applyFont="1" applyFill="1" applyBorder="1" applyAlignment="1">
      <alignment horizontal="center"/>
    </xf>
    <xf numFmtId="0" fontId="14" fillId="16" borderId="27" xfId="0" applyNumberFormat="1" applyFont="1" applyFill="1" applyBorder="1" applyAlignment="1">
      <alignment horizontal="center"/>
    </xf>
    <xf numFmtId="49" fontId="7" fillId="16" borderId="27" xfId="0" applyNumberFormat="1" applyFont="1" applyFill="1" applyBorder="1" applyAlignment="1">
      <alignment horizontal="center"/>
    </xf>
    <xf numFmtId="0" fontId="7" fillId="16" borderId="28" xfId="0" applyNumberFormat="1" applyFont="1" applyFill="1" applyBorder="1" applyAlignment="1">
      <alignment horizontal="center"/>
    </xf>
    <xf numFmtId="0" fontId="2" fillId="0" borderId="91" xfId="0" applyFont="1" applyFill="1" applyBorder="1" applyAlignment="1">
      <alignment horizontal="centerContinuous"/>
    </xf>
    <xf numFmtId="0" fontId="2" fillId="0" borderId="93" xfId="0" applyFont="1" applyFill="1" applyBorder="1" applyAlignment="1">
      <alignment horizontal="centerContinuous"/>
    </xf>
    <xf numFmtId="0" fontId="4" fillId="0" borderId="69" xfId="0" applyFont="1" applyBorder="1" applyAlignment="1">
      <alignment horizontal="right" wrapText="1"/>
    </xf>
    <xf numFmtId="0" fontId="52" fillId="11" borderId="100" xfId="0" applyFont="1" applyFill="1" applyBorder="1" applyAlignment="1">
      <alignment horizontal="center" wrapText="1"/>
    </xf>
    <xf numFmtId="0" fontId="52" fillId="11" borderId="101" xfId="0" applyFont="1" applyFill="1" applyBorder="1" applyAlignment="1">
      <alignment horizontal="center" wrapText="1"/>
    </xf>
    <xf numFmtId="0" fontId="4" fillId="0" borderId="99" xfId="0" applyFont="1" applyBorder="1" applyAlignment="1">
      <alignment horizontal="right" wrapText="1"/>
    </xf>
    <xf numFmtId="0" fontId="5" fillId="0" borderId="103" xfId="0" applyFont="1" applyBorder="1" applyAlignment="1">
      <alignment horizontal="center" wrapText="1"/>
    </xf>
    <xf numFmtId="0" fontId="5" fillId="0" borderId="62" xfId="0" applyFont="1" applyBorder="1" applyAlignment="1">
      <alignment horizontal="center" wrapText="1"/>
    </xf>
    <xf numFmtId="0" fontId="52" fillId="12" borderId="100" xfId="0" applyFont="1" applyFill="1" applyBorder="1" applyAlignment="1">
      <alignment horizontal="center" wrapText="1"/>
    </xf>
    <xf numFmtId="0" fontId="52" fillId="12" borderId="101" xfId="0" applyFont="1" applyFill="1" applyBorder="1" applyAlignment="1">
      <alignment horizontal="center" wrapText="1"/>
    </xf>
    <xf numFmtId="0" fontId="4" fillId="0" borderId="82" xfId="0" applyFont="1" applyBorder="1" applyAlignment="1">
      <alignment horizontal="right"/>
    </xf>
    <xf numFmtId="0" fontId="4" fillId="0" borderId="104" xfId="0" applyFont="1" applyBorder="1" applyAlignment="1">
      <alignment horizontal="centerContinuous"/>
    </xf>
    <xf numFmtId="0" fontId="6" fillId="4" borderId="63" xfId="0" applyFont="1" applyFill="1" applyBorder="1" applyAlignment="1">
      <alignment horizontal="right"/>
    </xf>
    <xf numFmtId="0" fontId="4" fillId="0" borderId="42" xfId="0" applyFont="1" applyBorder="1" applyAlignment="1"/>
    <xf numFmtId="0" fontId="4" fillId="0" borderId="45" xfId="0" applyFont="1" applyBorder="1" applyAlignment="1"/>
    <xf numFmtId="0" fontId="4" fillId="0" borderId="90" xfId="0" applyFont="1" applyFill="1" applyBorder="1" applyAlignment="1">
      <alignment horizontal="right" vertical="center"/>
    </xf>
    <xf numFmtId="0" fontId="4" fillId="0" borderId="92" xfId="0" applyFont="1" applyFill="1" applyBorder="1" applyAlignment="1">
      <alignment horizontal="right" vertical="center"/>
    </xf>
    <xf numFmtId="0" fontId="4" fillId="0" borderId="90" xfId="0" applyFont="1" applyBorder="1" applyAlignment="1">
      <alignment horizontal="right"/>
    </xf>
    <xf numFmtId="0" fontId="4" fillId="0" borderId="92" xfId="0" applyFont="1" applyBorder="1" applyAlignment="1">
      <alignment horizontal="right"/>
    </xf>
    <xf numFmtId="0" fontId="2" fillId="0" borderId="111" xfId="0" applyFont="1" applyBorder="1" applyAlignment="1">
      <alignment horizontal="centerContinuous"/>
    </xf>
    <xf numFmtId="0" fontId="4" fillId="0" borderId="51" xfId="0" applyFont="1" applyBorder="1" applyAlignment="1"/>
    <xf numFmtId="0" fontId="4" fillId="0" borderId="113" xfId="0" applyFont="1" applyBorder="1" applyAlignment="1">
      <alignment horizontal="right"/>
    </xf>
    <xf numFmtId="0" fontId="2" fillId="0" borderId="114" xfId="0" applyFont="1" applyBorder="1" applyAlignment="1">
      <alignment horizontal="centerContinuous"/>
    </xf>
    <xf numFmtId="0" fontId="2" fillId="0" borderId="109" xfId="0" applyFont="1" applyFill="1" applyBorder="1" applyAlignment="1">
      <alignment horizontal="centerContinuous"/>
    </xf>
    <xf numFmtId="0" fontId="60" fillId="13" borderId="110" xfId="0" applyFont="1" applyFill="1" applyBorder="1" applyAlignment="1">
      <alignment horizontal="right" vertical="center"/>
    </xf>
    <xf numFmtId="0" fontId="60" fillId="13" borderId="90" xfId="0" applyFont="1" applyFill="1" applyBorder="1" applyAlignment="1">
      <alignment horizontal="right" vertical="center"/>
    </xf>
    <xf numFmtId="0" fontId="63" fillId="0" borderId="116" xfId="0" applyFont="1" applyBorder="1" applyAlignment="1">
      <alignment horizontal="centerContinuous"/>
    </xf>
    <xf numFmtId="0" fontId="64" fillId="0" borderId="117" xfId="0" applyFont="1" applyBorder="1" applyAlignment="1">
      <alignment horizontal="centerContinuous"/>
    </xf>
    <xf numFmtId="0" fontId="65" fillId="0" borderId="106" xfId="0" applyFont="1" applyFill="1" applyBorder="1" applyAlignment="1">
      <alignment horizontal="centerContinuous"/>
    </xf>
    <xf numFmtId="0" fontId="50" fillId="0" borderId="31" xfId="0" applyFont="1" applyBorder="1" applyAlignment="1">
      <alignment horizontal="centerContinuous" wrapText="1"/>
    </xf>
    <xf numFmtId="49" fontId="2" fillId="0" borderId="112" xfId="0" applyNumberFormat="1" applyFont="1" applyBorder="1" applyAlignment="1">
      <alignment horizontal="centerContinuous"/>
    </xf>
    <xf numFmtId="49" fontId="7" fillId="0" borderId="59" xfId="0" applyNumberFormat="1" applyFont="1" applyFill="1" applyBorder="1" applyAlignment="1">
      <alignment horizontal="center"/>
    </xf>
    <xf numFmtId="0" fontId="49" fillId="2" borderId="118" xfId="0" applyFont="1" applyFill="1" applyBorder="1" applyAlignment="1">
      <alignment horizontal="right"/>
    </xf>
    <xf numFmtId="0" fontId="49" fillId="2" borderId="119" xfId="0" applyFont="1" applyFill="1" applyBorder="1" applyAlignment="1">
      <alignment horizontal="left"/>
    </xf>
    <xf numFmtId="0" fontId="42" fillId="2" borderId="119" xfId="0" applyFont="1" applyFill="1" applyBorder="1" applyAlignment="1">
      <alignment horizontal="left"/>
    </xf>
    <xf numFmtId="0" fontId="4" fillId="2" borderId="119" xfId="0" applyFont="1" applyFill="1" applyBorder="1" applyAlignment="1">
      <alignment horizontal="centerContinuous"/>
    </xf>
    <xf numFmtId="0" fontId="5" fillId="2" borderId="119" xfId="0" applyFont="1" applyFill="1" applyBorder="1" applyAlignment="1">
      <alignment horizontal="centerContinuous"/>
    </xf>
    <xf numFmtId="0" fontId="43" fillId="2" borderId="120" xfId="1" applyFont="1" applyFill="1" applyBorder="1" applyAlignment="1" applyProtection="1">
      <alignment horizontal="right"/>
    </xf>
    <xf numFmtId="0" fontId="7" fillId="19" borderId="26" xfId="0" applyNumberFormat="1" applyFont="1" applyFill="1" applyBorder="1" applyAlignment="1">
      <alignment horizontal="center"/>
    </xf>
    <xf numFmtId="49" fontId="28" fillId="19" borderId="26" xfId="0" applyNumberFormat="1" applyFont="1" applyFill="1" applyBorder="1" applyAlignment="1">
      <alignment horizontal="center"/>
    </xf>
    <xf numFmtId="0" fontId="28" fillId="19" borderId="27" xfId="0" applyNumberFormat="1" applyFont="1" applyFill="1" applyBorder="1" applyAlignment="1">
      <alignment horizontal="center"/>
    </xf>
    <xf numFmtId="49" fontId="7" fillId="19" borderId="27" xfId="0" applyNumberFormat="1" applyFont="1" applyFill="1" applyBorder="1" applyAlignment="1">
      <alignment horizontal="center"/>
    </xf>
    <xf numFmtId="0" fontId="0" fillId="0" borderId="0" xfId="0" applyAlignment="1">
      <alignment vertical="center"/>
    </xf>
    <xf numFmtId="0" fontId="44" fillId="0" borderId="0" xfId="3" applyFont="1" applyAlignment="1">
      <alignment vertical="center" wrapText="1"/>
    </xf>
    <xf numFmtId="0" fontId="67" fillId="16" borderId="27" xfId="0" applyFont="1" applyFill="1" applyBorder="1" applyAlignment="1">
      <alignment horizontal="centerContinuous" wrapText="1"/>
    </xf>
    <xf numFmtId="0" fontId="67" fillId="16" borderId="57" xfId="0" applyFont="1" applyFill="1" applyBorder="1" applyAlignment="1">
      <alignment horizontal="centerContinuous" wrapText="1"/>
    </xf>
    <xf numFmtId="0" fontId="66" fillId="16" borderId="121" xfId="0" applyFont="1" applyFill="1" applyBorder="1" applyAlignment="1">
      <alignment horizontal="centerContinuous"/>
    </xf>
    <xf numFmtId="0" fontId="4" fillId="0" borderId="105" xfId="0" applyFont="1" applyBorder="1" applyAlignment="1">
      <alignment horizontal="centerContinuous"/>
    </xf>
    <xf numFmtId="0" fontId="27" fillId="0" borderId="89" xfId="0" applyFont="1" applyFill="1" applyBorder="1" applyAlignment="1">
      <alignment horizontal="centerContinuous" shrinkToFit="1"/>
    </xf>
    <xf numFmtId="0" fontId="27" fillId="0" borderId="69" xfId="0" applyFont="1" applyFill="1" applyBorder="1" applyAlignment="1">
      <alignment horizontal="center" shrinkToFit="1"/>
    </xf>
    <xf numFmtId="0" fontId="27" fillId="0" borderId="123" xfId="0" applyFont="1" applyFill="1" applyBorder="1" applyAlignment="1">
      <alignment horizontal="center" shrinkToFit="1"/>
    </xf>
    <xf numFmtId="0" fontId="69" fillId="18" borderId="65" xfId="0" applyFont="1" applyFill="1" applyBorder="1" applyAlignment="1">
      <alignment horizontal="center" shrinkToFit="1"/>
    </xf>
    <xf numFmtId="0" fontId="68" fillId="18" borderId="124" xfId="0" applyFont="1" applyFill="1" applyBorder="1" applyAlignment="1">
      <alignment horizontal="centerContinuous"/>
    </xf>
    <xf numFmtId="0" fontId="39" fillId="0" borderId="125" xfId="0" applyFont="1" applyFill="1" applyBorder="1" applyAlignment="1">
      <alignment horizontal="right" vertical="center" wrapText="1"/>
    </xf>
    <xf numFmtId="0" fontId="2" fillId="0" borderId="43" xfId="0" applyFont="1" applyFill="1" applyBorder="1" applyAlignment="1">
      <alignment horizontal="center" vertical="center" wrapText="1"/>
    </xf>
    <xf numFmtId="0" fontId="0" fillId="0" borderId="43" xfId="0" applyFill="1" applyBorder="1" applyAlignment="1">
      <alignment horizontal="center" vertical="center" wrapText="1"/>
    </xf>
    <xf numFmtId="0" fontId="2" fillId="0" borderId="46" xfId="0" applyFont="1" applyFill="1" applyBorder="1" applyAlignment="1">
      <alignment horizontal="center" vertical="center"/>
    </xf>
    <xf numFmtId="0" fontId="2" fillId="0" borderId="46" xfId="0" applyFont="1" applyFill="1" applyBorder="1" applyAlignment="1">
      <alignment horizontal="center" vertical="center" wrapText="1"/>
    </xf>
    <xf numFmtId="0" fontId="2" fillId="0" borderId="43" xfId="0" applyFont="1" applyFill="1" applyBorder="1" applyAlignment="1">
      <alignment horizontal="center" vertical="center"/>
    </xf>
    <xf numFmtId="0" fontId="2" fillId="0" borderId="43" xfId="0" quotePrefix="1" applyFont="1" applyFill="1" applyBorder="1" applyAlignment="1">
      <alignment horizontal="center" vertical="center" wrapText="1"/>
    </xf>
    <xf numFmtId="0" fontId="7" fillId="0" borderId="8" xfId="0" applyFont="1" applyFill="1" applyBorder="1" applyAlignment="1">
      <alignment horizontal="center" shrinkToFit="1"/>
    </xf>
    <xf numFmtId="0" fontId="7" fillId="0" borderId="26" xfId="5" applyFont="1" applyBorder="1" applyAlignment="1">
      <alignment horizontal="center" vertical="center" shrinkToFit="1"/>
    </xf>
    <xf numFmtId="0" fontId="7" fillId="15" borderId="26" xfId="4" applyFont="1" applyFill="1" applyBorder="1" applyAlignment="1">
      <alignment horizontal="center" wrapText="1"/>
    </xf>
    <xf numFmtId="0" fontId="16" fillId="0" borderId="0" xfId="4" applyFont="1" applyBorder="1" applyAlignment="1">
      <alignment horizontal="centerContinuous"/>
    </xf>
    <xf numFmtId="0" fontId="7" fillId="15" borderId="26" xfId="4" applyFont="1" applyFill="1" applyBorder="1" applyAlignment="1">
      <alignment horizontal="center"/>
    </xf>
    <xf numFmtId="0" fontId="7" fillId="15" borderId="59" xfId="4" applyFont="1" applyFill="1" applyBorder="1" applyAlignment="1">
      <alignment horizontal="center"/>
    </xf>
    <xf numFmtId="0" fontId="7" fillId="4" borderId="26" xfId="4" applyFont="1" applyFill="1" applyBorder="1" applyAlignment="1">
      <alignment horizontal="center"/>
    </xf>
    <xf numFmtId="0" fontId="2" fillId="0" borderId="0" xfId="4" applyFont="1" applyBorder="1" applyAlignment="1">
      <alignment horizontal="right"/>
    </xf>
    <xf numFmtId="0" fontId="4" fillId="0" borderId="0" xfId="4" applyFont="1" applyBorder="1" applyAlignment="1">
      <alignment horizontal="right"/>
    </xf>
    <xf numFmtId="0" fontId="7" fillId="15" borderId="26" xfId="4" applyFont="1" applyFill="1" applyBorder="1" applyAlignment="1">
      <alignment horizontal="center" vertical="center"/>
    </xf>
    <xf numFmtId="0" fontId="6" fillId="15" borderId="26" xfId="4" applyFont="1" applyFill="1" applyBorder="1" applyAlignment="1">
      <alignment horizontal="center"/>
    </xf>
    <xf numFmtId="0" fontId="7" fillId="0" borderId="28" xfId="0" applyNumberFormat="1" applyFont="1" applyFill="1" applyBorder="1" applyAlignment="1">
      <alignment horizontal="center" vertical="center" wrapText="1"/>
    </xf>
    <xf numFmtId="0" fontId="7" fillId="0" borderId="26" xfId="5" applyFont="1" applyFill="1" applyBorder="1" applyAlignment="1">
      <alignment horizontal="center" vertical="center" wrapText="1"/>
    </xf>
    <xf numFmtId="0" fontId="27" fillId="0" borderId="88" xfId="4" applyFont="1" applyFill="1" applyBorder="1" applyAlignment="1">
      <alignment horizontal="center" shrinkToFit="1"/>
    </xf>
    <xf numFmtId="0" fontId="6" fillId="0" borderId="1" xfId="0" applyFont="1" applyBorder="1" applyAlignment="1">
      <alignment horizontal="center" shrinkToFit="1"/>
    </xf>
    <xf numFmtId="0" fontId="6" fillId="0" borderId="1" xfId="0" applyFont="1" applyFill="1" applyBorder="1" applyAlignment="1">
      <alignment horizontal="center" shrinkToFit="1"/>
    </xf>
    <xf numFmtId="0" fontId="2" fillId="0" borderId="27" xfId="0" applyFont="1" applyBorder="1" applyAlignment="1">
      <alignment horizontal="centerContinuous" wrapText="1"/>
    </xf>
    <xf numFmtId="0" fontId="2" fillId="0" borderId="57" xfId="0" applyFont="1" applyBorder="1" applyAlignment="1">
      <alignment horizontal="centerContinuous" wrapText="1"/>
    </xf>
    <xf numFmtId="0" fontId="2" fillId="0" borderId="0" xfId="0" applyFont="1" applyBorder="1" applyAlignment="1">
      <alignment horizontal="centerContinuous"/>
    </xf>
    <xf numFmtId="0" fontId="5" fillId="0" borderId="0" xfId="0" applyFont="1" applyBorder="1" applyAlignment="1">
      <alignment horizontal="centerContinuous" wrapText="1"/>
    </xf>
    <xf numFmtId="0" fontId="51" fillId="0" borderId="1" xfId="0" applyFont="1" applyFill="1" applyBorder="1" applyAlignment="1">
      <alignment horizontal="center" vertical="center" shrinkToFit="1"/>
    </xf>
    <xf numFmtId="0" fontId="72" fillId="0" borderId="34" xfId="0" applyFont="1" applyBorder="1" applyAlignment="1">
      <alignment horizontal="centerContinuous"/>
    </xf>
    <xf numFmtId="0" fontId="73" fillId="0" borderId="34" xfId="0" applyFont="1" applyBorder="1" applyAlignment="1">
      <alignment horizontal="centerContinuous" vertical="center" wrapText="1"/>
    </xf>
    <xf numFmtId="0" fontId="37" fillId="0" borderId="0" xfId="0" applyFont="1" applyBorder="1" applyAlignment="1">
      <alignment horizontal="center"/>
    </xf>
    <xf numFmtId="0" fontId="74" fillId="0" borderId="26" xfId="4" applyFont="1" applyBorder="1" applyAlignment="1">
      <alignment horizontal="center"/>
    </xf>
    <xf numFmtId="0" fontId="69" fillId="13" borderId="60" xfId="0" applyFont="1" applyFill="1" applyBorder="1" applyAlignment="1">
      <alignment horizontal="centerContinuous" shrinkToFit="1"/>
    </xf>
    <xf numFmtId="0" fontId="50" fillId="0" borderId="32" xfId="0" applyFont="1" applyBorder="1" applyAlignment="1">
      <alignment horizontal="centerContinuous" wrapText="1"/>
    </xf>
    <xf numFmtId="0" fontId="35" fillId="0" borderId="32" xfId="0" applyFont="1" applyBorder="1" applyAlignment="1">
      <alignment horizontal="centerContinuous" wrapText="1"/>
    </xf>
    <xf numFmtId="0" fontId="69" fillId="18" borderId="129" xfId="5" applyFont="1" applyFill="1" applyBorder="1" applyAlignment="1">
      <alignment horizontal="center" vertical="center" shrinkToFit="1"/>
    </xf>
    <xf numFmtId="9" fontId="69" fillId="18" borderId="129" xfId="2" applyFont="1" applyFill="1" applyBorder="1" applyAlignment="1">
      <alignment horizontal="center" vertical="center" shrinkToFit="1"/>
    </xf>
    <xf numFmtId="0" fontId="69" fillId="18" borderId="129" xfId="2" applyNumberFormat="1" applyFont="1" applyFill="1" applyBorder="1" applyAlignment="1">
      <alignment horizontal="center" vertical="center" shrinkToFit="1"/>
    </xf>
    <xf numFmtId="9" fontId="7" fillId="20" borderId="27" xfId="2" applyFont="1" applyFill="1" applyBorder="1" applyAlignment="1">
      <alignment horizontal="center" vertical="center" shrinkToFit="1"/>
    </xf>
    <xf numFmtId="9" fontId="7" fillId="20" borderId="26" xfId="2" applyFont="1" applyFill="1" applyBorder="1" applyAlignment="1">
      <alignment horizontal="center" vertical="center" shrinkToFit="1"/>
    </xf>
    <xf numFmtId="0" fontId="7" fillId="20" borderId="27" xfId="2" applyNumberFormat="1" applyFont="1" applyFill="1" applyBorder="1" applyAlignment="1">
      <alignment horizontal="center" vertical="center" shrinkToFit="1"/>
    </xf>
    <xf numFmtId="0" fontId="7" fillId="20" borderId="26" xfId="5" applyFont="1" applyFill="1" applyBorder="1" applyAlignment="1">
      <alignment horizontal="center" vertical="center" shrinkToFit="1"/>
    </xf>
    <xf numFmtId="0" fontId="2" fillId="0" borderId="0" xfId="0" quotePrefix="1" applyFont="1" applyAlignment="1">
      <alignment vertical="center"/>
    </xf>
    <xf numFmtId="0" fontId="7" fillId="0" borderId="27" xfId="0" applyNumberFormat="1" applyFont="1" applyFill="1" applyBorder="1" applyAlignment="1">
      <alignment horizontal="center" vertical="center" wrapText="1"/>
    </xf>
    <xf numFmtId="0" fontId="7" fillId="0" borderId="27" xfId="0" applyFont="1" applyFill="1" applyBorder="1" applyAlignment="1">
      <alignment horizontal="center" shrinkToFit="1"/>
    </xf>
    <xf numFmtId="0" fontId="7" fillId="0" borderId="27" xfId="0" applyFont="1" applyFill="1" applyBorder="1" applyAlignment="1">
      <alignment horizontal="center" wrapText="1"/>
    </xf>
    <xf numFmtId="0" fontId="51" fillId="0" borderId="35" xfId="0" applyFont="1" applyFill="1" applyBorder="1" applyAlignment="1">
      <alignment horizontal="center" vertical="center" shrinkToFit="1"/>
    </xf>
    <xf numFmtId="9" fontId="7" fillId="0" borderId="59" xfId="2" applyFont="1" applyFill="1" applyBorder="1" applyAlignment="1">
      <alignment horizontal="center" vertical="center" shrinkToFit="1"/>
    </xf>
    <xf numFmtId="0" fontId="7" fillId="0" borderId="13" xfId="0" applyNumberFormat="1" applyFont="1" applyFill="1" applyBorder="1" applyAlignment="1">
      <alignment horizontal="center" vertical="center" wrapText="1"/>
    </xf>
    <xf numFmtId="0" fontId="7" fillId="0" borderId="13" xfId="2" applyNumberFormat="1" applyFont="1" applyFill="1" applyBorder="1" applyAlignment="1">
      <alignment horizontal="center" vertical="center" shrinkToFit="1"/>
    </xf>
    <xf numFmtId="0" fontId="7" fillId="0" borderId="38" xfId="0" applyNumberFormat="1" applyFont="1" applyFill="1" applyBorder="1" applyAlignment="1">
      <alignment horizontal="center" vertical="center" wrapText="1"/>
    </xf>
    <xf numFmtId="0" fontId="75" fillId="12" borderId="34" xfId="0" applyFont="1" applyFill="1" applyBorder="1" applyAlignment="1">
      <alignment horizontal="centerContinuous"/>
    </xf>
    <xf numFmtId="0" fontId="69" fillId="12" borderId="60" xfId="0" applyFont="1" applyFill="1" applyBorder="1" applyAlignment="1">
      <alignment horizontal="centerContinuous" shrinkToFit="1"/>
    </xf>
    <xf numFmtId="0" fontId="56" fillId="13" borderId="56" xfId="0" applyNumberFormat="1" applyFont="1" applyFill="1" applyBorder="1" applyAlignment="1">
      <alignment horizontal="center"/>
    </xf>
    <xf numFmtId="0" fontId="13" fillId="16" borderId="1" xfId="0" applyFont="1" applyFill="1" applyBorder="1" applyAlignment="1"/>
    <xf numFmtId="49" fontId="24" fillId="16" borderId="26" xfId="0" applyNumberFormat="1" applyFont="1" applyFill="1" applyBorder="1" applyAlignment="1">
      <alignment horizontal="center"/>
    </xf>
    <xf numFmtId="0" fontId="24" fillId="16" borderId="27" xfId="0" applyNumberFormat="1" applyFont="1" applyFill="1" applyBorder="1" applyAlignment="1">
      <alignment horizontal="center"/>
    </xf>
    <xf numFmtId="0" fontId="8" fillId="16" borderId="1" xfId="0" applyFont="1" applyFill="1" applyBorder="1" applyAlignment="1"/>
    <xf numFmtId="49" fontId="18" fillId="16" borderId="26" xfId="0" applyNumberFormat="1" applyFont="1" applyFill="1" applyBorder="1" applyAlignment="1">
      <alignment horizontal="center"/>
    </xf>
    <xf numFmtId="0" fontId="18" fillId="16" borderId="27" xfId="0" applyNumberFormat="1" applyFont="1" applyFill="1" applyBorder="1" applyAlignment="1">
      <alignment horizontal="center"/>
    </xf>
    <xf numFmtId="0" fontId="13" fillId="16" borderId="27" xfId="0" applyNumberFormat="1" applyFont="1" applyFill="1" applyBorder="1" applyAlignment="1">
      <alignment horizontal="center"/>
    </xf>
    <xf numFmtId="0" fontId="13" fillId="16" borderId="8" xfId="0" applyFont="1" applyFill="1" applyBorder="1" applyAlignment="1"/>
    <xf numFmtId="0" fontId="7" fillId="16" borderId="56" xfId="0" applyNumberFormat="1" applyFont="1" applyFill="1" applyBorder="1" applyAlignment="1">
      <alignment horizontal="center"/>
    </xf>
    <xf numFmtId="49" fontId="24" fillId="16" borderId="56" xfId="0" applyNumberFormat="1" applyFont="1" applyFill="1" applyBorder="1" applyAlignment="1">
      <alignment horizontal="center"/>
    </xf>
    <xf numFmtId="0" fontId="24" fillId="16" borderId="57" xfId="0" applyNumberFormat="1" applyFont="1" applyFill="1" applyBorder="1" applyAlignment="1">
      <alignment horizontal="center"/>
    </xf>
    <xf numFmtId="49" fontId="7" fillId="16" borderId="57" xfId="0" applyNumberFormat="1" applyFont="1" applyFill="1" applyBorder="1" applyAlignment="1">
      <alignment horizontal="center"/>
    </xf>
    <xf numFmtId="0" fontId="7" fillId="16" borderId="58" xfId="0" applyNumberFormat="1" applyFont="1" applyFill="1" applyBorder="1" applyAlignment="1">
      <alignment horizontal="center"/>
    </xf>
    <xf numFmtId="0" fontId="22" fillId="16" borderId="1" xfId="0" applyFont="1" applyFill="1" applyBorder="1" applyAlignment="1"/>
    <xf numFmtId="49" fontId="28" fillId="16" borderId="26" xfId="0" applyNumberFormat="1" applyFont="1" applyFill="1" applyBorder="1" applyAlignment="1">
      <alignment horizontal="center"/>
    </xf>
    <xf numFmtId="0" fontId="28" fillId="16" borderId="27" xfId="0" applyNumberFormat="1" applyFont="1" applyFill="1" applyBorder="1" applyAlignment="1">
      <alignment horizontal="center"/>
    </xf>
    <xf numFmtId="0" fontId="22" fillId="16" borderId="27" xfId="0" applyNumberFormat="1" applyFont="1" applyFill="1" applyBorder="1" applyAlignment="1">
      <alignment horizontal="center"/>
    </xf>
    <xf numFmtId="49" fontId="17" fillId="16" borderId="26" xfId="0" applyNumberFormat="1" applyFont="1" applyFill="1" applyBorder="1" applyAlignment="1">
      <alignment horizontal="center"/>
    </xf>
    <xf numFmtId="0" fontId="17" fillId="16" borderId="27" xfId="0" applyNumberFormat="1" applyFont="1" applyFill="1" applyBorder="1" applyAlignment="1">
      <alignment horizontal="center"/>
    </xf>
    <xf numFmtId="0" fontId="7" fillId="21" borderId="123" xfId="0" applyFont="1" applyFill="1" applyBorder="1" applyAlignment="1">
      <alignment horizontal="center" shrinkToFit="1"/>
    </xf>
    <xf numFmtId="0" fontId="7" fillId="21" borderId="65" xfId="0" applyFont="1" applyFill="1" applyBorder="1" applyAlignment="1">
      <alignment horizontal="center" shrinkToFit="1"/>
    </xf>
    <xf numFmtId="0" fontId="7" fillId="0" borderId="60" xfId="0" applyFont="1" applyFill="1" applyBorder="1" applyAlignment="1">
      <alignment horizontal="centerContinuous"/>
    </xf>
    <xf numFmtId="0" fontId="7" fillId="5" borderId="27" xfId="0" applyNumberFormat="1" applyFont="1" applyFill="1" applyBorder="1" applyAlignment="1">
      <alignment horizontal="center"/>
    </xf>
    <xf numFmtId="0" fontId="6" fillId="0" borderId="35" xfId="0" applyFont="1" applyBorder="1" applyAlignment="1">
      <alignment horizontal="right"/>
    </xf>
    <xf numFmtId="0" fontId="7" fillId="0" borderId="130" xfId="0" applyFont="1" applyBorder="1" applyAlignment="1">
      <alignment horizontal="center"/>
    </xf>
    <xf numFmtId="0" fontId="6" fillId="0" borderId="131" xfId="0" applyFont="1" applyBorder="1" applyAlignment="1">
      <alignment horizontal="right"/>
    </xf>
    <xf numFmtId="0" fontId="7" fillId="0" borderId="84" xfId="0" applyFont="1" applyBorder="1" applyAlignment="1">
      <alignment horizontal="center"/>
    </xf>
    <xf numFmtId="0" fontId="5" fillId="0" borderId="132" xfId="0" applyFont="1" applyBorder="1" applyAlignment="1">
      <alignment horizontal="center" shrinkToFit="1"/>
    </xf>
    <xf numFmtId="0" fontId="5" fillId="0" borderId="52" xfId="0" applyFont="1" applyBorder="1" applyAlignment="1">
      <alignment horizontal="left"/>
    </xf>
    <xf numFmtId="0" fontId="5" fillId="0" borderId="125" xfId="0" applyFont="1" applyBorder="1" applyAlignment="1">
      <alignment horizontal="center" shrinkToFit="1"/>
    </xf>
    <xf numFmtId="0" fontId="5" fillId="0" borderId="43" xfId="0" applyFont="1" applyBorder="1" applyAlignment="1">
      <alignment horizontal="left"/>
    </xf>
    <xf numFmtId="0" fontId="2" fillId="0" borderId="125" xfId="0" applyFont="1" applyBorder="1" applyAlignment="1">
      <alignment horizontal="center" shrinkToFit="1"/>
    </xf>
    <xf numFmtId="0" fontId="5" fillId="0" borderId="75" xfId="0" applyFont="1" applyFill="1" applyBorder="1" applyAlignment="1">
      <alignment horizontal="center" shrinkToFit="1"/>
    </xf>
    <xf numFmtId="0" fontId="5" fillId="0" borderId="46" xfId="0" applyFont="1" applyBorder="1" applyAlignment="1">
      <alignment horizontal="left"/>
    </xf>
    <xf numFmtId="0" fontId="5" fillId="0" borderId="52" xfId="0" quotePrefix="1" applyFont="1" applyBorder="1" applyAlignment="1">
      <alignment horizontal="left"/>
    </xf>
    <xf numFmtId="0" fontId="5" fillId="0" borderId="43" xfId="0" quotePrefix="1" applyFont="1" applyBorder="1" applyAlignment="1">
      <alignment horizontal="left"/>
    </xf>
    <xf numFmtId="0" fontId="5" fillId="0" borderId="75" xfId="0" applyFont="1" applyBorder="1" applyAlignment="1">
      <alignment horizontal="center" shrinkToFit="1"/>
    </xf>
    <xf numFmtId="0" fontId="2" fillId="0" borderId="75" xfId="0" applyFont="1" applyBorder="1" applyAlignment="1">
      <alignment horizontal="center" shrinkToFit="1"/>
    </xf>
    <xf numFmtId="0" fontId="5" fillId="0" borderId="46" xfId="0" applyFont="1" applyFill="1" applyBorder="1" applyAlignment="1">
      <alignment horizontal="left"/>
    </xf>
    <xf numFmtId="0" fontId="11" fillId="19" borderId="1" xfId="0" applyFont="1" applyFill="1" applyBorder="1" applyAlignment="1"/>
    <xf numFmtId="49" fontId="17" fillId="19" borderId="26" xfId="0" applyNumberFormat="1" applyFont="1" applyFill="1" applyBorder="1" applyAlignment="1">
      <alignment horizontal="center"/>
    </xf>
    <xf numFmtId="0" fontId="17" fillId="19" borderId="27" xfId="0" applyNumberFormat="1" applyFont="1" applyFill="1" applyBorder="1" applyAlignment="1">
      <alignment horizontal="center"/>
    </xf>
    <xf numFmtId="0" fontId="75" fillId="22" borderId="127" xfId="0" applyFont="1" applyFill="1" applyBorder="1" applyAlignment="1">
      <alignment horizontal="centerContinuous"/>
    </xf>
    <xf numFmtId="0" fontId="27" fillId="0" borderId="0" xfId="0" applyFont="1" applyFill="1" applyBorder="1" applyAlignment="1">
      <alignment horizontal="center" shrinkToFit="1"/>
    </xf>
    <xf numFmtId="0" fontId="7" fillId="0" borderId="0" xfId="0" applyFont="1" applyFill="1" applyBorder="1" applyAlignment="1">
      <alignment horizontal="centerContinuous"/>
    </xf>
    <xf numFmtId="0" fontId="69" fillId="13" borderId="60" xfId="0" applyFont="1" applyFill="1" applyBorder="1" applyAlignment="1">
      <alignment horizontal="center" shrinkToFit="1"/>
    </xf>
    <xf numFmtId="0" fontId="2" fillId="0" borderId="0" xfId="0" applyFont="1" applyBorder="1" applyAlignment="1">
      <alignment wrapText="1"/>
    </xf>
    <xf numFmtId="0" fontId="69" fillId="15" borderId="65" xfId="0" applyFont="1" applyFill="1" applyBorder="1" applyAlignment="1">
      <alignment horizontal="centerContinuous" shrinkToFit="1"/>
    </xf>
    <xf numFmtId="0" fontId="76" fillId="2" borderId="134" xfId="8" applyFont="1" applyFill="1" applyBorder="1" applyAlignment="1">
      <alignment horizontal="left"/>
    </xf>
    <xf numFmtId="0" fontId="77" fillId="2" borderId="134" xfId="8" applyFont="1" applyFill="1" applyBorder="1" applyAlignment="1">
      <alignment horizontal="centerContinuous"/>
    </xf>
    <xf numFmtId="0" fontId="2" fillId="2" borderId="134" xfId="8" applyFont="1" applyFill="1" applyBorder="1" applyAlignment="1">
      <alignment horizontal="left"/>
    </xf>
    <xf numFmtId="0" fontId="4" fillId="2" borderId="134" xfId="8" applyFont="1" applyFill="1" applyBorder="1" applyAlignment="1">
      <alignment horizontal="centerContinuous"/>
    </xf>
    <xf numFmtId="0" fontId="78" fillId="2" borderId="135" xfId="8" applyFont="1" applyFill="1" applyBorder="1" applyAlignment="1">
      <alignment horizontal="right"/>
    </xf>
    <xf numFmtId="0" fontId="2" fillId="0" borderId="0" xfId="8" applyFont="1" applyBorder="1" applyAlignment="1"/>
    <xf numFmtId="0" fontId="6" fillId="0" borderId="1" xfId="8" applyFont="1" applyBorder="1" applyAlignment="1">
      <alignment horizontal="right"/>
    </xf>
    <xf numFmtId="0" fontId="7" fillId="0" borderId="0" xfId="8" applyFont="1" applyFill="1" applyBorder="1" applyAlignment="1">
      <alignment horizontal="centerContinuous"/>
    </xf>
    <xf numFmtId="0" fontId="7" fillId="0" borderId="0" xfId="8" applyFont="1" applyBorder="1" applyAlignment="1">
      <alignment horizontal="centerContinuous"/>
    </xf>
    <xf numFmtId="0" fontId="6" fillId="0" borderId="0" xfId="8" applyFont="1" applyBorder="1" applyAlignment="1">
      <alignment horizontal="right"/>
    </xf>
    <xf numFmtId="0" fontId="7" fillId="0" borderId="0" xfId="8" applyFont="1" applyBorder="1" applyAlignment="1">
      <alignment horizontal="center"/>
    </xf>
    <xf numFmtId="49" fontId="7" fillId="0" borderId="2" xfId="8" quotePrefix="1" applyNumberFormat="1" applyFont="1" applyBorder="1" applyAlignment="1">
      <alignment horizontal="center"/>
    </xf>
    <xf numFmtId="0" fontId="6" fillId="0" borderId="8" xfId="8" applyFont="1" applyBorder="1" applyAlignment="1">
      <alignment horizontal="right"/>
    </xf>
    <xf numFmtId="0" fontId="7" fillId="0" borderId="9" xfId="8" applyFont="1" applyBorder="1" applyAlignment="1">
      <alignment horizontal="centerContinuous"/>
    </xf>
    <xf numFmtId="0" fontId="6" fillId="0" borderId="9" xfId="8" applyFont="1" applyBorder="1" applyAlignment="1">
      <alignment horizontal="right"/>
    </xf>
    <xf numFmtId="0" fontId="7" fillId="0" borderId="10" xfId="8" applyFont="1" applyBorder="1" applyAlignment="1">
      <alignment horizontal="center"/>
    </xf>
    <xf numFmtId="0" fontId="8" fillId="2" borderId="12" xfId="8" applyFont="1" applyFill="1" applyBorder="1" applyAlignment="1">
      <alignment horizontal="right"/>
    </xf>
    <xf numFmtId="0" fontId="7" fillId="0" borderId="13" xfId="8" applyFont="1" applyBorder="1" applyAlignment="1">
      <alignment horizontal="center"/>
    </xf>
    <xf numFmtId="0" fontId="6" fillId="23" borderId="80" xfId="8" applyFont="1" applyFill="1" applyBorder="1" applyAlignment="1">
      <alignment horizontal="center"/>
    </xf>
    <xf numFmtId="0" fontId="7" fillId="0" borderId="7" xfId="8" applyFont="1" applyFill="1" applyBorder="1" applyAlignment="1">
      <alignment horizontal="center"/>
    </xf>
    <xf numFmtId="0" fontId="13" fillId="2" borderId="4" xfId="8" applyFont="1" applyFill="1" applyBorder="1" applyAlignment="1">
      <alignment horizontal="right"/>
    </xf>
    <xf numFmtId="0" fontId="7" fillId="0" borderId="3" xfId="8" applyFont="1" applyBorder="1" applyAlignment="1">
      <alignment horizontal="center"/>
    </xf>
    <xf numFmtId="0" fontId="26" fillId="0" borderId="3" xfId="8" applyNumberFormat="1" applyFont="1" applyFill="1" applyBorder="1" applyAlignment="1">
      <alignment horizontal="center"/>
    </xf>
    <xf numFmtId="0" fontId="7" fillId="0" borderId="2" xfId="8" applyFont="1" applyFill="1" applyBorder="1" applyAlignment="1">
      <alignment horizontal="center"/>
    </xf>
    <xf numFmtId="0" fontId="10" fillId="2" borderId="4" xfId="8" applyFont="1" applyFill="1" applyBorder="1" applyAlignment="1">
      <alignment horizontal="right"/>
    </xf>
    <xf numFmtId="0" fontId="26" fillId="0" borderId="11" xfId="8" applyNumberFormat="1" applyFont="1" applyFill="1" applyBorder="1" applyAlignment="1">
      <alignment horizontal="center"/>
    </xf>
    <xf numFmtId="0" fontId="8" fillId="0" borderId="1" xfId="8" applyFont="1" applyFill="1" applyBorder="1" applyAlignment="1">
      <alignment horizontal="right"/>
    </xf>
    <xf numFmtId="0" fontId="11" fillId="2" borderId="4" xfId="8" applyFont="1" applyFill="1" applyBorder="1" applyAlignment="1">
      <alignment horizontal="right"/>
    </xf>
    <xf numFmtId="0" fontId="11" fillId="0" borderId="1" xfId="8" applyFont="1" applyFill="1" applyBorder="1" applyAlignment="1">
      <alignment horizontal="right"/>
    </xf>
    <xf numFmtId="0" fontId="22" fillId="2" borderId="4" xfId="8" applyFont="1" applyFill="1" applyBorder="1" applyAlignment="1">
      <alignment horizontal="right"/>
    </xf>
    <xf numFmtId="0" fontId="14" fillId="2" borderId="14" xfId="8" applyFont="1" applyFill="1" applyBorder="1" applyAlignment="1">
      <alignment horizontal="right"/>
    </xf>
    <xf numFmtId="0" fontId="7" fillId="0" borderId="25" xfId="8" applyFont="1" applyBorder="1" applyAlignment="1">
      <alignment horizontal="center"/>
    </xf>
    <xf numFmtId="0" fontId="26" fillId="0" borderId="25" xfId="8" applyNumberFormat="1" applyFont="1" applyFill="1" applyBorder="1" applyAlignment="1">
      <alignment horizontal="center"/>
    </xf>
    <xf numFmtId="0" fontId="7" fillId="0" borderId="0" xfId="8" applyFont="1" applyBorder="1" applyAlignment="1">
      <alignment horizontal="left"/>
    </xf>
    <xf numFmtId="0" fontId="7" fillId="0" borderId="2" xfId="8" applyFont="1" applyBorder="1" applyAlignment="1">
      <alignment horizontal="left"/>
    </xf>
    <xf numFmtId="0" fontId="11" fillId="0" borderId="0" xfId="8" applyFont="1" applyFill="1" applyBorder="1" applyAlignment="1">
      <alignment horizontal="right"/>
    </xf>
    <xf numFmtId="0" fontId="7" fillId="0" borderId="1" xfId="8" applyFont="1" applyBorder="1" applyAlignment="1"/>
    <xf numFmtId="0" fontId="7" fillId="0" borderId="8" xfId="8" applyFont="1" applyBorder="1" applyAlignment="1"/>
    <xf numFmtId="0" fontId="7" fillId="0" borderId="9" xfId="8" applyFont="1" applyBorder="1" applyAlignment="1"/>
    <xf numFmtId="0" fontId="7" fillId="0" borderId="10" xfId="8" applyFont="1" applyBorder="1" applyAlignment="1"/>
    <xf numFmtId="0" fontId="4" fillId="0" borderId="0" xfId="8" applyFont="1" applyBorder="1" applyAlignment="1">
      <alignment horizontal="right"/>
    </xf>
    <xf numFmtId="0" fontId="2" fillId="0" borderId="0" xfId="8" applyFont="1" applyBorder="1" applyAlignment="1">
      <alignment horizontal="left"/>
    </xf>
    <xf numFmtId="0" fontId="80" fillId="2" borderId="133" xfId="8" applyFont="1" applyFill="1" applyBorder="1" applyAlignment="1">
      <alignment horizontal="right"/>
    </xf>
    <xf numFmtId="0" fontId="26" fillId="0" borderId="136" xfId="8" applyNumberFormat="1" applyFont="1" applyFill="1" applyBorder="1" applyAlignment="1">
      <alignment horizontal="center"/>
    </xf>
    <xf numFmtId="0" fontId="81" fillId="2" borderId="134" xfId="8" applyFont="1" applyFill="1" applyBorder="1" applyAlignment="1">
      <alignment horizontal="left"/>
    </xf>
    <xf numFmtId="0" fontId="7" fillId="0" borderId="61" xfId="8" applyNumberFormat="1" applyFont="1" applyBorder="1" applyAlignment="1">
      <alignment horizontal="center"/>
    </xf>
    <xf numFmtId="0" fontId="2" fillId="15" borderId="43" xfId="0" applyFont="1" applyFill="1" applyBorder="1" applyAlignment="1">
      <alignment horizontal="center" vertical="center" wrapText="1"/>
    </xf>
    <xf numFmtId="0" fontId="2" fillId="15" borderId="46"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69" fillId="12" borderId="137" xfId="0" applyFont="1" applyFill="1" applyBorder="1" applyAlignment="1">
      <alignment horizontal="center" shrinkToFit="1"/>
    </xf>
    <xf numFmtId="0" fontId="7" fillId="0" borderId="27" xfId="4" applyFont="1" applyFill="1" applyBorder="1" applyAlignment="1">
      <alignment horizontal="center" wrapText="1"/>
    </xf>
    <xf numFmtId="0" fontId="7" fillId="0" borderId="13" xfId="4" applyFont="1" applyFill="1" applyBorder="1" applyAlignment="1">
      <alignment horizontal="center" wrapText="1"/>
    </xf>
    <xf numFmtId="0" fontId="7" fillId="4" borderId="27" xfId="4" applyFont="1" applyFill="1" applyBorder="1" applyAlignment="1">
      <alignment horizontal="center" wrapText="1"/>
    </xf>
    <xf numFmtId="0" fontId="7" fillId="4" borderId="57" xfId="4" applyFont="1" applyFill="1" applyBorder="1" applyAlignment="1">
      <alignment horizontal="center" wrapText="1"/>
    </xf>
    <xf numFmtId="0" fontId="6" fillId="0" borderId="0" xfId="0" applyFont="1" applyBorder="1" applyAlignment="1">
      <alignment horizontal="centerContinuous"/>
    </xf>
    <xf numFmtId="0" fontId="12" fillId="8" borderId="21" xfId="4" applyFont="1" applyFill="1" applyBorder="1" applyAlignment="1">
      <alignment horizontal="centerContinuous" vertical="center" wrapText="1"/>
    </xf>
    <xf numFmtId="0" fontId="12" fillId="8" borderId="22" xfId="4" applyFont="1" applyFill="1" applyBorder="1" applyAlignment="1">
      <alignment horizontal="center" vertical="center" wrapText="1"/>
    </xf>
    <xf numFmtId="0" fontId="12" fillId="8" borderId="22" xfId="4" applyFont="1" applyFill="1" applyBorder="1" applyAlignment="1">
      <alignment horizontal="center" vertical="center"/>
    </xf>
    <xf numFmtId="0" fontId="12" fillId="8" borderId="23" xfId="4" applyFont="1" applyFill="1" applyBorder="1" applyAlignment="1">
      <alignment horizontal="centerContinuous" vertical="center" wrapText="1"/>
    </xf>
    <xf numFmtId="0" fontId="4" fillId="0" borderId="0" xfId="4" applyFont="1" applyBorder="1" applyAlignment="1">
      <alignment vertical="center" wrapText="1"/>
    </xf>
    <xf numFmtId="0" fontId="12" fillId="9" borderId="21" xfId="5" applyFont="1" applyFill="1" applyBorder="1" applyAlignment="1">
      <alignment horizontal="centerContinuous" vertical="center"/>
    </xf>
    <xf numFmtId="0" fontId="12" fillId="9" borderId="22" xfId="5" applyFont="1" applyFill="1" applyBorder="1" applyAlignment="1">
      <alignment horizontal="center" vertical="center"/>
    </xf>
    <xf numFmtId="0" fontId="12" fillId="9" borderId="22" xfId="5" applyNumberFormat="1" applyFont="1" applyFill="1" applyBorder="1" applyAlignment="1">
      <alignment horizontal="center" vertical="center"/>
    </xf>
    <xf numFmtId="0" fontId="4" fillId="0" borderId="0" xfId="5" applyFont="1" applyBorder="1" applyAlignment="1">
      <alignment vertical="center"/>
    </xf>
    <xf numFmtId="0" fontId="7" fillId="0" borderId="84" xfId="0" applyFont="1" applyBorder="1" applyAlignment="1">
      <alignment horizontal="centerContinuous"/>
    </xf>
    <xf numFmtId="0" fontId="44" fillId="0" borderId="84" xfId="0" applyFont="1" applyBorder="1" applyAlignment="1">
      <alignment horizontal="centerContinuous"/>
    </xf>
    <xf numFmtId="0" fontId="44" fillId="0" borderId="0" xfId="0" applyFont="1" applyBorder="1" applyAlignment="1">
      <alignment horizontal="centerContinuous"/>
    </xf>
    <xf numFmtId="0" fontId="7" fillId="0" borderId="130" xfId="0" applyFont="1" applyBorder="1" applyAlignment="1">
      <alignment horizontal="centerContinuous"/>
    </xf>
    <xf numFmtId="0" fontId="44" fillId="0" borderId="130" xfId="0" applyFont="1" applyBorder="1" applyAlignment="1">
      <alignment horizontal="centerContinuous"/>
    </xf>
    <xf numFmtId="0" fontId="11" fillId="4" borderId="42" xfId="8" applyFont="1" applyFill="1" applyBorder="1" applyAlignment="1">
      <alignment horizontal="right"/>
    </xf>
    <xf numFmtId="0" fontId="8" fillId="4" borderId="42" xfId="8" applyFont="1" applyFill="1" applyBorder="1" applyAlignment="1">
      <alignment horizontal="right"/>
    </xf>
    <xf numFmtId="0" fontId="7" fillId="0" borderId="138" xfId="8" quotePrefix="1" applyFont="1" applyBorder="1" applyAlignment="1">
      <alignment horizontal="center"/>
    </xf>
    <xf numFmtId="0" fontId="7" fillId="0" borderId="138" xfId="8" applyFont="1" applyBorder="1" applyAlignment="1">
      <alignment horizontal="center"/>
    </xf>
    <xf numFmtId="0" fontId="7" fillId="0" borderId="139" xfId="8" applyNumberFormat="1" applyFont="1" applyBorder="1" applyAlignment="1">
      <alignment horizontal="center"/>
    </xf>
    <xf numFmtId="0" fontId="83" fillId="0" borderId="0" xfId="0" applyFont="1" applyAlignment="1">
      <alignment horizontal="right" vertical="center"/>
    </xf>
    <xf numFmtId="49" fontId="4" fillId="0" borderId="24" xfId="5" applyNumberFormat="1" applyFont="1" applyFill="1" applyBorder="1" applyAlignment="1">
      <alignment horizontal="center" vertical="center" wrapText="1"/>
    </xf>
    <xf numFmtId="0" fontId="4" fillId="0" borderId="24" xfId="5" applyFont="1" applyFill="1" applyBorder="1" applyAlignment="1">
      <alignment horizontal="center" vertical="center" wrapText="1"/>
    </xf>
    <xf numFmtId="0" fontId="40" fillId="0" borderId="24" xfId="5" applyFont="1" applyFill="1" applyBorder="1" applyAlignment="1">
      <alignment horizontal="center" vertical="center" wrapText="1"/>
    </xf>
    <xf numFmtId="0" fontId="2" fillId="15" borderId="44" xfId="0" applyFont="1" applyFill="1" applyBorder="1" applyAlignment="1">
      <alignment horizontal="center" vertical="center" wrapText="1"/>
    </xf>
    <xf numFmtId="0" fontId="2" fillId="15" borderId="48" xfId="0" applyFont="1" applyFill="1" applyBorder="1" applyAlignment="1">
      <alignment horizontal="center" vertical="center" wrapText="1"/>
    </xf>
    <xf numFmtId="0" fontId="4" fillId="11" borderId="64" xfId="0" applyFont="1" applyFill="1" applyBorder="1" applyAlignment="1">
      <alignment horizontal="centerContinuous" vertical="center"/>
    </xf>
    <xf numFmtId="49" fontId="4" fillId="11" borderId="141" xfId="2" applyNumberFormat="1" applyFont="1" applyFill="1" applyBorder="1" applyAlignment="1">
      <alignment horizontal="centerContinuous" vertical="center"/>
    </xf>
    <xf numFmtId="0" fontId="4" fillId="11" borderId="141" xfId="0" applyFont="1" applyFill="1" applyBorder="1" applyAlignment="1">
      <alignment horizontal="centerContinuous" vertical="center" shrinkToFit="1"/>
    </xf>
    <xf numFmtId="164" fontId="4" fillId="11" borderId="141" xfId="0" applyNumberFormat="1" applyFont="1" applyFill="1" applyBorder="1" applyAlignment="1">
      <alignment horizontal="centerContinuous" vertical="center"/>
    </xf>
    <xf numFmtId="1" fontId="4" fillId="11" borderId="141" xfId="0" applyNumberFormat="1" applyFont="1" applyFill="1" applyBorder="1" applyAlignment="1">
      <alignment horizontal="centerContinuous" vertical="center"/>
    </xf>
    <xf numFmtId="0" fontId="4" fillId="11" borderId="29" xfId="0" applyFont="1" applyFill="1" applyBorder="1" applyAlignment="1">
      <alignment horizontal="centerContinuous" vertical="center"/>
    </xf>
    <xf numFmtId="0" fontId="2" fillId="11" borderId="142" xfId="0" applyFont="1" applyFill="1" applyBorder="1" applyAlignment="1">
      <alignment horizontal="center" vertical="center"/>
    </xf>
    <xf numFmtId="49" fontId="2" fillId="11" borderId="143" xfId="2" applyNumberFormat="1" applyFont="1" applyFill="1" applyBorder="1" applyAlignment="1">
      <alignment horizontal="center" vertical="center"/>
    </xf>
    <xf numFmtId="0" fontId="2" fillId="11" borderId="143" xfId="0" applyFont="1" applyFill="1" applyBorder="1" applyAlignment="1">
      <alignment horizontal="center" vertical="center" shrinkToFit="1"/>
    </xf>
    <xf numFmtId="164" fontId="2" fillId="11" borderId="143" xfId="0" applyNumberFormat="1" applyFont="1" applyFill="1" applyBorder="1" applyAlignment="1">
      <alignment horizontal="center" vertical="center"/>
    </xf>
    <xf numFmtId="164" fontId="2" fillId="11" borderId="144" xfId="0" applyNumberFormat="1" applyFont="1" applyFill="1" applyBorder="1" applyAlignment="1">
      <alignment horizontal="center" vertical="center"/>
    </xf>
    <xf numFmtId="1" fontId="2" fillId="11" borderId="144" xfId="0" applyNumberFormat="1" applyFont="1" applyFill="1" applyBorder="1" applyAlignment="1">
      <alignment horizontal="center" vertical="center"/>
    </xf>
    <xf numFmtId="0" fontId="2" fillId="11" borderId="145" xfId="0" applyFont="1" applyFill="1" applyBorder="1" applyAlignment="1">
      <alignment horizontal="center" vertical="center"/>
    </xf>
    <xf numFmtId="1" fontId="61" fillId="13" borderId="96" xfId="0" applyNumberFormat="1" applyFont="1" applyFill="1" applyBorder="1" applyAlignment="1">
      <alignment horizontal="center" vertical="center"/>
    </xf>
    <xf numFmtId="0" fontId="2" fillId="0" borderId="151" xfId="0" applyFont="1" applyBorder="1" applyAlignment="1">
      <alignment horizontal="center" vertical="center"/>
    </xf>
    <xf numFmtId="0" fontId="2" fillId="0" borderId="139" xfId="0" applyFont="1" applyBorder="1" applyAlignment="1">
      <alignment horizontal="center" vertical="center"/>
    </xf>
    <xf numFmtId="0" fontId="5" fillId="0" borderId="139" xfId="0" quotePrefix="1" applyFont="1" applyBorder="1" applyAlignment="1">
      <alignment horizontal="center" vertical="center" wrapText="1"/>
    </xf>
    <xf numFmtId="49" fontId="2" fillId="0" borderId="139" xfId="2" applyNumberFormat="1" applyFont="1" applyBorder="1" applyAlignment="1">
      <alignment horizontal="center" vertical="center"/>
    </xf>
    <xf numFmtId="49" fontId="5" fillId="0" borderId="139" xfId="2" applyNumberFormat="1" applyFont="1" applyBorder="1" applyAlignment="1">
      <alignment horizontal="center" vertical="center"/>
    </xf>
    <xf numFmtId="164" fontId="5" fillId="0" borderId="139" xfId="0" applyNumberFormat="1" applyFont="1" applyBorder="1" applyAlignment="1">
      <alignment horizontal="center" vertical="center"/>
    </xf>
    <xf numFmtId="1" fontId="61" fillId="13" borderId="139" xfId="0" applyNumberFormat="1" applyFont="1" applyFill="1" applyBorder="1" applyAlignment="1">
      <alignment horizontal="center" vertical="center"/>
    </xf>
    <xf numFmtId="1" fontId="2" fillId="0" borderId="139" xfId="0" applyNumberFormat="1" applyFont="1" applyBorder="1" applyAlignment="1">
      <alignment horizontal="center" vertical="center"/>
    </xf>
    <xf numFmtId="0" fontId="2" fillId="0" borderId="152" xfId="0" applyFont="1" applyBorder="1" applyAlignment="1">
      <alignment horizontal="center" vertical="center"/>
    </xf>
    <xf numFmtId="0" fontId="2" fillId="0" borderId="98" xfId="0" applyFont="1" applyBorder="1" applyAlignment="1">
      <alignment horizontal="center" vertical="center"/>
    </xf>
    <xf numFmtId="49" fontId="2" fillId="0" borderId="98" xfId="2" applyNumberFormat="1" applyFont="1" applyBorder="1" applyAlignment="1">
      <alignment horizontal="center" vertical="center"/>
    </xf>
    <xf numFmtId="49" fontId="5" fillId="0" borderId="98" xfId="2" applyNumberFormat="1" applyFont="1" applyBorder="1" applyAlignment="1">
      <alignment horizontal="center" vertical="center"/>
    </xf>
    <xf numFmtId="164" fontId="5" fillId="0" borderId="98" xfId="0" applyNumberFormat="1" applyFont="1" applyBorder="1" applyAlignment="1">
      <alignment horizontal="center" vertical="center"/>
    </xf>
    <xf numFmtId="1" fontId="61" fillId="13" borderId="98" xfId="0" applyNumberFormat="1" applyFont="1" applyFill="1" applyBorder="1" applyAlignment="1">
      <alignment horizontal="center" vertical="center"/>
    </xf>
    <xf numFmtId="1" fontId="2" fillId="0" borderId="98" xfId="0" applyNumberFormat="1" applyFont="1" applyBorder="1" applyAlignment="1">
      <alignment horizontal="center" vertical="center"/>
    </xf>
    <xf numFmtId="1" fontId="61" fillId="13" borderId="143" xfId="0" applyNumberFormat="1" applyFont="1" applyFill="1" applyBorder="1" applyAlignment="1">
      <alignment horizontal="center" vertical="center"/>
    </xf>
    <xf numFmtId="49" fontId="6" fillId="0" borderId="27" xfId="0" applyNumberFormat="1" applyFont="1" applyFill="1" applyBorder="1" applyAlignment="1">
      <alignment horizontal="center"/>
    </xf>
    <xf numFmtId="49" fontId="6" fillId="16" borderId="27" xfId="0" applyNumberFormat="1" applyFont="1" applyFill="1" applyBorder="1" applyAlignment="1">
      <alignment horizontal="center"/>
    </xf>
    <xf numFmtId="49" fontId="6" fillId="6" borderId="27" xfId="0" applyNumberFormat="1" applyFont="1" applyFill="1" applyBorder="1" applyAlignment="1">
      <alignment horizontal="center"/>
    </xf>
    <xf numFmtId="49" fontId="6" fillId="15" borderId="27" xfId="0" applyNumberFormat="1" applyFont="1" applyFill="1" applyBorder="1" applyAlignment="1">
      <alignment horizontal="center"/>
    </xf>
    <xf numFmtId="49" fontId="6" fillId="16" borderId="57" xfId="0" applyNumberFormat="1" applyFont="1" applyFill="1" applyBorder="1" applyAlignment="1">
      <alignment horizontal="center"/>
    </xf>
    <xf numFmtId="0" fontId="2" fillId="0" borderId="27" xfId="2" applyNumberFormat="1" applyFont="1" applyFill="1" applyBorder="1" applyAlignment="1">
      <alignment horizontal="center" shrinkToFit="1"/>
    </xf>
    <xf numFmtId="0" fontId="2" fillId="0" borderId="27" xfId="0" applyNumberFormat="1" applyFont="1" applyFill="1" applyBorder="1" applyAlignment="1">
      <alignment horizontal="center" shrinkToFit="1"/>
    </xf>
    <xf numFmtId="0" fontId="7" fillId="0" borderId="27" xfId="4" applyNumberFormat="1" applyFont="1" applyFill="1" applyBorder="1" applyAlignment="1">
      <alignment horizontal="center" wrapText="1"/>
    </xf>
    <xf numFmtId="0" fontId="85" fillId="18" borderId="122" xfId="0" applyFont="1" applyFill="1" applyBorder="1" applyAlignment="1">
      <alignment horizontal="centerContinuous"/>
    </xf>
    <xf numFmtId="0" fontId="86" fillId="18" borderId="2" xfId="0" applyFont="1" applyFill="1" applyBorder="1" applyAlignment="1">
      <alignment horizontal="centerContinuous" wrapText="1"/>
    </xf>
    <xf numFmtId="0" fontId="86" fillId="18" borderId="10" xfId="0" applyFont="1" applyFill="1" applyBorder="1" applyAlignment="1">
      <alignment horizontal="centerContinuous" wrapText="1"/>
    </xf>
    <xf numFmtId="0" fontId="85" fillId="18" borderId="154" xfId="0" applyFont="1" applyFill="1" applyBorder="1" applyAlignment="1">
      <alignment horizontal="centerContinuous"/>
    </xf>
    <xf numFmtId="0" fontId="66" fillId="16" borderId="155" xfId="0" applyFont="1" applyFill="1" applyBorder="1" applyAlignment="1">
      <alignment horizontal="centerContinuous"/>
    </xf>
    <xf numFmtId="0" fontId="67" fillId="16" borderId="156" xfId="0" applyFont="1" applyFill="1" applyBorder="1" applyAlignment="1">
      <alignment horizontal="centerContinuous" wrapText="1"/>
    </xf>
    <xf numFmtId="0" fontId="67" fillId="16" borderId="157" xfId="0" applyFont="1" applyFill="1" applyBorder="1" applyAlignment="1">
      <alignment horizontal="centerContinuous" wrapText="1"/>
    </xf>
    <xf numFmtId="49" fontId="86" fillId="18" borderId="0" xfId="0" applyNumberFormat="1" applyFont="1" applyFill="1" applyBorder="1" applyAlignment="1">
      <alignment horizontal="centerContinuous" wrapText="1"/>
    </xf>
    <xf numFmtId="49" fontId="86" fillId="18" borderId="9" xfId="0" applyNumberFormat="1" applyFont="1" applyFill="1" applyBorder="1" applyAlignment="1">
      <alignment horizontal="centerContinuous" wrapText="1"/>
    </xf>
    <xf numFmtId="0" fontId="2" fillId="0" borderId="0" xfId="0" applyFont="1" applyBorder="1" applyAlignment="1"/>
    <xf numFmtId="0" fontId="4" fillId="15" borderId="60" xfId="0" applyFont="1" applyFill="1" applyBorder="1" applyAlignment="1">
      <alignment horizontal="right" wrapText="1"/>
    </xf>
    <xf numFmtId="0" fontId="5" fillId="15" borderId="77" xfId="0" applyFont="1" applyFill="1" applyBorder="1" applyAlignment="1">
      <alignment horizontal="center" wrapText="1"/>
    </xf>
    <xf numFmtId="0" fontId="5" fillId="15" borderId="43" xfId="0" applyFont="1" applyFill="1" applyBorder="1" applyAlignment="1">
      <alignment horizontal="center" wrapText="1"/>
    </xf>
    <xf numFmtId="0" fontId="5" fillId="15" borderId="44" xfId="0" applyFont="1" applyFill="1" applyBorder="1" applyAlignment="1">
      <alignment horizontal="center" wrapText="1"/>
    </xf>
    <xf numFmtId="0" fontId="5" fillId="15" borderId="72" xfId="0" applyFont="1" applyFill="1" applyBorder="1" applyAlignment="1">
      <alignment horizontal="center" wrapText="1"/>
    </xf>
    <xf numFmtId="0" fontId="5" fillId="15" borderId="73" xfId="0" applyFont="1" applyFill="1" applyBorder="1" applyAlignment="1">
      <alignment horizontal="center" wrapText="1"/>
    </xf>
    <xf numFmtId="0" fontId="5" fillId="15" borderId="62" xfId="0" applyFont="1" applyFill="1" applyBorder="1" applyAlignment="1">
      <alignment horizontal="center" wrapText="1"/>
    </xf>
    <xf numFmtId="0" fontId="5" fillId="15" borderId="74" xfId="0" applyFont="1" applyFill="1" applyBorder="1" applyAlignment="1">
      <alignment horizontal="center" wrapText="1"/>
    </xf>
    <xf numFmtId="0" fontId="4" fillId="15" borderId="101" xfId="0" applyFont="1" applyFill="1" applyBorder="1" applyAlignment="1">
      <alignment horizontal="center" wrapText="1"/>
    </xf>
    <xf numFmtId="0" fontId="4" fillId="15" borderId="102" xfId="0" applyFont="1" applyFill="1" applyBorder="1" applyAlignment="1">
      <alignment horizontal="center" wrapText="1"/>
    </xf>
    <xf numFmtId="0" fontId="35" fillId="0" borderId="24" xfId="4" applyFont="1" applyBorder="1" applyAlignment="1">
      <alignment horizontal="centerContinuous" wrapText="1"/>
    </xf>
    <xf numFmtId="0" fontId="7" fillId="0" borderId="138" xfId="8" applyNumberFormat="1" applyFont="1" applyBorder="1" applyAlignment="1">
      <alignment horizontal="center"/>
    </xf>
    <xf numFmtId="0" fontId="7" fillId="0" borderId="153" xfId="8" applyNumberFormat="1" applyFont="1" applyBorder="1" applyAlignment="1">
      <alignment horizontal="center"/>
    </xf>
    <xf numFmtId="0" fontId="7" fillId="0" borderId="60" xfId="8" applyNumberFormat="1" applyFont="1" applyBorder="1" applyAlignment="1">
      <alignment horizontal="center"/>
    </xf>
    <xf numFmtId="0" fontId="26" fillId="0" borderId="13" xfId="8" applyNumberFormat="1" applyFont="1" applyFill="1" applyBorder="1" applyAlignment="1">
      <alignment horizontal="center"/>
    </xf>
    <xf numFmtId="0" fontId="6" fillId="23" borderId="123" xfId="8" applyFont="1" applyFill="1" applyBorder="1" applyAlignment="1">
      <alignment horizontal="center"/>
    </xf>
    <xf numFmtId="0" fontId="6" fillId="0" borderId="158" xfId="8" applyFont="1" applyBorder="1" applyAlignment="1">
      <alignment horizontal="right"/>
    </xf>
    <xf numFmtId="0" fontId="7" fillId="0" borderId="159" xfId="8" applyFont="1" applyFill="1" applyBorder="1" applyAlignment="1">
      <alignment horizontal="centerContinuous"/>
    </xf>
    <xf numFmtId="0" fontId="7" fillId="0" borderId="159" xfId="8" applyFont="1" applyBorder="1" applyAlignment="1">
      <alignment horizontal="centerContinuous"/>
    </xf>
    <xf numFmtId="0" fontId="6" fillId="0" borderId="159" xfId="8" applyFont="1" applyBorder="1" applyAlignment="1">
      <alignment horizontal="right"/>
    </xf>
    <xf numFmtId="0" fontId="7" fillId="0" borderId="159" xfId="8" applyFont="1" applyBorder="1" applyAlignment="1">
      <alignment horizontal="center"/>
    </xf>
    <xf numFmtId="49" fontId="7" fillId="0" borderId="160" xfId="8" quotePrefix="1" applyNumberFormat="1" applyFont="1" applyBorder="1" applyAlignment="1">
      <alignment horizontal="center"/>
    </xf>
    <xf numFmtId="0" fontId="3" fillId="21" borderId="34" xfId="0" applyFont="1" applyFill="1" applyBorder="1" applyAlignment="1">
      <alignment horizontal="centerContinuous"/>
    </xf>
    <xf numFmtId="0" fontId="69" fillId="13" borderId="123" xfId="0" applyFont="1" applyFill="1" applyBorder="1" applyAlignment="1">
      <alignment horizontal="centerContinuous" shrinkToFit="1"/>
    </xf>
    <xf numFmtId="0" fontId="68" fillId="13" borderId="124" xfId="0" applyFont="1" applyFill="1" applyBorder="1" applyAlignment="1">
      <alignment horizontal="centerContinuous"/>
    </xf>
    <xf numFmtId="164" fontId="5" fillId="0" borderId="43" xfId="0" applyNumberFormat="1" applyFont="1" applyFill="1" applyBorder="1" applyAlignment="1">
      <alignment horizontal="center" shrinkToFit="1"/>
    </xf>
    <xf numFmtId="0" fontId="2" fillId="0" borderId="43" xfId="0" applyFont="1" applyFill="1" applyBorder="1" applyAlignment="1">
      <alignment horizontal="left"/>
    </xf>
    <xf numFmtId="0" fontId="2" fillId="0" borderId="46" xfId="0" applyFont="1" applyBorder="1" applyAlignment="1">
      <alignment horizontal="left"/>
    </xf>
    <xf numFmtId="0" fontId="2" fillId="0" borderId="140" xfId="0" applyFont="1" applyBorder="1" applyAlignment="1">
      <alignment horizontal="center" shrinkToFit="1"/>
    </xf>
    <xf numFmtId="0" fontId="2" fillId="0" borderId="54" xfId="0" applyFont="1" applyBorder="1" applyAlignment="1">
      <alignment horizontal="left"/>
    </xf>
    <xf numFmtId="0" fontId="2" fillId="0" borderId="50" xfId="0" quotePrefix="1" applyFont="1" applyBorder="1" applyAlignment="1">
      <alignment horizontal="left" shrinkToFit="1"/>
    </xf>
    <xf numFmtId="0" fontId="8" fillId="4" borderId="161" xfId="8" applyFont="1" applyFill="1" applyBorder="1" applyAlignment="1">
      <alignment horizontal="right"/>
    </xf>
    <xf numFmtId="1" fontId="7" fillId="0" borderId="110" xfId="8" applyNumberFormat="1" applyFont="1" applyBorder="1" applyAlignment="1">
      <alignment horizontal="center"/>
    </xf>
    <xf numFmtId="0" fontId="79" fillId="4" borderId="151" xfId="8" applyFont="1" applyFill="1" applyBorder="1" applyAlignment="1">
      <alignment horizontal="right"/>
    </xf>
    <xf numFmtId="49" fontId="7" fillId="0" borderId="91" xfId="8" applyNumberFormat="1" applyFont="1" applyBorder="1" applyAlignment="1">
      <alignment horizontal="center"/>
    </xf>
    <xf numFmtId="0" fontId="10" fillId="4" borderId="152" xfId="8" applyFont="1" applyFill="1" applyBorder="1" applyAlignment="1">
      <alignment horizontal="right"/>
    </xf>
    <xf numFmtId="0" fontId="7" fillId="0" borderId="153" xfId="8" applyFont="1" applyBorder="1" applyAlignment="1">
      <alignment horizontal="center"/>
    </xf>
    <xf numFmtId="1" fontId="7" fillId="0" borderId="107" xfId="8" applyNumberFormat="1" applyFont="1" applyBorder="1" applyAlignment="1">
      <alignment horizontal="center"/>
    </xf>
    <xf numFmtId="0" fontId="0" fillId="15" borderId="43" xfId="0" applyFill="1" applyBorder="1" applyAlignment="1">
      <alignment horizontal="center" vertical="center" wrapText="1"/>
    </xf>
    <xf numFmtId="0" fontId="2" fillId="15" borderId="43" xfId="0" applyFont="1" applyFill="1" applyBorder="1" applyAlignment="1">
      <alignment horizontal="center" vertical="center"/>
    </xf>
    <xf numFmtId="0" fontId="2" fillId="15" borderId="43" xfId="0" quotePrefix="1" applyFont="1" applyFill="1" applyBorder="1" applyAlignment="1">
      <alignment horizontal="center" vertical="center" wrapText="1"/>
    </xf>
    <xf numFmtId="0" fontId="0" fillId="0" borderId="43" xfId="0" quotePrefix="1" applyFill="1" applyBorder="1" applyAlignment="1">
      <alignment horizontal="center" vertical="center" wrapText="1"/>
    </xf>
    <xf numFmtId="0" fontId="39" fillId="15" borderId="125" xfId="0" applyFont="1" applyFill="1" applyBorder="1" applyAlignment="1">
      <alignment horizontal="right" vertical="center" wrapText="1"/>
    </xf>
    <xf numFmtId="0" fontId="0" fillId="15" borderId="43" xfId="0" quotePrefix="1" applyFill="1" applyBorder="1" applyAlignment="1">
      <alignment horizontal="center" vertical="center" wrapText="1"/>
    </xf>
    <xf numFmtId="49" fontId="2" fillId="0" borderId="43" xfId="0" quotePrefix="1" applyNumberFormat="1" applyFont="1" applyFill="1" applyBorder="1" applyAlignment="1">
      <alignment horizontal="center" vertical="center" wrapText="1"/>
    </xf>
    <xf numFmtId="49" fontId="2" fillId="15" borderId="43" xfId="0" quotePrefix="1" applyNumberFormat="1" applyFont="1" applyFill="1" applyBorder="1" applyAlignment="1">
      <alignment horizontal="center" vertical="center" wrapText="1"/>
    </xf>
    <xf numFmtId="49" fontId="2" fillId="0" borderId="43" xfId="0" applyNumberFormat="1" applyFont="1" applyFill="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46" xfId="0" quotePrefix="1" applyNumberFormat="1" applyFont="1" applyFill="1" applyBorder="1" applyAlignment="1">
      <alignment horizontal="center" vertical="center" wrapText="1"/>
    </xf>
    <xf numFmtId="0" fontId="0" fillId="0" borderId="46" xfId="0" quotePrefix="1" applyFill="1" applyBorder="1" applyAlignment="1">
      <alignment horizontal="center" vertical="center" wrapText="1"/>
    </xf>
    <xf numFmtId="0" fontId="87" fillId="18" borderId="125" xfId="0" applyFont="1" applyFill="1" applyBorder="1" applyAlignment="1">
      <alignment horizontal="right" vertical="center" wrapText="1"/>
    </xf>
    <xf numFmtId="0" fontId="89" fillId="18" borderId="0" xfId="0" applyFont="1" applyFill="1" applyAlignment="1">
      <alignment vertical="center"/>
    </xf>
    <xf numFmtId="0" fontId="90" fillId="18" borderId="0" xfId="0" applyFont="1" applyFill="1" applyAlignment="1">
      <alignment horizontal="right" vertical="center"/>
    </xf>
    <xf numFmtId="0" fontId="2" fillId="0" borderId="126" xfId="0" applyFont="1" applyBorder="1" applyAlignment="1">
      <alignment horizontal="center" vertical="center"/>
    </xf>
    <xf numFmtId="0" fontId="5" fillId="0" borderId="126" xfId="0" quotePrefix="1" applyFont="1" applyBorder="1" applyAlignment="1">
      <alignment horizontal="center" vertical="center" wrapText="1"/>
    </xf>
    <xf numFmtId="49" fontId="2" fillId="0" borderId="126" xfId="2" applyNumberFormat="1" applyFont="1" applyBorder="1" applyAlignment="1">
      <alignment horizontal="center" vertical="center"/>
    </xf>
    <xf numFmtId="49" fontId="5" fillId="0" borderId="126" xfId="2" applyNumberFormat="1" applyFont="1" applyBorder="1" applyAlignment="1">
      <alignment horizontal="center" vertical="center"/>
    </xf>
    <xf numFmtId="0" fontId="39" fillId="24" borderId="125" xfId="0" applyFont="1" applyFill="1" applyBorder="1" applyAlignment="1">
      <alignment horizontal="right" vertical="center" wrapText="1"/>
    </xf>
    <xf numFmtId="0" fontId="91" fillId="0" borderId="115" xfId="0" applyFont="1" applyBorder="1" applyAlignment="1">
      <alignment horizontal="centerContinuous"/>
    </xf>
    <xf numFmtId="0" fontId="39" fillId="0" borderId="24" xfId="0" applyFont="1" applyBorder="1" applyAlignment="1">
      <alignment horizontal="right" vertical="center" wrapText="1"/>
    </xf>
    <xf numFmtId="0" fontId="4" fillId="0" borderId="24" xfId="0" applyFont="1" applyBorder="1" applyAlignment="1">
      <alignment horizontal="center" vertical="center"/>
    </xf>
    <xf numFmtId="0" fontId="8" fillId="0" borderId="24" xfId="0" applyFont="1" applyFill="1" applyBorder="1" applyAlignment="1">
      <alignment horizontal="center" vertical="center"/>
    </xf>
    <xf numFmtId="0" fontId="13" fillId="0" borderId="24" xfId="0" applyFont="1" applyFill="1" applyBorder="1" applyAlignment="1">
      <alignment horizontal="center" vertical="center"/>
    </xf>
    <xf numFmtId="0" fontId="10" fillId="0" borderId="24" xfId="0" applyFont="1" applyFill="1" applyBorder="1" applyAlignment="1">
      <alignment horizontal="center" vertical="center"/>
    </xf>
    <xf numFmtId="0" fontId="11" fillId="0" borderId="24" xfId="0" applyFont="1" applyFill="1" applyBorder="1" applyAlignment="1">
      <alignment horizontal="center" vertical="center"/>
    </xf>
    <xf numFmtId="0" fontId="22" fillId="0" borderId="24" xfId="0" applyFont="1" applyFill="1" applyBorder="1" applyAlignment="1">
      <alignment horizontal="center" vertical="center"/>
    </xf>
    <xf numFmtId="0" fontId="14" fillId="0" borderId="24" xfId="0" applyFont="1" applyFill="1" applyBorder="1" applyAlignment="1">
      <alignment horizontal="center" vertical="center"/>
    </xf>
    <xf numFmtId="0" fontId="6" fillId="0" borderId="24" xfId="0" applyFont="1" applyFill="1" applyBorder="1" applyAlignment="1">
      <alignment horizontal="center" vertical="center"/>
    </xf>
    <xf numFmtId="0" fontId="40" fillId="0" borderId="24" xfId="0" applyFont="1" applyFill="1" applyBorder="1" applyAlignment="1">
      <alignment horizontal="center" vertical="center"/>
    </xf>
    <xf numFmtId="0" fontId="4" fillId="0" borderId="24" xfId="0" applyFont="1" applyFill="1" applyBorder="1" applyAlignment="1">
      <alignment horizontal="center" vertical="center"/>
    </xf>
    <xf numFmtId="0" fontId="2" fillId="0" borderId="27" xfId="0" applyFont="1" applyFill="1" applyBorder="1" applyAlignment="1">
      <alignment horizontal="center" shrinkToFit="1"/>
    </xf>
    <xf numFmtId="0" fontId="2" fillId="0" borderId="27" xfId="2" applyNumberFormat="1" applyFont="1" applyFill="1" applyBorder="1" applyAlignment="1">
      <alignment horizontal="center" vertical="center" shrinkToFit="1"/>
    </xf>
    <xf numFmtId="9" fontId="7" fillId="0" borderId="27" xfId="6" applyFont="1" applyFill="1" applyBorder="1" applyAlignment="1">
      <alignment horizontal="center" vertical="center" shrinkToFit="1"/>
    </xf>
    <xf numFmtId="0" fontId="7" fillId="0" borderId="27" xfId="0" applyNumberFormat="1" applyFont="1" applyFill="1" applyBorder="1" applyAlignment="1">
      <alignment horizontal="center" vertical="center" shrinkToFit="1"/>
    </xf>
    <xf numFmtId="0" fontId="7" fillId="0" borderId="27" xfId="6" applyNumberFormat="1" applyFont="1" applyFill="1" applyBorder="1" applyAlignment="1">
      <alignment horizontal="center" vertical="center" shrinkToFit="1"/>
    </xf>
    <xf numFmtId="0" fontId="27" fillId="0" borderId="60" xfId="0" applyFont="1" applyFill="1" applyBorder="1" applyAlignment="1">
      <alignment horizontal="centerContinuous"/>
    </xf>
    <xf numFmtId="0" fontId="69" fillId="18" borderId="123" xfId="0" applyFont="1" applyFill="1" applyBorder="1" applyAlignment="1">
      <alignment horizontal="center" shrinkToFit="1"/>
    </xf>
    <xf numFmtId="0" fontId="92" fillId="2" borderId="134" xfId="8" applyFont="1" applyFill="1" applyBorder="1" applyAlignment="1">
      <alignment horizontal="left"/>
    </xf>
    <xf numFmtId="0" fontId="93" fillId="2" borderId="133" xfId="8" applyFont="1" applyFill="1" applyBorder="1" applyAlignment="1">
      <alignment horizontal="right"/>
    </xf>
    <xf numFmtId="0" fontId="69" fillId="18" borderId="164" xfId="0" applyFont="1" applyFill="1" applyBorder="1" applyAlignment="1">
      <alignment horizontal="center" shrinkToFit="1"/>
    </xf>
    <xf numFmtId="0" fontId="85" fillId="21" borderId="136" xfId="0" applyFont="1" applyFill="1" applyBorder="1" applyAlignment="1">
      <alignment horizontal="center"/>
    </xf>
    <xf numFmtId="0" fontId="85" fillId="21" borderId="26" xfId="0" applyFont="1" applyFill="1" applyBorder="1" applyAlignment="1">
      <alignment horizontal="center" wrapText="1"/>
    </xf>
    <xf numFmtId="0" fontId="85" fillId="21" borderId="56" xfId="0" applyFont="1" applyFill="1" applyBorder="1" applyAlignment="1">
      <alignment horizontal="center" wrapText="1"/>
    </xf>
    <xf numFmtId="0" fontId="94" fillId="0" borderId="69" xfId="0" applyFont="1" applyFill="1" applyBorder="1" applyAlignment="1">
      <alignment horizontal="centerContinuous"/>
    </xf>
    <xf numFmtId="0" fontId="12" fillId="9" borderId="22" xfId="0" applyFont="1" applyFill="1" applyBorder="1" applyAlignment="1">
      <alignment horizontal="center" vertical="center" wrapText="1"/>
    </xf>
    <xf numFmtId="0" fontId="12" fillId="9" borderId="23" xfId="0" applyNumberFormat="1" applyFont="1" applyFill="1" applyBorder="1" applyAlignment="1">
      <alignment horizontal="centerContinuous" vertical="center" wrapText="1"/>
    </xf>
    <xf numFmtId="0" fontId="7" fillId="0" borderId="165" xfId="0" applyNumberFormat="1" applyFont="1" applyFill="1" applyBorder="1" applyAlignment="1">
      <alignment horizontal="center" vertical="center" wrapText="1"/>
    </xf>
    <xf numFmtId="0" fontId="50" fillId="0" borderId="115" xfId="0" applyFont="1" applyFill="1" applyBorder="1" applyAlignment="1">
      <alignment horizontal="centerContinuous"/>
    </xf>
    <xf numFmtId="0" fontId="63" fillId="0" borderId="116" xfId="0" applyFont="1" applyFill="1" applyBorder="1" applyAlignment="1">
      <alignment horizontal="centerContinuous"/>
    </xf>
    <xf numFmtId="0" fontId="64" fillId="0" borderId="117" xfId="0" applyFont="1" applyFill="1" applyBorder="1" applyAlignment="1">
      <alignment horizontal="centerContinuous"/>
    </xf>
    <xf numFmtId="0" fontId="4" fillId="0" borderId="51" xfId="0" applyFont="1" applyFill="1" applyBorder="1" applyAlignment="1"/>
    <xf numFmtId="0" fontId="4" fillId="0" borderId="113" xfId="0" applyFont="1" applyFill="1" applyBorder="1" applyAlignment="1">
      <alignment horizontal="right"/>
    </xf>
    <xf numFmtId="0" fontId="2" fillId="0" borderId="114" xfId="0" applyFont="1" applyFill="1" applyBorder="1" applyAlignment="1">
      <alignment horizontal="centerContinuous"/>
    </xf>
    <xf numFmtId="0" fontId="4" fillId="0" borderId="42" xfId="0" applyFont="1" applyFill="1" applyBorder="1" applyAlignment="1"/>
    <xf numFmtId="0" fontId="4" fillId="0" borderId="90" xfId="0" applyFont="1" applyFill="1" applyBorder="1" applyAlignment="1">
      <alignment horizontal="right"/>
    </xf>
    <xf numFmtId="0" fontId="2" fillId="0" borderId="111" xfId="0" applyFont="1" applyFill="1" applyBorder="1" applyAlignment="1">
      <alignment horizontal="centerContinuous"/>
    </xf>
    <xf numFmtId="0" fontId="4" fillId="0" borderId="45" xfId="0" applyFont="1" applyFill="1" applyBorder="1" applyAlignment="1"/>
    <xf numFmtId="0" fontId="4" fillId="0" borderId="92" xfId="0" applyFont="1" applyFill="1" applyBorder="1" applyAlignment="1">
      <alignment horizontal="right"/>
    </xf>
    <xf numFmtId="49" fontId="2" fillId="0" borderId="112" xfId="0" applyNumberFormat="1" applyFont="1" applyFill="1" applyBorder="1" applyAlignment="1">
      <alignment horizontal="centerContinuous"/>
    </xf>
    <xf numFmtId="0" fontId="2" fillId="0" borderId="48" xfId="0" applyFont="1" applyFill="1" applyBorder="1" applyAlignment="1">
      <alignment horizontal="centerContinuous"/>
    </xf>
    <xf numFmtId="0" fontId="85" fillId="0" borderId="139" xfId="0" quotePrefix="1" applyFont="1" applyBorder="1" applyAlignment="1">
      <alignment horizontal="center" vertical="center" wrapText="1"/>
    </xf>
    <xf numFmtId="0" fontId="12" fillId="3" borderId="166" xfId="0" applyFont="1" applyFill="1" applyBorder="1" applyAlignment="1">
      <alignment horizontal="centerContinuous" vertical="center"/>
    </xf>
    <xf numFmtId="0" fontId="12" fillId="3" borderId="40" xfId="0" applyFont="1" applyFill="1" applyBorder="1" applyAlignment="1">
      <alignment horizontal="center" vertical="center"/>
    </xf>
    <xf numFmtId="0" fontId="12" fillId="3" borderId="40" xfId="0" applyFont="1" applyFill="1" applyBorder="1" applyAlignment="1">
      <alignment horizontal="center" vertical="center" wrapText="1"/>
    </xf>
    <xf numFmtId="0" fontId="12" fillId="3" borderId="167" xfId="0" applyFont="1" applyFill="1" applyBorder="1" applyAlignment="1">
      <alignment horizontal="center" vertical="center"/>
    </xf>
    <xf numFmtId="0" fontId="7" fillId="20" borderId="28" xfId="0" applyNumberFormat="1" applyFont="1" applyFill="1" applyBorder="1" applyAlignment="1">
      <alignment horizontal="center" vertical="center" wrapText="1"/>
    </xf>
    <xf numFmtId="1" fontId="7" fillId="0" borderId="29" xfId="0" applyNumberFormat="1" applyFont="1" applyBorder="1" applyAlignment="1">
      <alignment horizontal="center"/>
    </xf>
    <xf numFmtId="1" fontId="6" fillId="9" borderId="61" xfId="0" applyNumberFormat="1" applyFont="1" applyFill="1" applyBorder="1" applyAlignment="1">
      <alignment horizontal="center"/>
    </xf>
    <xf numFmtId="1" fontId="7" fillId="0" borderId="29" xfId="0" applyNumberFormat="1" applyFont="1" applyFill="1" applyBorder="1" applyAlignment="1">
      <alignment horizontal="center"/>
    </xf>
    <xf numFmtId="0" fontId="2" fillId="0" borderId="162" xfId="0" applyFont="1" applyBorder="1" applyAlignment="1">
      <alignment horizontal="center" vertical="center"/>
    </xf>
    <xf numFmtId="0" fontId="2" fillId="0" borderId="139" xfId="0" quotePrefix="1" applyFont="1" applyBorder="1" applyAlignment="1">
      <alignment horizontal="center" vertical="center" wrapText="1"/>
    </xf>
    <xf numFmtId="0" fontId="2" fillId="0" borderId="43" xfId="0" quotePrefix="1" applyFont="1" applyBorder="1" applyAlignment="1">
      <alignment horizontal="left"/>
    </xf>
    <xf numFmtId="0" fontId="2" fillId="0" borderId="125" xfId="0" applyFont="1" applyFill="1" applyBorder="1" applyAlignment="1">
      <alignment horizontal="center" shrinkToFit="1"/>
    </xf>
    <xf numFmtId="49" fontId="61" fillId="13" borderId="108" xfId="0" applyNumberFormat="1" applyFont="1" applyFill="1" applyBorder="1" applyAlignment="1">
      <alignment vertical="center"/>
    </xf>
    <xf numFmtId="49" fontId="61" fillId="13" borderId="110" xfId="0" applyNumberFormat="1" applyFont="1" applyFill="1" applyBorder="1" applyAlignment="1">
      <alignment horizontal="centerContinuous" vertical="center"/>
    </xf>
    <xf numFmtId="0" fontId="61" fillId="13" borderId="110" xfId="0" applyFont="1" applyFill="1" applyBorder="1" applyAlignment="1">
      <alignment vertical="center" wrapText="1"/>
    </xf>
    <xf numFmtId="0" fontId="61" fillId="13" borderId="107" xfId="0" applyFont="1" applyFill="1" applyBorder="1" applyAlignment="1">
      <alignment horizontal="centerContinuous" vertical="center"/>
    </xf>
    <xf numFmtId="49" fontId="2" fillId="0" borderId="42" xfId="0" applyNumberFormat="1" applyFont="1" applyFill="1" applyBorder="1" applyAlignment="1">
      <alignment vertical="center"/>
    </xf>
    <xf numFmtId="49" fontId="2" fillId="0" borderId="90" xfId="0" applyNumberFormat="1" applyFont="1" applyFill="1" applyBorder="1" applyAlignment="1">
      <alignment horizontal="centerContinuous" vertical="center"/>
    </xf>
    <xf numFmtId="0" fontId="2" fillId="0" borderId="90" xfId="0" applyFont="1" applyFill="1" applyBorder="1" applyAlignment="1">
      <alignment vertical="center" wrapText="1"/>
    </xf>
    <xf numFmtId="0" fontId="2" fillId="0" borderId="91" xfId="0" applyFont="1" applyFill="1" applyBorder="1" applyAlignment="1">
      <alignment horizontal="centerContinuous" vertical="center"/>
    </xf>
    <xf numFmtId="0" fontId="61" fillId="13" borderId="42" xfId="0" applyNumberFormat="1" applyFont="1" applyFill="1" applyBorder="1" applyAlignment="1">
      <alignment vertical="center"/>
    </xf>
    <xf numFmtId="0" fontId="61" fillId="13" borderId="90" xfId="0" applyNumberFormat="1" applyFont="1" applyFill="1" applyBorder="1" applyAlignment="1">
      <alignment horizontal="centerContinuous" vertical="center"/>
    </xf>
    <xf numFmtId="0" fontId="61" fillId="13" borderId="90" xfId="0" applyFont="1" applyFill="1" applyBorder="1" applyAlignment="1">
      <alignment vertical="center" wrapText="1"/>
    </xf>
    <xf numFmtId="0" fontId="61" fillId="13" borderId="91" xfId="0" applyNumberFormat="1" applyFont="1" applyFill="1" applyBorder="1" applyAlignment="1">
      <alignment horizontal="centerContinuous" vertical="center"/>
    </xf>
    <xf numFmtId="0" fontId="2" fillId="0" borderId="42" xfId="0" applyNumberFormat="1" applyFont="1" applyFill="1" applyBorder="1" applyAlignment="1">
      <alignment vertical="center"/>
    </xf>
    <xf numFmtId="0" fontId="2" fillId="0" borderId="90" xfId="0" applyNumberFormat="1" applyFont="1" applyFill="1" applyBorder="1" applyAlignment="1">
      <alignment horizontal="centerContinuous" vertical="center"/>
    </xf>
    <xf numFmtId="0" fontId="2" fillId="0" borderId="91" xfId="0" applyNumberFormat="1" applyFont="1" applyFill="1" applyBorder="1" applyAlignment="1">
      <alignment horizontal="centerContinuous" vertical="center"/>
    </xf>
    <xf numFmtId="49" fontId="2" fillId="0" borderId="45" xfId="0" applyNumberFormat="1" applyFont="1" applyFill="1" applyBorder="1" applyAlignment="1">
      <alignment vertical="center"/>
    </xf>
    <xf numFmtId="49" fontId="2" fillId="0" borderId="92" xfId="0" applyNumberFormat="1" applyFont="1" applyFill="1" applyBorder="1" applyAlignment="1">
      <alignment horizontal="centerContinuous" vertical="center"/>
    </xf>
    <xf numFmtId="0" fontId="2" fillId="0" borderId="92" xfId="0" applyFont="1" applyFill="1" applyBorder="1" applyAlignment="1">
      <alignment vertical="center" wrapText="1"/>
    </xf>
    <xf numFmtId="0" fontId="2" fillId="17" borderId="93" xfId="0" applyNumberFormat="1" applyFont="1" applyFill="1" applyBorder="1" applyAlignment="1">
      <alignment horizontal="centerContinuous" vertical="center"/>
    </xf>
    <xf numFmtId="49" fontId="7" fillId="0" borderId="86" xfId="0" applyNumberFormat="1" applyFont="1" applyBorder="1" applyAlignment="1">
      <alignment horizontal="centerContinuous"/>
    </xf>
    <xf numFmtId="0" fontId="5" fillId="0" borderId="171" xfId="0" applyFont="1" applyBorder="1" applyAlignment="1">
      <alignment horizontal="center" shrinkToFit="1"/>
    </xf>
    <xf numFmtId="0" fontId="5" fillId="0" borderId="77" xfId="0" applyFont="1" applyBorder="1" applyAlignment="1">
      <alignment horizontal="center" shrinkToFit="1"/>
    </xf>
    <xf numFmtId="0" fontId="2" fillId="0" borderId="77" xfId="0" applyFont="1" applyBorder="1" applyAlignment="1">
      <alignment horizontal="center" shrinkToFit="1"/>
    </xf>
    <xf numFmtId="0" fontId="2" fillId="0" borderId="172" xfId="0" applyFont="1" applyBorder="1" applyAlignment="1">
      <alignment horizontal="center" shrinkToFit="1"/>
    </xf>
    <xf numFmtId="0" fontId="2" fillId="0" borderId="77" xfId="0" applyFont="1" applyFill="1" applyBorder="1" applyAlignment="1">
      <alignment horizontal="center" shrinkToFit="1"/>
    </xf>
    <xf numFmtId="0" fontId="5" fillId="0" borderId="172" xfId="0" applyFont="1" applyBorder="1" applyAlignment="1">
      <alignment horizontal="center" shrinkToFit="1"/>
    </xf>
    <xf numFmtId="0" fontId="2" fillId="0" borderId="173" xfId="0" applyFont="1" applyBorder="1" applyAlignment="1">
      <alignment horizontal="center" shrinkToFit="1"/>
    </xf>
    <xf numFmtId="0" fontId="5" fillId="0" borderId="172" xfId="0" applyFont="1" applyFill="1" applyBorder="1" applyAlignment="1">
      <alignment horizontal="center" shrinkToFit="1"/>
    </xf>
    <xf numFmtId="0" fontId="21" fillId="3" borderId="174" xfId="0" applyFont="1" applyFill="1" applyBorder="1" applyAlignment="1">
      <alignment horizontal="center"/>
    </xf>
    <xf numFmtId="0" fontId="5" fillId="0" borderId="55" xfId="0" applyFont="1" applyBorder="1" applyAlignment="1">
      <alignment horizontal="center" shrinkToFit="1"/>
    </xf>
    <xf numFmtId="0" fontId="5" fillId="0" borderId="175" xfId="0" applyFont="1" applyBorder="1" applyAlignment="1">
      <alignment horizontal="center" shrinkToFit="1"/>
    </xf>
    <xf numFmtId="0" fontId="5" fillId="0" borderId="43" xfId="0" applyFont="1" applyBorder="1" applyAlignment="1">
      <alignment horizontal="center" shrinkToFit="1"/>
    </xf>
    <xf numFmtId="0" fontId="5" fillId="0" borderId="47" xfId="0" applyFont="1" applyBorder="1" applyAlignment="1">
      <alignment horizontal="center" shrinkToFit="1"/>
    </xf>
    <xf numFmtId="164" fontId="2" fillId="0" borderId="43" xfId="0" applyNumberFormat="1" applyFont="1" applyBorder="1" applyAlignment="1">
      <alignment horizontal="center" vertical="center" shrinkToFit="1"/>
    </xf>
    <xf numFmtId="0" fontId="2" fillId="0" borderId="177" xfId="0" applyFont="1" applyBorder="1" applyAlignment="1">
      <alignment horizontal="center" vertical="center" shrinkToFit="1"/>
    </xf>
    <xf numFmtId="164" fontId="2" fillId="0" borderId="177" xfId="0" applyNumberFormat="1" applyFont="1" applyBorder="1" applyAlignment="1">
      <alignment horizontal="center" vertical="center" shrinkToFit="1"/>
    </xf>
    <xf numFmtId="0" fontId="5" fillId="0" borderId="176" xfId="0" applyFont="1" applyBorder="1" applyAlignment="1">
      <alignment horizontal="center" shrinkToFit="1"/>
    </xf>
    <xf numFmtId="0" fontId="5" fillId="0" borderId="178" xfId="0" applyFont="1" applyBorder="1" applyAlignment="1">
      <alignment horizontal="center" shrinkToFit="1"/>
    </xf>
    <xf numFmtId="164" fontId="2" fillId="0" borderId="177" xfId="0" applyNumberFormat="1" applyFont="1" applyBorder="1" applyAlignment="1">
      <alignment horizontal="center" shrinkToFit="1"/>
    </xf>
    <xf numFmtId="0" fontId="2" fillId="0" borderId="132" xfId="0" applyFont="1" applyBorder="1" applyAlignment="1">
      <alignment horizontal="center" shrinkToFit="1"/>
    </xf>
    <xf numFmtId="0" fontId="2" fillId="0" borderId="125" xfId="0" applyFont="1" applyBorder="1" applyAlignment="1">
      <alignment horizontal="center" vertical="center" shrinkToFit="1"/>
    </xf>
    <xf numFmtId="0" fontId="2" fillId="0" borderId="176" xfId="0" applyFont="1" applyFill="1" applyBorder="1" applyAlignment="1">
      <alignment horizontal="center" vertical="center" shrinkToFit="1"/>
    </xf>
    <xf numFmtId="0" fontId="2" fillId="0" borderId="171" xfId="0" applyFont="1" applyBorder="1" applyAlignment="1">
      <alignment horizontal="center" shrinkToFit="1"/>
    </xf>
    <xf numFmtId="0" fontId="2" fillId="0" borderId="77" xfId="0" applyFont="1" applyBorder="1" applyAlignment="1">
      <alignment horizontal="center" vertical="center" shrinkToFit="1"/>
    </xf>
    <xf numFmtId="164" fontId="2" fillId="0" borderId="52" xfId="0" applyNumberFormat="1" applyFont="1" applyBorder="1" applyAlignment="1">
      <alignment horizontal="center" shrinkToFit="1"/>
    </xf>
    <xf numFmtId="0" fontId="2" fillId="0" borderId="149" xfId="0" applyFont="1" applyBorder="1" applyAlignment="1">
      <alignment horizontal="center" vertical="center"/>
    </xf>
    <xf numFmtId="0" fontId="5" fillId="0" borderId="96" xfId="0" applyFont="1" applyBorder="1" applyAlignment="1">
      <alignment horizontal="center" vertical="center"/>
    </xf>
    <xf numFmtId="0" fontId="85" fillId="0" borderId="96" xfId="0" quotePrefix="1" applyFont="1" applyBorder="1" applyAlignment="1">
      <alignment horizontal="center" vertical="center" wrapText="1"/>
    </xf>
    <xf numFmtId="0" fontId="2" fillId="0" borderId="96" xfId="0" applyFont="1" applyBorder="1" applyAlignment="1">
      <alignment horizontal="center" vertical="center" shrinkToFit="1"/>
    </xf>
    <xf numFmtId="164" fontId="5" fillId="0" borderId="96" xfId="0" applyNumberFormat="1" applyFont="1" applyBorder="1" applyAlignment="1">
      <alignment horizontal="center" vertical="center"/>
    </xf>
    <xf numFmtId="1" fontId="2" fillId="0" borderId="96" xfId="0" applyNumberFormat="1" applyFont="1" applyBorder="1" applyAlignment="1">
      <alignment horizontal="center" vertical="center"/>
    </xf>
    <xf numFmtId="0" fontId="2" fillId="0" borderId="150" xfId="0" applyFont="1" applyBorder="1" applyAlignment="1">
      <alignment horizontal="center" vertical="center"/>
    </xf>
    <xf numFmtId="0" fontId="2" fillId="0" borderId="179" xfId="0" applyFont="1" applyBorder="1" applyAlignment="1">
      <alignment horizontal="center" vertical="center"/>
    </xf>
    <xf numFmtId="0" fontId="85" fillId="0" borderId="180" xfId="0" quotePrefix="1" applyFont="1" applyBorder="1" applyAlignment="1">
      <alignment horizontal="center" vertical="center" wrapText="1"/>
    </xf>
    <xf numFmtId="0" fontId="2" fillId="0" borderId="180" xfId="0" applyFont="1" applyBorder="1" applyAlignment="1">
      <alignment horizontal="center" vertical="center" shrinkToFit="1"/>
    </xf>
    <xf numFmtId="164" fontId="5" fillId="0" borderId="180" xfId="0" applyNumberFormat="1" applyFont="1" applyBorder="1" applyAlignment="1">
      <alignment horizontal="center" vertical="center"/>
    </xf>
    <xf numFmtId="1" fontId="61" fillId="13" borderId="180" xfId="0" applyNumberFormat="1" applyFont="1" applyFill="1" applyBorder="1" applyAlignment="1">
      <alignment horizontal="center" vertical="center"/>
    </xf>
    <xf numFmtId="1" fontId="2" fillId="0" borderId="180" xfId="0" applyNumberFormat="1" applyFont="1" applyBorder="1" applyAlignment="1">
      <alignment horizontal="center" vertical="center"/>
    </xf>
    <xf numFmtId="0" fontId="2" fillId="0" borderId="181" xfId="0" applyFont="1" applyBorder="1" applyAlignment="1">
      <alignment horizontal="center" vertical="center"/>
    </xf>
    <xf numFmtId="0" fontId="2" fillId="0" borderId="180" xfId="0" applyFont="1" applyBorder="1" applyAlignment="1">
      <alignment horizontal="center" vertical="center"/>
    </xf>
    <xf numFmtId="49" fontId="2" fillId="0" borderId="96" xfId="2" applyNumberFormat="1" applyFont="1" applyBorder="1" applyAlignment="1">
      <alignment horizontal="center" vertical="center"/>
    </xf>
    <xf numFmtId="49" fontId="2" fillId="0" borderId="180" xfId="2" applyNumberFormat="1" applyFont="1" applyBorder="1" applyAlignment="1">
      <alignment horizontal="center" vertical="center"/>
    </xf>
    <xf numFmtId="164" fontId="2" fillId="0" borderId="180" xfId="0" applyNumberFormat="1" applyFont="1" applyBorder="1" applyAlignment="1">
      <alignment horizontal="center" vertical="center"/>
    </xf>
    <xf numFmtId="0" fontId="69" fillId="18" borderId="182" xfId="2" applyNumberFormat="1" applyFont="1" applyFill="1" applyBorder="1" applyAlignment="1">
      <alignment horizontal="center" vertical="center" shrinkToFit="1"/>
    </xf>
    <xf numFmtId="0" fontId="69" fillId="18" borderId="183" xfId="0" applyNumberFormat="1" applyFont="1" applyFill="1" applyBorder="1" applyAlignment="1">
      <alignment horizontal="center" vertical="center" wrapText="1"/>
    </xf>
    <xf numFmtId="0" fontId="2" fillId="0" borderId="44" xfId="0" applyFont="1" applyFill="1" applyBorder="1" applyAlignment="1">
      <alignment horizontal="left" shrinkToFit="1"/>
    </xf>
    <xf numFmtId="164" fontId="5" fillId="0" borderId="126" xfId="0" applyNumberFormat="1" applyFont="1" applyBorder="1" applyAlignment="1">
      <alignment horizontal="center" vertical="center"/>
    </xf>
    <xf numFmtId="1" fontId="61" fillId="13" borderId="126" xfId="0" applyNumberFormat="1" applyFont="1" applyFill="1" applyBorder="1" applyAlignment="1">
      <alignment horizontal="center" vertical="center"/>
    </xf>
    <xf numFmtId="1" fontId="2" fillId="0" borderId="126" xfId="0" applyNumberFormat="1" applyFont="1" applyBorder="1" applyAlignment="1">
      <alignment horizontal="center" vertical="center"/>
    </xf>
    <xf numFmtId="0" fontId="2" fillId="0" borderId="98" xfId="0" quotePrefix="1" applyFont="1" applyBorder="1" applyAlignment="1">
      <alignment horizontal="center" vertical="center" wrapText="1"/>
    </xf>
    <xf numFmtId="0" fontId="95" fillId="13" borderId="122" xfId="0" applyFont="1" applyFill="1" applyBorder="1" applyAlignment="1">
      <alignment horizontal="centerContinuous"/>
    </xf>
    <xf numFmtId="0" fontId="96" fillId="13" borderId="2" xfId="0" applyFont="1" applyFill="1" applyBorder="1" applyAlignment="1">
      <alignment horizontal="centerContinuous" wrapText="1"/>
    </xf>
    <xf numFmtId="0" fontId="96" fillId="13" borderId="10" xfId="0" applyFont="1" applyFill="1" applyBorder="1" applyAlignment="1">
      <alignment horizontal="centerContinuous" wrapText="1"/>
    </xf>
    <xf numFmtId="0" fontId="50" fillId="0" borderId="0" xfId="0" applyFont="1" applyBorder="1" applyAlignment="1">
      <alignment horizontal="centerContinuous" vertical="center" wrapText="1"/>
    </xf>
    <xf numFmtId="0" fontId="97" fillId="0" borderId="0" xfId="0" applyFont="1" applyBorder="1" applyAlignment="1">
      <alignment horizontal="centerContinuous" vertical="center" wrapText="1"/>
    </xf>
    <xf numFmtId="0" fontId="98" fillId="0" borderId="186" xfId="0" applyFont="1" applyBorder="1" applyAlignment="1">
      <alignment horizontal="center"/>
    </xf>
    <xf numFmtId="0" fontId="2" fillId="0" borderId="0" xfId="0" applyFont="1" applyBorder="1" applyAlignment="1">
      <alignment vertical="center" wrapText="1"/>
    </xf>
    <xf numFmtId="0" fontId="98" fillId="0" borderId="184" xfId="0" applyFont="1" applyBorder="1" applyAlignment="1">
      <alignment horizontal="center"/>
    </xf>
    <xf numFmtId="0" fontId="98" fillId="0" borderId="185" xfId="0" applyFont="1" applyBorder="1" applyAlignment="1">
      <alignment horizontal="center"/>
    </xf>
    <xf numFmtId="0" fontId="66" fillId="0" borderId="100" xfId="0" applyFont="1" applyBorder="1" applyAlignment="1">
      <alignment horizontal="center"/>
    </xf>
    <xf numFmtId="0" fontId="66" fillId="0" borderId="101" xfId="0" applyFont="1" applyBorder="1" applyAlignment="1">
      <alignment horizontal="center"/>
    </xf>
    <xf numFmtId="0" fontId="66" fillId="0" borderId="187" xfId="0" applyFont="1" applyBorder="1" applyAlignment="1">
      <alignment horizontal="center"/>
    </xf>
    <xf numFmtId="0" fontId="98" fillId="0" borderId="188" xfId="0" applyFont="1" applyBorder="1" applyAlignment="1">
      <alignment horizontal="center"/>
    </xf>
    <xf numFmtId="0" fontId="66" fillId="0" borderId="189" xfId="0" applyFont="1" applyBorder="1" applyAlignment="1">
      <alignment horizontal="center"/>
    </xf>
    <xf numFmtId="0" fontId="7" fillId="0" borderId="35" xfId="0" applyFont="1" applyFill="1" applyBorder="1" applyAlignment="1">
      <alignment horizontal="center" shrinkToFit="1"/>
    </xf>
    <xf numFmtId="49" fontId="7" fillId="11" borderId="27" xfId="0" applyNumberFormat="1" applyFont="1" applyFill="1" applyBorder="1" applyAlignment="1">
      <alignment horizontal="center"/>
    </xf>
    <xf numFmtId="49" fontId="7" fillId="11" borderId="59" xfId="0" applyNumberFormat="1" applyFont="1" applyFill="1" applyBorder="1" applyAlignment="1">
      <alignment horizontal="center"/>
    </xf>
    <xf numFmtId="0" fontId="7" fillId="0" borderId="26" xfId="2" applyNumberFormat="1" applyFont="1" applyFill="1" applyBorder="1" applyAlignment="1">
      <alignment horizontal="center" vertical="center" shrinkToFit="1"/>
    </xf>
    <xf numFmtId="0" fontId="7" fillId="15" borderId="26" xfId="2" applyNumberFormat="1" applyFont="1" applyFill="1" applyBorder="1" applyAlignment="1">
      <alignment horizontal="center" vertical="center" shrinkToFit="1"/>
    </xf>
    <xf numFmtId="0" fontId="7" fillId="15" borderId="28" xfId="0" applyNumberFormat="1" applyFont="1" applyFill="1" applyBorder="1" applyAlignment="1">
      <alignment horizontal="center" vertical="center" wrapText="1"/>
    </xf>
    <xf numFmtId="0" fontId="7" fillId="15" borderId="56" xfId="2" applyNumberFormat="1" applyFont="1" applyFill="1" applyBorder="1" applyAlignment="1">
      <alignment horizontal="center" vertical="center" shrinkToFit="1"/>
    </xf>
    <xf numFmtId="0" fontId="7" fillId="15" borderId="58" xfId="0" applyNumberFormat="1" applyFont="1" applyFill="1" applyBorder="1" applyAlignment="1">
      <alignment horizontal="center" vertical="center" wrapText="1"/>
    </xf>
    <xf numFmtId="0" fontId="7" fillId="0" borderId="59" xfId="2" applyNumberFormat="1" applyFont="1" applyFill="1" applyBorder="1" applyAlignment="1">
      <alignment horizontal="center" vertical="center" shrinkToFit="1"/>
    </xf>
    <xf numFmtId="9" fontId="7" fillId="0" borderId="59" xfId="2" applyFont="1" applyBorder="1" applyAlignment="1">
      <alignment horizontal="center" vertical="center" shrinkToFit="1"/>
    </xf>
    <xf numFmtId="9" fontId="7" fillId="0" borderId="13" xfId="2" applyFont="1" applyBorder="1" applyAlignment="1">
      <alignment horizontal="center" shrinkToFit="1"/>
    </xf>
    <xf numFmtId="0" fontId="6" fillId="0" borderId="8" xfId="0" applyFont="1" applyFill="1" applyBorder="1" applyAlignment="1">
      <alignment horizontal="center" shrinkToFit="1"/>
    </xf>
    <xf numFmtId="0" fontId="7" fillId="0" borderId="28" xfId="0" applyNumberFormat="1" applyFont="1" applyFill="1" applyBorder="1" applyAlignment="1">
      <alignment horizontal="center" vertical="center" shrinkToFit="1"/>
    </xf>
    <xf numFmtId="0" fontId="3" fillId="0" borderId="0" xfId="0" applyFont="1" applyBorder="1" applyAlignment="1">
      <alignment horizontal="centerContinuous" vertical="center"/>
    </xf>
    <xf numFmtId="0" fontId="15" fillId="0" borderId="0" xfId="0" applyFont="1" applyBorder="1" applyAlignment="1">
      <alignment horizontal="centerContinuous" vertical="center"/>
    </xf>
    <xf numFmtId="0" fontId="5" fillId="0" borderId="0" xfId="0" applyFont="1" applyBorder="1" applyAlignment="1">
      <alignment vertical="center"/>
    </xf>
    <xf numFmtId="0" fontId="21" fillId="14" borderId="15" xfId="0" applyFont="1" applyFill="1" applyBorder="1" applyAlignment="1">
      <alignment horizontal="center" vertical="center"/>
    </xf>
    <xf numFmtId="0" fontId="21" fillId="14" borderId="16" xfId="0" applyFont="1" applyFill="1" applyBorder="1" applyAlignment="1">
      <alignment horizontal="center" vertical="center"/>
    </xf>
    <xf numFmtId="49" fontId="21" fillId="14" borderId="16" xfId="0" applyNumberFormat="1" applyFont="1" applyFill="1" applyBorder="1" applyAlignment="1">
      <alignment horizontal="center" vertical="center"/>
    </xf>
    <xf numFmtId="0" fontId="21" fillId="14" borderId="20" xfId="0" applyFont="1" applyFill="1" applyBorder="1" applyAlignment="1">
      <alignment horizontal="center" vertical="center"/>
    </xf>
    <xf numFmtId="0" fontId="60" fillId="13" borderId="20" xfId="0" applyFont="1" applyFill="1" applyBorder="1" applyAlignment="1">
      <alignment horizontal="center" vertical="center"/>
    </xf>
    <xf numFmtId="0" fontId="21" fillId="14" borderId="17" xfId="0" applyFont="1" applyFill="1" applyBorder="1" applyAlignment="1">
      <alignment horizontal="center" vertical="center"/>
    </xf>
    <xf numFmtId="0" fontId="2" fillId="11" borderId="152" xfId="0" applyFont="1" applyFill="1" applyBorder="1" applyAlignment="1">
      <alignment horizontal="center" vertical="center"/>
    </xf>
    <xf numFmtId="0" fontId="2" fillId="11" borderId="98" xfId="0" applyFont="1" applyFill="1" applyBorder="1" applyAlignment="1">
      <alignment horizontal="center" vertical="center"/>
    </xf>
    <xf numFmtId="164" fontId="2" fillId="11" borderId="98" xfId="0" applyNumberFormat="1" applyFont="1" applyFill="1" applyBorder="1" applyAlignment="1">
      <alignment horizontal="center" vertical="center"/>
    </xf>
    <xf numFmtId="164" fontId="2" fillId="11" borderId="112" xfId="0" applyNumberFormat="1" applyFont="1" applyFill="1" applyBorder="1" applyAlignment="1">
      <alignment horizontal="center" vertical="center"/>
    </xf>
    <xf numFmtId="1" fontId="61" fillId="13" borderId="112" xfId="0" applyNumberFormat="1" applyFont="1" applyFill="1" applyBorder="1" applyAlignment="1">
      <alignment horizontal="center" vertical="center"/>
    </xf>
    <xf numFmtId="1" fontId="2" fillId="11" borderId="112" xfId="0" applyNumberFormat="1" applyFont="1" applyFill="1" applyBorder="1" applyAlignment="1">
      <alignment horizontal="center" vertical="center"/>
    </xf>
    <xf numFmtId="0" fontId="2" fillId="11" borderId="153" xfId="0" applyFont="1" applyFill="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49" fontId="2" fillId="0" borderId="139" xfId="0" applyNumberFormat="1" applyFont="1" applyBorder="1" applyAlignment="1">
      <alignment horizontal="center" vertical="center"/>
    </xf>
    <xf numFmtId="164" fontId="2" fillId="0" borderId="139" xfId="0" applyNumberFormat="1" applyFont="1" applyBorder="1" applyAlignment="1">
      <alignment horizontal="center" vertical="center"/>
    </xf>
    <xf numFmtId="0" fontId="2" fillId="0" borderId="138" xfId="0" applyFont="1" applyBorder="1" applyAlignment="1">
      <alignment horizontal="center" vertical="center"/>
    </xf>
    <xf numFmtId="0" fontId="2" fillId="0" borderId="138" xfId="0" quotePrefix="1" applyFont="1" applyBorder="1" applyAlignment="1">
      <alignment horizontal="center" vertical="center"/>
    </xf>
    <xf numFmtId="0" fontId="5" fillId="0" borderId="138" xfId="0" applyFont="1" applyBorder="1" applyAlignment="1">
      <alignment horizontal="center" vertical="center"/>
    </xf>
    <xf numFmtId="49" fontId="2" fillId="0" borderId="126" xfId="0" applyNumberFormat="1" applyFont="1" applyBorder="1" applyAlignment="1">
      <alignment horizontal="center" vertical="center"/>
    </xf>
    <xf numFmtId="164" fontId="2" fillId="0" borderId="126" xfId="0" applyNumberFormat="1" applyFont="1" applyBorder="1" applyAlignment="1">
      <alignment horizontal="center" vertical="center"/>
    </xf>
    <xf numFmtId="0" fontId="5" fillId="0" borderId="163" xfId="0" applyFont="1" applyBorder="1" applyAlignment="1">
      <alignment horizontal="center" vertical="center"/>
    </xf>
    <xf numFmtId="49" fontId="2" fillId="0" borderId="98" xfId="0" applyNumberFormat="1" applyFont="1" applyBorder="1" applyAlignment="1">
      <alignment horizontal="center" vertical="center"/>
    </xf>
    <xf numFmtId="164" fontId="2" fillId="0" borderId="98" xfId="0" applyNumberFormat="1" applyFont="1" applyBorder="1" applyAlignment="1">
      <alignment horizontal="center" vertical="center"/>
    </xf>
    <xf numFmtId="0" fontId="5" fillId="0" borderId="153" xfId="0"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0" fontId="21" fillId="14" borderId="20" xfId="0" applyFont="1" applyFill="1" applyBorder="1" applyAlignment="1">
      <alignment horizontal="centerContinuous" vertical="center"/>
    </xf>
    <xf numFmtId="0" fontId="21" fillId="14" borderId="83" xfId="0" applyFont="1" applyFill="1" applyBorder="1" applyAlignment="1">
      <alignment horizontal="centerContinuous" vertical="center"/>
    </xf>
    <xf numFmtId="0" fontId="21" fillId="14" borderId="70" xfId="0" applyFont="1" applyFill="1" applyBorder="1" applyAlignment="1">
      <alignment horizontal="centerContinuous" vertical="center"/>
    </xf>
    <xf numFmtId="0" fontId="2" fillId="0" borderId="96" xfId="0" applyFont="1" applyBorder="1" applyAlignment="1">
      <alignment horizontal="center" vertical="center"/>
    </xf>
    <xf numFmtId="9" fontId="2" fillId="0" borderId="96" xfId="0" applyNumberFormat="1" applyFont="1" applyBorder="1" applyAlignment="1">
      <alignment horizontal="center" vertical="center"/>
    </xf>
    <xf numFmtId="164" fontId="2" fillId="0" borderId="96" xfId="0" applyNumberFormat="1" applyFont="1" applyFill="1" applyBorder="1" applyAlignment="1">
      <alignment horizontal="center" vertical="center"/>
    </xf>
    <xf numFmtId="164" fontId="5" fillId="0" borderId="147" xfId="0" applyNumberFormat="1" applyFont="1" applyFill="1" applyBorder="1" applyAlignment="1">
      <alignment horizontal="centerContinuous" vertical="center"/>
    </xf>
    <xf numFmtId="164" fontId="5" fillId="0" borderId="95" xfId="0" applyNumberFormat="1" applyFont="1" applyFill="1" applyBorder="1" applyAlignment="1">
      <alignment horizontal="centerContinuous" vertical="center"/>
    </xf>
    <xf numFmtId="164" fontId="2" fillId="0" borderId="95" xfId="0" applyNumberFormat="1" applyFont="1" applyFill="1" applyBorder="1" applyAlignment="1">
      <alignment horizontal="centerContinuous" vertical="center"/>
    </xf>
    <xf numFmtId="0" fontId="5" fillId="0" borderId="97" xfId="0" quotePrefix="1" applyFont="1" applyBorder="1" applyAlignment="1">
      <alignment horizontal="centerContinuous" vertical="center"/>
    </xf>
    <xf numFmtId="0" fontId="2" fillId="0" borderId="12" xfId="0" applyFont="1" applyBorder="1" applyAlignment="1">
      <alignment horizontal="center" vertical="center"/>
    </xf>
    <xf numFmtId="0" fontId="5" fillId="0" borderId="26" xfId="0" applyFont="1" applyBorder="1" applyAlignment="1">
      <alignment horizontal="center" vertical="center"/>
    </xf>
    <xf numFmtId="0" fontId="2" fillId="0" borderId="26" xfId="0" applyFont="1" applyBorder="1" applyAlignment="1">
      <alignment horizontal="center" vertical="center"/>
    </xf>
    <xf numFmtId="9" fontId="2" fillId="0" borderId="26" xfId="0" applyNumberFormat="1" applyFont="1" applyBorder="1" applyAlignment="1">
      <alignment horizontal="center" vertical="center"/>
    </xf>
    <xf numFmtId="164" fontId="2"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Continuous" vertical="center"/>
    </xf>
    <xf numFmtId="164" fontId="5" fillId="0" borderId="0" xfId="0" applyNumberFormat="1" applyFont="1" applyFill="1" applyBorder="1" applyAlignment="1">
      <alignment horizontal="centerContinuous" vertical="center"/>
    </xf>
    <xf numFmtId="164" fontId="2" fillId="0" borderId="0" xfId="0" applyNumberFormat="1" applyFont="1" applyFill="1" applyBorder="1" applyAlignment="1">
      <alignment horizontal="centerContinuous" vertical="center"/>
    </xf>
    <xf numFmtId="0" fontId="5" fillId="0" borderId="2" xfId="0" quotePrefix="1" applyFont="1" applyBorder="1" applyAlignment="1">
      <alignment horizontal="centerContinuous" vertical="center"/>
    </xf>
    <xf numFmtId="0" fontId="2" fillId="11" borderId="98" xfId="0" quotePrefix="1" applyFont="1" applyFill="1" applyBorder="1" applyAlignment="1">
      <alignment horizontal="center" vertical="center"/>
    </xf>
    <xf numFmtId="9" fontId="2" fillId="11" borderId="98" xfId="0" applyNumberFormat="1" applyFont="1" applyFill="1" applyBorder="1" applyAlignment="1">
      <alignment horizontal="center" vertical="center"/>
    </xf>
    <xf numFmtId="164" fontId="5" fillId="11" borderId="98" xfId="0" applyNumberFormat="1" applyFont="1" applyFill="1" applyBorder="1" applyAlignment="1">
      <alignment horizontal="center" vertical="center"/>
    </xf>
    <xf numFmtId="164" fontId="2" fillId="11" borderId="112" xfId="0" applyNumberFormat="1" applyFont="1" applyFill="1" applyBorder="1" applyAlignment="1">
      <alignment horizontal="centerContinuous" vertical="center"/>
    </xf>
    <xf numFmtId="164" fontId="5" fillId="11" borderId="92" xfId="0" applyNumberFormat="1" applyFont="1" applyFill="1" applyBorder="1" applyAlignment="1">
      <alignment horizontal="centerContinuous" vertical="center"/>
    </xf>
    <xf numFmtId="164" fontId="2" fillId="11" borderId="92" xfId="0" applyNumberFormat="1" applyFont="1" applyFill="1" applyBorder="1" applyAlignment="1">
      <alignment horizontal="centerContinuous" vertical="center"/>
    </xf>
    <xf numFmtId="0" fontId="5" fillId="11" borderId="93" xfId="0" applyFont="1" applyFill="1" applyBorder="1" applyAlignment="1">
      <alignment horizontal="centerContinuous" vertical="center"/>
    </xf>
    <xf numFmtId="0" fontId="19" fillId="0" borderId="0" xfId="0" applyFont="1" applyBorder="1" applyAlignment="1">
      <alignment horizontal="right" vertical="center"/>
    </xf>
    <xf numFmtId="0" fontId="21" fillId="14" borderId="18" xfId="0" applyFont="1" applyFill="1" applyBorder="1" applyAlignment="1">
      <alignment horizontal="centerContinuous" vertical="center"/>
    </xf>
    <xf numFmtId="0" fontId="21" fillId="14" borderId="19" xfId="0" applyFont="1" applyFill="1" applyBorder="1" applyAlignment="1">
      <alignment horizontal="centerContinuous" vertical="center"/>
    </xf>
    <xf numFmtId="0" fontId="2" fillId="0" borderId="94" xfId="0" applyFont="1" applyFill="1" applyBorder="1" applyAlignment="1">
      <alignment horizontal="centerContinuous" vertical="center"/>
    </xf>
    <xf numFmtId="0" fontId="2" fillId="0" borderId="146" xfId="0" applyFont="1" applyFill="1" applyBorder="1" applyAlignment="1">
      <alignment horizontal="centerContinuous" vertical="center"/>
    </xf>
    <xf numFmtId="0" fontId="2" fillId="0" borderId="147" xfId="0" applyFont="1" applyFill="1" applyBorder="1" applyAlignment="1">
      <alignment horizontal="centerContinuous" vertical="center"/>
    </xf>
    <xf numFmtId="49" fontId="2" fillId="0" borderId="147" xfId="0" applyNumberFormat="1" applyFont="1" applyFill="1" applyBorder="1" applyAlignment="1">
      <alignment horizontal="center" vertical="center"/>
    </xf>
    <xf numFmtId="0" fontId="2" fillId="0" borderId="45" xfId="0" applyFont="1" applyFill="1" applyBorder="1" applyAlignment="1">
      <alignment horizontal="centerContinuous" vertical="center"/>
    </xf>
    <xf numFmtId="0" fontId="2" fillId="0" borderId="148" xfId="0" applyFont="1" applyFill="1" applyBorder="1" applyAlignment="1">
      <alignment horizontal="centerContinuous" vertical="center"/>
    </xf>
    <xf numFmtId="0" fontId="2" fillId="0" borderId="112" xfId="0" applyFont="1" applyFill="1" applyBorder="1" applyAlignment="1">
      <alignment horizontal="centerContinuous" vertical="center"/>
    </xf>
    <xf numFmtId="164" fontId="2" fillId="0" borderId="98" xfId="0" applyNumberFormat="1" applyFont="1" applyFill="1" applyBorder="1" applyAlignment="1">
      <alignment horizontal="center" vertical="center"/>
    </xf>
    <xf numFmtId="0" fontId="21" fillId="14" borderId="85" xfId="0" applyFont="1" applyFill="1" applyBorder="1" applyAlignment="1">
      <alignment horizontal="center" vertical="center"/>
    </xf>
    <xf numFmtId="0" fontId="2" fillId="0" borderId="94" xfId="0" applyFont="1" applyFill="1" applyBorder="1" applyAlignment="1">
      <alignment horizontal="centerContinuous" vertical="center" shrinkToFit="1"/>
    </xf>
    <xf numFmtId="0" fontId="21" fillId="0" borderId="95" xfId="0" applyFont="1" applyFill="1" applyBorder="1" applyAlignment="1">
      <alignment horizontal="centerContinuous" vertical="center"/>
    </xf>
    <xf numFmtId="0" fontId="2" fillId="0" borderId="96" xfId="0" applyFont="1" applyFill="1" applyBorder="1" applyAlignment="1">
      <alignment horizontal="center" vertical="center"/>
    </xf>
    <xf numFmtId="0" fontId="2" fillId="0" borderId="97" xfId="0" applyFont="1" applyFill="1" applyBorder="1" applyAlignment="1">
      <alignment horizontal="centerContinuous" vertical="center"/>
    </xf>
    <xf numFmtId="0" fontId="2" fillId="0" borderId="42" xfId="0" applyFont="1" applyFill="1" applyBorder="1" applyAlignment="1">
      <alignment horizontal="centerContinuous" vertical="center" shrinkToFit="1"/>
    </xf>
    <xf numFmtId="0" fontId="2" fillId="0" borderId="90" xfId="0" applyFont="1" applyFill="1" applyBorder="1" applyAlignment="1">
      <alignment horizontal="centerContinuous" vertical="center"/>
    </xf>
    <xf numFmtId="49" fontId="2" fillId="0" borderId="139" xfId="0" applyNumberFormat="1" applyFont="1" applyFill="1" applyBorder="1" applyAlignment="1">
      <alignment horizontal="center" vertical="center"/>
    </xf>
    <xf numFmtId="0" fontId="21" fillId="0" borderId="90" xfId="0" applyFont="1" applyFill="1" applyBorder="1" applyAlignment="1">
      <alignment horizontal="centerContinuous" vertical="center"/>
    </xf>
    <xf numFmtId="0" fontId="2" fillId="0" borderId="139" xfId="0" applyFont="1" applyFill="1" applyBorder="1" applyAlignment="1">
      <alignment horizontal="center" vertical="center"/>
    </xf>
    <xf numFmtId="0" fontId="2" fillId="0" borderId="45" xfId="0" applyFont="1" applyFill="1" applyBorder="1" applyAlignment="1">
      <alignment horizontal="centerContinuous" vertical="center" shrinkToFit="1"/>
    </xf>
    <xf numFmtId="0" fontId="21" fillId="0" borderId="92" xfId="0" applyFont="1" applyFill="1" applyBorder="1" applyAlignment="1">
      <alignment horizontal="centerContinuous" vertical="center"/>
    </xf>
    <xf numFmtId="0" fontId="2" fillId="0" borderId="98" xfId="0" applyFont="1" applyFill="1" applyBorder="1" applyAlignment="1">
      <alignment horizontal="center" vertical="center"/>
    </xf>
    <xf numFmtId="0" fontId="2" fillId="0" borderId="93" xfId="0" applyFont="1" applyFill="1" applyBorder="1" applyAlignment="1">
      <alignment horizontal="centerContinuous" vertical="center"/>
    </xf>
    <xf numFmtId="0" fontId="7" fillId="0" borderId="1" xfId="0" applyFont="1" applyBorder="1" applyAlignment="1">
      <alignment shrinkToFit="1"/>
    </xf>
    <xf numFmtId="9" fontId="69" fillId="18" borderId="26" xfId="2" applyFont="1" applyFill="1" applyBorder="1" applyAlignment="1">
      <alignment horizontal="center" vertical="center" shrinkToFit="1"/>
    </xf>
    <xf numFmtId="9" fontId="69" fillId="18" borderId="27" xfId="2" applyFont="1" applyFill="1" applyBorder="1" applyAlignment="1">
      <alignment horizontal="center" vertical="center" shrinkToFit="1"/>
    </xf>
    <xf numFmtId="0" fontId="69" fillId="18" borderId="27" xfId="0" applyNumberFormat="1" applyFont="1" applyFill="1" applyBorder="1" applyAlignment="1">
      <alignment horizontal="center" vertical="center" shrinkToFit="1"/>
    </xf>
    <xf numFmtId="0" fontId="69" fillId="18" borderId="27" xfId="2" applyNumberFormat="1" applyFont="1" applyFill="1" applyBorder="1" applyAlignment="1">
      <alignment horizontal="center" vertical="center" shrinkToFit="1"/>
    </xf>
    <xf numFmtId="0" fontId="69" fillId="18" borderId="28" xfId="0" applyNumberFormat="1" applyFont="1" applyFill="1" applyBorder="1" applyAlignment="1">
      <alignment horizontal="center" vertical="center" wrapText="1"/>
    </xf>
    <xf numFmtId="9" fontId="69" fillId="18" borderId="56" xfId="2" applyFont="1" applyFill="1" applyBorder="1" applyAlignment="1">
      <alignment horizontal="center" vertical="center" shrinkToFit="1"/>
    </xf>
    <xf numFmtId="9" fontId="69" fillId="18" borderId="57" xfId="2" applyFont="1" applyFill="1" applyBorder="1" applyAlignment="1">
      <alignment horizontal="center" vertical="center" shrinkToFit="1"/>
    </xf>
    <xf numFmtId="0" fontId="69" fillId="18" borderId="57" xfId="0" applyNumberFormat="1" applyFont="1" applyFill="1" applyBorder="1" applyAlignment="1">
      <alignment horizontal="center" vertical="center" shrinkToFit="1"/>
    </xf>
    <xf numFmtId="0" fontId="69" fillId="18" borderId="57" xfId="6" applyNumberFormat="1" applyFont="1" applyFill="1" applyBorder="1" applyAlignment="1">
      <alignment horizontal="center" vertical="center" shrinkToFit="1"/>
    </xf>
    <xf numFmtId="0" fontId="69" fillId="18" borderId="57" xfId="2" applyNumberFormat="1" applyFont="1" applyFill="1" applyBorder="1" applyAlignment="1">
      <alignment horizontal="center" vertical="center" shrinkToFit="1"/>
    </xf>
    <xf numFmtId="0" fontId="69" fillId="18" borderId="58" xfId="0" applyNumberFormat="1" applyFont="1" applyFill="1" applyBorder="1" applyAlignment="1">
      <alignment horizontal="center" vertical="center" wrapText="1"/>
    </xf>
    <xf numFmtId="9" fontId="7" fillId="20" borderId="27" xfId="6" applyFont="1" applyFill="1" applyBorder="1" applyAlignment="1">
      <alignment horizontal="center" vertical="center" shrinkToFit="1"/>
    </xf>
    <xf numFmtId="0" fontId="7" fillId="20" borderId="27" xfId="0" applyNumberFormat="1" applyFont="1" applyFill="1" applyBorder="1" applyAlignment="1">
      <alignment horizontal="center" vertical="center" shrinkToFit="1"/>
    </xf>
    <xf numFmtId="0" fontId="7" fillId="20" borderId="27" xfId="6" applyNumberFormat="1" applyFont="1" applyFill="1" applyBorder="1" applyAlignment="1">
      <alignment horizontal="center" vertical="center" shrinkToFit="1"/>
    </xf>
    <xf numFmtId="0" fontId="7" fillId="20" borderId="28" xfId="0" applyNumberFormat="1" applyFont="1" applyFill="1" applyBorder="1" applyAlignment="1">
      <alignment horizontal="center" vertical="center"/>
    </xf>
    <xf numFmtId="0" fontId="51" fillId="0" borderId="1" xfId="5" applyFont="1" applyBorder="1" applyAlignment="1">
      <alignment horizontal="center" vertical="center" shrinkToFit="1"/>
    </xf>
    <xf numFmtId="0" fontId="7" fillId="0" borderId="26" xfId="5" applyFont="1" applyBorder="1" applyAlignment="1">
      <alignment horizontal="center" vertical="center" wrapText="1"/>
    </xf>
    <xf numFmtId="0" fontId="4" fillId="0" borderId="0" xfId="5" applyFont="1" applyBorder="1" applyAlignment="1">
      <alignment vertical="center" wrapText="1"/>
    </xf>
    <xf numFmtId="0" fontId="70" fillId="0" borderId="24" xfId="5" applyFont="1" applyBorder="1" applyAlignment="1">
      <alignment horizontal="centerContinuous" vertical="center" wrapText="1"/>
    </xf>
    <xf numFmtId="0" fontId="2" fillId="0" borderId="0" xfId="5" applyFont="1" applyBorder="1" applyAlignment="1">
      <alignment vertical="center" wrapText="1"/>
    </xf>
    <xf numFmtId="0" fontId="51" fillId="20" borderId="1" xfId="5" applyFont="1" applyFill="1" applyBorder="1" applyAlignment="1">
      <alignment horizontal="center" vertical="center" shrinkToFit="1"/>
    </xf>
    <xf numFmtId="0" fontId="7" fillId="20" borderId="26" xfId="5" applyFont="1" applyFill="1" applyBorder="1" applyAlignment="1">
      <alignment horizontal="center" vertical="center" wrapText="1"/>
    </xf>
    <xf numFmtId="0" fontId="69" fillId="18" borderId="1" xfId="5" applyFont="1" applyFill="1" applyBorder="1" applyAlignment="1">
      <alignment horizontal="center" vertical="center" shrinkToFit="1"/>
    </xf>
    <xf numFmtId="0" fontId="69" fillId="18" borderId="129" xfId="5" applyFont="1" applyFill="1" applyBorder="1" applyAlignment="1">
      <alignment horizontal="center" vertical="center" wrapText="1"/>
    </xf>
    <xf numFmtId="0" fontId="69" fillId="18" borderId="128" xfId="5" applyFont="1" applyFill="1" applyBorder="1" applyAlignment="1">
      <alignment horizontal="center" vertical="center" shrinkToFit="1"/>
    </xf>
    <xf numFmtId="0" fontId="51" fillId="0" borderId="35" xfId="5" applyFont="1" applyBorder="1" applyAlignment="1">
      <alignment horizontal="center" vertical="center" shrinkToFit="1"/>
    </xf>
    <xf numFmtId="0" fontId="7" fillId="0" borderId="59" xfId="5" applyFont="1" applyFill="1" applyBorder="1" applyAlignment="1">
      <alignment horizontal="center" vertical="center" wrapText="1"/>
    </xf>
    <xf numFmtId="0" fontId="7" fillId="0" borderId="27" xfId="5" applyFont="1" applyFill="1" applyBorder="1" applyAlignment="1">
      <alignment horizontal="center" vertical="center" shrinkToFi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shrinkToFit="1"/>
    </xf>
    <xf numFmtId="0" fontId="7" fillId="0" borderId="27" xfId="0" applyFont="1" applyFill="1" applyBorder="1" applyAlignment="1">
      <alignment horizontal="center" vertical="center" wrapText="1"/>
    </xf>
    <xf numFmtId="0" fontId="7" fillId="20" borderId="1" xfId="5" applyFont="1" applyFill="1" applyBorder="1" applyAlignment="1">
      <alignment horizontal="center" vertical="center" shrinkToFit="1"/>
    </xf>
    <xf numFmtId="0" fontId="7" fillId="20" borderId="27" xfId="5" applyFont="1" applyFill="1" applyBorder="1" applyAlignment="1">
      <alignment horizontal="center" vertical="center" shrinkToFit="1"/>
    </xf>
    <xf numFmtId="0" fontId="69" fillId="18" borderId="128" xfId="0" applyFont="1" applyFill="1" applyBorder="1" applyAlignment="1">
      <alignment horizontal="center" vertical="center" shrinkToFit="1"/>
    </xf>
    <xf numFmtId="0" fontId="69" fillId="18" borderId="129"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20" borderId="1" xfId="0" applyFont="1" applyFill="1" applyBorder="1" applyAlignment="1">
      <alignment horizontal="center" vertical="center" shrinkToFit="1"/>
    </xf>
    <xf numFmtId="0" fontId="7" fillId="20" borderId="26" xfId="0" applyFont="1" applyFill="1" applyBorder="1" applyAlignment="1">
      <alignment horizontal="center" vertical="center" wrapText="1"/>
    </xf>
    <xf numFmtId="0" fontId="7" fillId="20" borderId="27" xfId="0" applyFont="1" applyFill="1" applyBorder="1" applyAlignment="1">
      <alignment horizontal="center" vertical="center" shrinkToFit="1"/>
    </xf>
    <xf numFmtId="0" fontId="69" fillId="18" borderId="129" xfId="0" applyFont="1" applyFill="1" applyBorder="1" applyAlignment="1">
      <alignment horizontal="center" vertical="center" shrinkToFit="1"/>
    </xf>
    <xf numFmtId="0" fontId="51" fillId="20" borderId="1"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69" fillId="18" borderId="1" xfId="0" applyFont="1" applyFill="1" applyBorder="1" applyAlignment="1">
      <alignment horizontal="center" vertical="center" shrinkToFit="1"/>
    </xf>
    <xf numFmtId="0" fontId="69" fillId="18" borderId="26" xfId="0" applyFont="1" applyFill="1" applyBorder="1" applyAlignment="1">
      <alignment horizontal="center" vertical="center" wrapText="1"/>
    </xf>
    <xf numFmtId="0" fontId="69" fillId="18" borderId="27" xfId="0" applyFont="1" applyFill="1" applyBorder="1" applyAlignment="1">
      <alignment horizontal="center" vertical="center" shrinkToFit="1"/>
    </xf>
    <xf numFmtId="0" fontId="69" fillId="18" borderId="8" xfId="0" applyFont="1" applyFill="1" applyBorder="1" applyAlignment="1">
      <alignment horizontal="center" vertical="center" shrinkToFit="1"/>
    </xf>
    <xf numFmtId="0" fontId="69" fillId="18" borderId="56" xfId="0" applyFont="1" applyFill="1" applyBorder="1" applyAlignment="1">
      <alignment horizontal="center" vertical="center" wrapText="1"/>
    </xf>
    <xf numFmtId="0" fontId="4" fillId="0" borderId="0" xfId="5" applyFont="1" applyBorder="1" applyAlignment="1">
      <alignment horizontal="right" vertical="center" wrapText="1"/>
    </xf>
    <xf numFmtId="0" fontId="2" fillId="0" borderId="0" xfId="5" applyFont="1" applyBorder="1" applyAlignment="1">
      <alignment horizontal="left" vertical="center" wrapText="1"/>
    </xf>
    <xf numFmtId="0" fontId="2" fillId="0" borderId="0" xfId="5" applyFont="1" applyBorder="1" applyAlignment="1">
      <alignment vertical="center"/>
    </xf>
    <xf numFmtId="0" fontId="4" fillId="0" borderId="0" xfId="5" applyFont="1" applyBorder="1" applyAlignment="1">
      <alignment horizontal="center" vertical="center" wrapText="1"/>
    </xf>
    <xf numFmtId="0" fontId="74" fillId="0" borderId="26" xfId="4" applyFont="1" applyFill="1" applyBorder="1" applyAlignment="1">
      <alignment horizontal="center"/>
    </xf>
    <xf numFmtId="0" fontId="74" fillId="0" borderId="59" xfId="4" applyFont="1" applyFill="1" applyBorder="1" applyAlignment="1">
      <alignment horizontal="center"/>
    </xf>
    <xf numFmtId="0" fontId="74" fillId="0" borderId="56" xfId="4" applyFont="1" applyFill="1" applyBorder="1" applyAlignment="1">
      <alignment horizontal="center"/>
    </xf>
    <xf numFmtId="0" fontId="2" fillId="11" borderId="149" xfId="0" applyFont="1" applyFill="1" applyBorder="1" applyAlignment="1">
      <alignment horizontal="center" vertical="center"/>
    </xf>
    <xf numFmtId="0" fontId="5" fillId="11" borderId="96" xfId="0" applyFont="1" applyFill="1" applyBorder="1" applyAlignment="1">
      <alignment horizontal="center" vertical="center"/>
    </xf>
    <xf numFmtId="0" fontId="85" fillId="11" borderId="96" xfId="0" quotePrefix="1" applyFont="1" applyFill="1" applyBorder="1" applyAlignment="1">
      <alignment horizontal="center" vertical="center" wrapText="1"/>
    </xf>
    <xf numFmtId="49" fontId="2" fillId="11" borderId="96" xfId="2" applyNumberFormat="1" applyFont="1" applyFill="1" applyBorder="1" applyAlignment="1">
      <alignment horizontal="center" vertical="center"/>
    </xf>
    <xf numFmtId="49" fontId="5" fillId="11" borderId="96" xfId="2" applyNumberFormat="1" applyFont="1" applyFill="1" applyBorder="1" applyAlignment="1">
      <alignment horizontal="center" vertical="center"/>
    </xf>
    <xf numFmtId="49" fontId="2" fillId="11" borderId="96" xfId="0" applyNumberFormat="1" applyFont="1" applyFill="1" applyBorder="1" applyAlignment="1">
      <alignment horizontal="center" vertical="center"/>
    </xf>
    <xf numFmtId="164" fontId="2" fillId="11" borderId="96" xfId="0" applyNumberFormat="1" applyFont="1" applyFill="1" applyBorder="1" applyAlignment="1">
      <alignment horizontal="center" vertical="center"/>
    </xf>
    <xf numFmtId="164" fontId="5" fillId="11" borderId="96" xfId="0" applyNumberFormat="1" applyFont="1" applyFill="1" applyBorder="1" applyAlignment="1">
      <alignment horizontal="center" vertical="center"/>
    </xf>
    <xf numFmtId="1" fontId="2" fillId="11" borderId="96" xfId="0" applyNumberFormat="1" applyFont="1" applyFill="1" applyBorder="1" applyAlignment="1">
      <alignment horizontal="center" vertical="center"/>
    </xf>
    <xf numFmtId="0" fontId="2" fillId="11" borderId="150" xfId="0" applyFont="1" applyFill="1" applyBorder="1" applyAlignment="1">
      <alignment horizontal="center" vertical="center"/>
    </xf>
    <xf numFmtId="0" fontId="2" fillId="11" borderId="168" xfId="0" applyFont="1" applyFill="1" applyBorder="1" applyAlignment="1">
      <alignment horizontal="center" vertical="center"/>
    </xf>
    <xf numFmtId="0" fontId="2" fillId="11" borderId="169" xfId="0" applyFont="1" applyFill="1" applyBorder="1" applyAlignment="1">
      <alignment horizontal="center" vertical="center"/>
    </xf>
    <xf numFmtId="49" fontId="2" fillId="11" borderId="169" xfId="2" applyNumberFormat="1" applyFont="1" applyFill="1" applyBorder="1" applyAlignment="1">
      <alignment horizontal="center" vertical="center"/>
    </xf>
    <xf numFmtId="49" fontId="5" fillId="11" borderId="169" xfId="2" applyNumberFormat="1" applyFont="1" applyFill="1" applyBorder="1" applyAlignment="1">
      <alignment horizontal="center" vertical="center"/>
    </xf>
    <xf numFmtId="49" fontId="2" fillId="11" borderId="169" xfId="0" applyNumberFormat="1" applyFont="1" applyFill="1" applyBorder="1" applyAlignment="1">
      <alignment horizontal="center" vertical="center"/>
    </xf>
    <xf numFmtId="164" fontId="2" fillId="11" borderId="169" xfId="0" applyNumberFormat="1" applyFont="1" applyFill="1" applyBorder="1" applyAlignment="1">
      <alignment horizontal="center" vertical="center"/>
    </xf>
    <xf numFmtId="164" fontId="5" fillId="11" borderId="169" xfId="0" applyNumberFormat="1" applyFont="1" applyFill="1" applyBorder="1" applyAlignment="1">
      <alignment horizontal="center" vertical="center"/>
    </xf>
    <xf numFmtId="1" fontId="2" fillId="11" borderId="169" xfId="0" applyNumberFormat="1" applyFont="1" applyFill="1" applyBorder="1" applyAlignment="1">
      <alignment horizontal="center" vertical="center"/>
    </xf>
    <xf numFmtId="0" fontId="2" fillId="11" borderId="170" xfId="0" applyFont="1" applyFill="1" applyBorder="1" applyAlignment="1">
      <alignment horizontal="center" vertical="center"/>
    </xf>
    <xf numFmtId="0" fontId="12" fillId="3" borderId="40" xfId="0" applyNumberFormat="1" applyFont="1" applyFill="1" applyBorder="1" applyAlignment="1">
      <alignment horizontal="center" vertical="center"/>
    </xf>
    <xf numFmtId="0" fontId="58" fillId="13" borderId="40" xfId="0" applyNumberFormat="1" applyFont="1" applyFill="1" applyBorder="1" applyAlignment="1">
      <alignment horizontal="center" vertical="center"/>
    </xf>
    <xf numFmtId="0" fontId="55" fillId="0" borderId="26" xfId="0" applyFont="1" applyFill="1" applyBorder="1" applyAlignment="1">
      <alignment horizontal="center"/>
    </xf>
    <xf numFmtId="1" fontId="6" fillId="0" borderId="26" xfId="0" applyNumberFormat="1" applyFont="1" applyFill="1" applyBorder="1" applyAlignment="1">
      <alignment horizontal="center"/>
    </xf>
    <xf numFmtId="1" fontId="7" fillId="0" borderId="26" xfId="0" applyNumberFormat="1" applyFont="1" applyFill="1" applyBorder="1" applyAlignment="1">
      <alignment horizontal="center"/>
    </xf>
    <xf numFmtId="0" fontId="58" fillId="0" borderId="59" xfId="0" applyFont="1" applyFill="1" applyBorder="1" applyAlignment="1">
      <alignment horizontal="center"/>
    </xf>
    <xf numFmtId="1" fontId="6" fillId="0" borderId="59" xfId="0" applyNumberFormat="1" applyFont="1" applyFill="1" applyBorder="1" applyAlignment="1">
      <alignment horizontal="center"/>
    </xf>
    <xf numFmtId="1" fontId="7" fillId="0" borderId="59" xfId="0" applyNumberFormat="1" applyFont="1" applyFill="1" applyBorder="1" applyAlignment="1">
      <alignment horizontal="center"/>
    </xf>
    <xf numFmtId="0" fontId="7" fillId="11" borderId="3" xfId="0" quotePrefix="1" applyFont="1" applyFill="1" applyBorder="1" applyAlignment="1">
      <alignment horizontal="center"/>
    </xf>
    <xf numFmtId="1" fontId="7" fillId="0" borderId="105" xfId="0" applyNumberFormat="1" applyFont="1" applyBorder="1" applyAlignment="1">
      <alignment horizontal="centerContinuous"/>
    </xf>
    <xf numFmtId="0" fontId="2" fillId="0" borderId="190" xfId="0" applyFont="1" applyBorder="1" applyAlignment="1">
      <alignment horizontal="centerContinuous"/>
    </xf>
    <xf numFmtId="49" fontId="2" fillId="0" borderId="147" xfId="0" quotePrefix="1" applyNumberFormat="1" applyFont="1" applyFill="1" applyBorder="1" applyAlignment="1">
      <alignment horizontal="centerContinuous" vertical="center"/>
    </xf>
    <xf numFmtId="49" fontId="2" fillId="0" borderId="95" xfId="0" applyNumberFormat="1" applyFont="1" applyFill="1" applyBorder="1" applyAlignment="1">
      <alignment horizontal="centerContinuous" vertical="center"/>
    </xf>
    <xf numFmtId="164" fontId="2" fillId="0" borderId="112" xfId="0" applyNumberFormat="1" applyFont="1" applyFill="1" applyBorder="1" applyAlignment="1">
      <alignment horizontal="centerContinuous" vertical="center"/>
    </xf>
    <xf numFmtId="164" fontId="2" fillId="0" borderId="92" xfId="0" applyNumberFormat="1" applyFont="1" applyFill="1" applyBorder="1" applyAlignment="1">
      <alignment horizontal="centerContinuous" vertical="center"/>
    </xf>
  </cellXfs>
  <cellStyles count="10">
    <cellStyle name="Excel Built-in Normal" xfId="7" xr:uid="{00000000-0005-0000-0000-000000000000}"/>
    <cellStyle name="Hyperlink" xfId="1" builtinId="8"/>
    <cellStyle name="Normal" xfId="0" builtinId="0"/>
    <cellStyle name="Normal 2" xfId="3" xr:uid="{00000000-0005-0000-0000-000003000000}"/>
    <cellStyle name="Normal 2 2" xfId="5" xr:uid="{00000000-0005-0000-0000-000004000000}"/>
    <cellStyle name="Normal 3" xfId="4" xr:uid="{00000000-0005-0000-0000-000005000000}"/>
    <cellStyle name="Normal 4" xfId="8" xr:uid="{00000000-0005-0000-0000-000006000000}"/>
    <cellStyle name="Normal 5" xfId="9" xr:uid="{00000000-0005-0000-0000-000007000000}"/>
    <cellStyle name="Percent" xfId="2" builtinId="5"/>
    <cellStyle name="Percent 2" xfId="6" xr:uid="{00000000-0005-0000-0000-000009000000}"/>
  </cellStyles>
  <dxfs count="88">
    <dxf>
      <font>
        <b/>
        <i val="0"/>
      </font>
      <fill>
        <patternFill>
          <bgColor rgb="FF00FF00"/>
        </patternFill>
      </fill>
    </dxf>
    <dxf>
      <font>
        <b val="0"/>
        <i/>
        <color theme="1"/>
      </font>
      <fill>
        <patternFill>
          <bgColor theme="0" tint="-0.24994659260841701"/>
        </patternFill>
      </fill>
    </dxf>
    <dxf>
      <fill>
        <patternFill>
          <bgColor theme="0" tint="-0.24994659260841701"/>
        </patternFill>
      </fill>
    </dxf>
    <dxf>
      <font>
        <b/>
        <i val="0"/>
        <condense val="0"/>
        <extend val="0"/>
      </font>
      <fill>
        <patternFill>
          <bgColor indexed="51"/>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theme="0" tint="-0.24994659260841701"/>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rgb="FF00FF00"/>
        </patternFill>
      </fill>
    </dxf>
    <dxf>
      <font>
        <b val="0"/>
        <i/>
        <color theme="1"/>
      </font>
      <fill>
        <patternFill>
          <bgColor theme="0" tint="-0.2499465926084170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CC99FF"/>
      <color rgb="FF66FFFF"/>
      <color rgb="FFFFCCFF"/>
      <color rgb="FF0000FF"/>
      <color rgb="FF3333FF"/>
      <color rgb="FF00FF00"/>
      <color rgb="FFCCFFCC"/>
      <color rgb="FF66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57150</xdr:colOff>
      <xdr:row>18</xdr:row>
      <xdr:rowOff>66673</xdr:rowOff>
    </xdr:from>
    <xdr:to>
      <xdr:col>6</xdr:col>
      <xdr:colOff>1266825</xdr:colOff>
      <xdr:row>38</xdr:row>
      <xdr:rowOff>209549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50" y="3952873"/>
          <a:ext cx="6953250" cy="45529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200" b="1">
              <a:latin typeface="Times New Roman" pitchFamily="18" charset="0"/>
              <a:cs typeface="Times New Roman" pitchFamily="18" charset="0"/>
            </a:rPr>
            <a:t>Personality:  </a:t>
          </a:r>
          <a:r>
            <a:rPr lang="en-US" sz="1200">
              <a:latin typeface="Times New Roman" pitchFamily="18" charset="0"/>
              <a:cs typeface="Times New Roman" pitchFamily="18" charset="0"/>
            </a:rPr>
            <a:t>Not a team player.  Doesn’t always play nice.</a:t>
          </a:r>
        </a:p>
        <a:p>
          <a:pPr algn="just"/>
          <a:endParaRPr lang="en-US" sz="1200">
            <a:latin typeface="Times New Roman" pitchFamily="18" charset="0"/>
            <a:cs typeface="Times New Roman" pitchFamily="18" charset="0"/>
          </a:endParaRPr>
        </a:p>
        <a:p>
          <a:pPr algn="just"/>
          <a:r>
            <a:rPr lang="en-US" sz="1200">
              <a:latin typeface="Times New Roman" pitchFamily="18" charset="0"/>
              <a:cs typeface="Times New Roman" pitchFamily="18" charset="0"/>
            </a:rPr>
            <a:t>Insults</a:t>
          </a:r>
          <a:r>
            <a:rPr lang="en-US" sz="1200" baseline="0">
              <a:latin typeface="Times New Roman" pitchFamily="18" charset="0"/>
              <a:cs typeface="Times New Roman" pitchFamily="18" charset="0"/>
            </a:rPr>
            <a:t> others by calling them things that </a:t>
          </a:r>
          <a:r>
            <a:rPr lang="en-US" sz="1200" i="1" baseline="0">
              <a:latin typeface="Times New Roman" pitchFamily="18" charset="0"/>
              <a:cs typeface="Times New Roman" pitchFamily="18" charset="0"/>
            </a:rPr>
            <a:t>he</a:t>
          </a:r>
          <a:r>
            <a:rPr lang="en-US" sz="1200" i="0" baseline="0">
              <a:latin typeface="Times New Roman" pitchFamily="18" charset="0"/>
              <a:cs typeface="Times New Roman" pitchFamily="18" charset="0"/>
            </a:rPr>
            <a:t> actually is.  Calls most liches “bitches” while admiring them.</a:t>
          </a:r>
        </a:p>
        <a:p>
          <a:pPr algn="just"/>
          <a:endParaRPr lang="en-US" sz="1200" i="0" baseline="0">
            <a:latin typeface="Times New Roman" pitchFamily="18" charset="0"/>
            <a:cs typeface="Times New Roman" pitchFamily="18" charset="0"/>
          </a:endParaRPr>
        </a:p>
        <a:p>
          <a:pPr algn="just"/>
          <a:r>
            <a:rPr lang="en-US" sz="1200" i="0" baseline="0">
              <a:latin typeface="Times New Roman" pitchFamily="18" charset="0"/>
              <a:cs typeface="Times New Roman" pitchFamily="18" charset="0"/>
            </a:rPr>
            <a:t>Wishes there were a skill called </a:t>
          </a:r>
          <a:r>
            <a:rPr lang="en-US" sz="1200" i="1" baseline="0">
              <a:latin typeface="Times New Roman" pitchFamily="18" charset="0"/>
              <a:cs typeface="Times New Roman" pitchFamily="18" charset="0"/>
            </a:rPr>
            <a:t>juggling skulls and nuts</a:t>
          </a:r>
          <a:r>
            <a:rPr lang="en-US" sz="1200" i="0" baseline="0">
              <a:latin typeface="Times New Roman" pitchFamily="18" charset="0"/>
              <a:cs typeface="Times New Roman" pitchFamily="18" charset="0"/>
            </a:rPr>
            <a:t>, then changes his mind.</a:t>
          </a:r>
        </a:p>
        <a:p>
          <a:pPr algn="just"/>
          <a:endParaRPr lang="en-US" sz="1200" i="0" baseline="0">
            <a:latin typeface="Times New Roman" pitchFamily="18" charset="0"/>
            <a:cs typeface="Times New Roman" pitchFamily="18" charset="0"/>
          </a:endParaRPr>
        </a:p>
        <a:p>
          <a:pPr algn="just"/>
          <a:r>
            <a:rPr lang="en-US" sz="1200" i="0" baseline="0">
              <a:solidFill>
                <a:schemeClr val="dk1"/>
              </a:solidFill>
              <a:effectLst/>
              <a:latin typeface="Times New Roman" pitchFamily="18" charset="0"/>
              <a:ea typeface="+mn-ea"/>
              <a:cs typeface="Times New Roman" pitchFamily="18" charset="0"/>
            </a:rPr>
            <a:t>When rushing into battle, </a:t>
          </a:r>
          <a:r>
            <a:rPr lang="en-US" sz="1200" i="0" baseline="0">
              <a:latin typeface="Times New Roman" pitchFamily="18" charset="0"/>
              <a:cs typeface="Times New Roman" pitchFamily="18" charset="0"/>
            </a:rPr>
            <a:t>has a penchant for interrupting a group of strangers by answering unasked questions with an emphatic:  “Yeeah, fuckers!!!”</a:t>
          </a:r>
        </a:p>
        <a:p>
          <a:pPr algn="just"/>
          <a:endParaRPr lang="en-US" sz="1200" i="0" baseline="0">
            <a:latin typeface="Times New Roman" pitchFamily="18" charset="0"/>
            <a:cs typeface="Times New Roman" pitchFamily="18" charset="0"/>
          </a:endParaRPr>
        </a:p>
        <a:p>
          <a:pPr marL="0" marR="0" indent="0" algn="just" defTabSz="914400" eaLnBrk="1" fontAlgn="auto" latinLnBrk="0" hangingPunct="1">
            <a:lnSpc>
              <a:spcPct val="100000"/>
            </a:lnSpc>
            <a:spcBef>
              <a:spcPts val="0"/>
            </a:spcBef>
            <a:spcAft>
              <a:spcPts val="0"/>
            </a:spcAft>
            <a:buClrTx/>
            <a:buSzTx/>
            <a:buFontTx/>
            <a:buNone/>
            <a:tabLst/>
            <a:defRPr/>
          </a:pPr>
          <a:r>
            <a:rPr lang="en-US" sz="1200" i="0" baseline="0">
              <a:solidFill>
                <a:schemeClr val="dk1"/>
              </a:solidFill>
              <a:effectLst/>
              <a:latin typeface="Times New Roman" pitchFamily="18" charset="0"/>
              <a:ea typeface="+mn-ea"/>
              <a:cs typeface="Times New Roman" pitchFamily="18" charset="0"/>
            </a:rPr>
            <a:t>Plays with dead things like you and I interact with plastic things.  Knows his shit too.</a:t>
          </a:r>
          <a:endParaRPr lang="en-US" sz="1200">
            <a:effectLst/>
            <a:latin typeface="Times New Roman" pitchFamily="18" charset="0"/>
            <a:cs typeface="Times New Roman" pitchFamily="18" charset="0"/>
          </a:endParaRPr>
        </a:p>
        <a:p>
          <a:pPr algn="just"/>
          <a:endParaRPr lang="en-US" sz="1200" i="0" baseline="0">
            <a:latin typeface="Times New Roman" pitchFamily="18" charset="0"/>
            <a:cs typeface="Times New Roman" pitchFamily="18" charset="0"/>
          </a:endParaRPr>
        </a:p>
        <a:p>
          <a:pPr algn="just"/>
          <a:r>
            <a:rPr lang="en-US" sz="1200" b="1" i="0" baseline="0">
              <a:latin typeface="Times New Roman" pitchFamily="18" charset="0"/>
              <a:cs typeface="Times New Roman" pitchFamily="18" charset="0"/>
            </a:rPr>
            <a:t>Publications:  </a:t>
          </a:r>
          <a:r>
            <a:rPr lang="en-US" sz="1200" i="1" baseline="0">
              <a:latin typeface="Times New Roman" pitchFamily="18" charset="0"/>
              <a:cs typeface="Times New Roman" pitchFamily="18" charset="0"/>
            </a:rPr>
            <a:t>The Graveyard Shaft </a:t>
          </a:r>
          <a:r>
            <a:rPr lang="en-US" sz="1200" i="0" baseline="0">
              <a:latin typeface="Times New Roman" pitchFamily="18" charset="0"/>
              <a:cs typeface="Times New Roman" pitchFamily="18" charset="0"/>
            </a:rPr>
            <a:t>(1371), </a:t>
          </a:r>
          <a:r>
            <a:rPr lang="en-US" sz="1200" i="1" baseline="0">
              <a:latin typeface="Times New Roman" pitchFamily="18" charset="0"/>
              <a:cs typeface="Times New Roman" pitchFamily="18" charset="0"/>
            </a:rPr>
            <a:t>Necrophilia for Dummies </a:t>
          </a:r>
          <a:r>
            <a:rPr lang="en-US" sz="1200" i="0" baseline="0">
              <a:latin typeface="Times New Roman" pitchFamily="18" charset="0"/>
              <a:cs typeface="Times New Roman" pitchFamily="18" charset="0"/>
            </a:rPr>
            <a:t>(1373), </a:t>
          </a:r>
          <a:r>
            <a:rPr lang="en-US" sz="1200" i="1" baseline="0">
              <a:latin typeface="Times New Roman" pitchFamily="18" charset="0"/>
              <a:cs typeface="Times New Roman" pitchFamily="18" charset="0"/>
            </a:rPr>
            <a:t>Dead Girls Don’t Cry</a:t>
          </a:r>
          <a:r>
            <a:rPr lang="en-US" sz="1200" i="0" baseline="0">
              <a:latin typeface="Times New Roman" pitchFamily="18" charset="0"/>
              <a:cs typeface="Times New Roman" pitchFamily="18" charset="0"/>
            </a:rPr>
            <a:t> (1374).</a:t>
          </a:r>
        </a:p>
        <a:p>
          <a:pPr algn="just"/>
          <a:endParaRPr lang="en-US" sz="1200" i="0" baseline="0">
            <a:latin typeface="Times New Roman" pitchFamily="18" charset="0"/>
            <a:cs typeface="Times New Roman" pitchFamily="18" charset="0"/>
          </a:endParaRPr>
        </a:p>
        <a:p>
          <a:pPr algn="just"/>
          <a:r>
            <a:rPr lang="en-US" sz="1200" b="1" i="0" baseline="0">
              <a:latin typeface="Times New Roman" pitchFamily="18" charset="0"/>
              <a:cs typeface="Times New Roman" pitchFamily="18" charset="0"/>
            </a:rPr>
            <a:t>Favorite Lucasfilm character:  </a:t>
          </a:r>
          <a:r>
            <a:rPr lang="en-US" sz="1200" i="0" baseline="0">
              <a:latin typeface="Times New Roman" pitchFamily="18" charset="0"/>
              <a:cs typeface="Times New Roman" pitchFamily="18" charset="0"/>
            </a:rPr>
            <a:t>Salacious B. Crumb.</a:t>
          </a:r>
        </a:p>
        <a:p>
          <a:pPr algn="just"/>
          <a:endParaRPr lang="en-US" sz="1200" i="0" baseline="0">
            <a:latin typeface="Times New Roman" pitchFamily="18" charset="0"/>
            <a:cs typeface="Times New Roman" pitchFamily="18" charset="0"/>
          </a:endParaRPr>
        </a:p>
        <a:p>
          <a:pPr algn="just"/>
          <a:r>
            <a:rPr lang="en-US" sz="1200" b="1" i="0" baseline="0">
              <a:latin typeface="Times New Roman" pitchFamily="18" charset="0"/>
              <a:cs typeface="Times New Roman" pitchFamily="18" charset="0"/>
            </a:rPr>
            <a:t>Favorite human:  </a:t>
          </a:r>
          <a:r>
            <a:rPr lang="en-US" sz="1200" i="0" baseline="0">
              <a:latin typeface="Times New Roman" pitchFamily="18" charset="0"/>
              <a:cs typeface="Times New Roman" pitchFamily="18" charset="0"/>
            </a:rPr>
            <a:t>Beavis of Highland.</a:t>
          </a:r>
        </a:p>
        <a:p>
          <a:pPr algn="just"/>
          <a:endParaRPr lang="en-US" sz="1200" i="0" baseline="0">
            <a:latin typeface="Times New Roman" pitchFamily="18" charset="0"/>
            <a:cs typeface="Times New Roman" pitchFamily="18" charset="0"/>
          </a:endParaRPr>
        </a:p>
        <a:p>
          <a:pPr algn="just"/>
          <a:r>
            <a:rPr lang="en-US" sz="1200" i="0" baseline="0">
              <a:latin typeface="Times New Roman" pitchFamily="18" charset="0"/>
              <a:cs typeface="Times New Roman" pitchFamily="18" charset="0"/>
            </a:rPr>
            <a:t>Sometimes known by the name Azim “The Cold” ibn-Uthmån.</a:t>
          </a:r>
        </a:p>
        <a:p>
          <a:pPr algn="just"/>
          <a:endParaRPr lang="en-US" sz="1200" i="0" baseline="0">
            <a:latin typeface="Times New Roman" pitchFamily="18" charset="0"/>
            <a:cs typeface="Times New Roman" pitchFamily="18" charset="0"/>
          </a:endParaRPr>
        </a:p>
        <a:p>
          <a:pPr algn="just"/>
          <a:r>
            <a:rPr lang="en-US" sz="1200" i="0" baseline="0">
              <a:latin typeface="Times New Roman" pitchFamily="18" charset="0"/>
              <a:cs typeface="Times New Roman" pitchFamily="18" charset="0"/>
            </a:rPr>
            <a:t>And if you haven’t guessed, necrophiliac extraordinaire.</a:t>
          </a:r>
        </a:p>
        <a:p>
          <a:pPr algn="just"/>
          <a:endParaRPr lang="en-US" sz="1200" i="0" baseline="0">
            <a:latin typeface="Times New Roman" pitchFamily="18" charset="0"/>
            <a:cs typeface="Times New Roman" pitchFamily="18" charset="0"/>
          </a:endParaRPr>
        </a:p>
        <a:p>
          <a:pPr algn="just"/>
          <a:r>
            <a:rPr lang="en-US" sz="1200" i="0" baseline="0">
              <a:latin typeface="Times New Roman" pitchFamily="18" charset="0"/>
              <a:cs typeface="Times New Roman" pitchFamily="18" charset="0"/>
            </a:rPr>
            <a:t>Fuck else you need to know?</a:t>
          </a:r>
          <a:endParaRPr lang="en-US" sz="1200">
            <a:latin typeface="Times New Roman" pitchFamily="18" charset="0"/>
            <a:cs typeface="Times New Roman" pitchFamily="18" charset="0"/>
          </a:endParaRPr>
        </a:p>
      </xdr:txBody>
    </xdr:sp>
    <xdr:clientData/>
  </xdr:twoCellAnchor>
  <xdr:twoCellAnchor editAs="oneCell">
    <xdr:from>
      <xdr:col>5</xdr:col>
      <xdr:colOff>40005</xdr:colOff>
      <xdr:row>1</xdr:row>
      <xdr:rowOff>38101</xdr:rowOff>
    </xdr:from>
    <xdr:to>
      <xdr:col>6</xdr:col>
      <xdr:colOff>1268730</xdr:colOff>
      <xdr:row>17</xdr:row>
      <xdr:rowOff>9525</xdr:rowOff>
    </xdr:to>
    <xdr:pic>
      <xdr:nvPicPr>
        <xdr:cNvPr id="4" name="Picture 3" descr="C:\A\Jue\SoF\Images\NPC\Extraplanars\Demons &amp; Devils\imp 1.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1065" y="411481"/>
          <a:ext cx="2348865" cy="3430904"/>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327660</xdr:colOff>
      <xdr:row>1</xdr:row>
      <xdr:rowOff>99060</xdr:rowOff>
    </xdr:from>
    <xdr:to>
      <xdr:col>6</xdr:col>
      <xdr:colOff>1226820</xdr:colOff>
      <xdr:row>4</xdr:row>
      <xdr:rowOff>76200</xdr:rowOff>
    </xdr:to>
    <xdr:sp macro="" textlink="">
      <xdr:nvSpPr>
        <xdr:cNvPr id="3" name="Speech Bubble: Oval 2">
          <a:extLst>
            <a:ext uri="{FF2B5EF4-FFF2-40B4-BE49-F238E27FC236}">
              <a16:creationId xmlns:a16="http://schemas.microsoft.com/office/drawing/2014/main" id="{28C0726A-041F-4FE3-913D-E03DB57F1D38}"/>
            </a:ext>
          </a:extLst>
        </xdr:cNvPr>
        <xdr:cNvSpPr/>
      </xdr:nvSpPr>
      <xdr:spPr bwMode="auto">
        <a:xfrm>
          <a:off x="5654040" y="472440"/>
          <a:ext cx="899160" cy="624840"/>
        </a:xfrm>
        <a:prstGeom prst="wedgeEllipseCallout">
          <a:avLst>
            <a:gd name="adj1" fmla="val -65438"/>
            <a:gd name="adj2" fmla="val 84451"/>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lang="en-US" sz="1200">
              <a:latin typeface="GhoulySolid" pitchFamily="2" charset="0"/>
            </a:rPr>
            <a:t>Yeeah, fuckers!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8</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0" y="190500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Bite (1d6+1+paralysis </a:t>
          </a:r>
          <a:r>
            <a:rPr lang="en-US" sz="1200" b="0" i="1" u="none" strike="noStrike" baseline="0">
              <a:solidFill>
                <a:srgbClr val="000000"/>
              </a:solidFill>
              <a:latin typeface="Times New Roman"/>
              <a:cs typeface="Times New Roman"/>
            </a:rPr>
            <a:t>[Fort DC 12, 1d4+1 rounds]</a:t>
          </a:r>
          <a:r>
            <a:rPr lang="en-US" sz="1200" b="0" i="0" u="none" strike="noStrike" baseline="0">
              <a:solidFill>
                <a:srgbClr val="000000"/>
              </a:solidFill>
              <a:latin typeface="Times New Roman"/>
              <a:cs typeface="Times New Roman"/>
            </a:rPr>
            <a:t>+</a:t>
          </a:r>
          <a:r>
            <a:rPr lang="en-US" sz="1200" b="0" i="0" u="none" strike="noStrike" baseline="0">
              <a:solidFill>
                <a:srgbClr val="3333FF"/>
              </a:solidFill>
              <a:latin typeface="Times New Roman"/>
              <a:cs typeface="Times New Roman"/>
            </a:rPr>
            <a:t>1d6 cold</a:t>
          </a:r>
          <a:r>
            <a:rPr lang="en-US" sz="1200" b="0" i="0" u="none" strike="noStrike" baseline="0">
              <a:solidFill>
                <a:srgbClr val="000000"/>
              </a:solidFill>
              <a:latin typeface="Times New Roman"/>
              <a:cs typeface="Times New Roman"/>
            </a:rPr>
            <a:t>).  Ghoul Fever (Fort DC 12) 1d3 Con + 1d3 Dex.</a:t>
          </a:r>
        </a:p>
      </xdr:txBody>
    </xdr:sp>
    <xdr:clientData/>
  </xdr:twoCellAnchor>
  <xdr:twoCellAnchor>
    <xdr:from>
      <xdr:col>5</xdr:col>
      <xdr:colOff>9525</xdr:colOff>
      <xdr:row>6</xdr:row>
      <xdr:rowOff>9525</xdr:rowOff>
    </xdr:from>
    <xdr:to>
      <xdr:col>6</xdr:col>
      <xdr:colOff>1333500</xdr:colOff>
      <xdr:row>11</xdr:row>
      <xdr:rowOff>209551</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4629150" y="1466850"/>
          <a:ext cx="2457450" cy="127635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7" name="Rectangle 1">
          <a:extLst>
            <a:ext uri="{FF2B5EF4-FFF2-40B4-BE49-F238E27FC236}">
              <a16:creationId xmlns:a16="http://schemas.microsoft.com/office/drawing/2014/main" id="{00000000-0008-0000-0100-000055340000}"/>
            </a:ext>
          </a:extLst>
        </xdr:cNvPr>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228600</xdr:colOff>
      <xdr:row>1</xdr:row>
      <xdr:rowOff>0</xdr:rowOff>
    </xdr:from>
    <xdr:to>
      <xdr:col>8</xdr:col>
      <xdr:colOff>0</xdr:colOff>
      <xdr:row>1</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5619750"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sp macro="" textlink="">
      <xdr:nvSpPr>
        <xdr:cNvPr id="19513" name="Rectangle 1">
          <a:extLst>
            <a:ext uri="{FF2B5EF4-FFF2-40B4-BE49-F238E27FC236}">
              <a16:creationId xmlns:a16="http://schemas.microsoft.com/office/drawing/2014/main" id="{00000000-0008-0000-0400-0000394C0000}"/>
            </a:ext>
          </a:extLst>
        </xdr:cNvPr>
        <xdr:cNvSpPr>
          <a:spLocks noChangeArrowheads="1"/>
        </xdr:cNvSpPr>
      </xdr:nvSpPr>
      <xdr:spPr bwMode="auto">
        <a:xfrm>
          <a:off x="5895975"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15</xdr:row>
      <xdr:rowOff>4762</xdr:rowOff>
    </xdr:from>
    <xdr:to>
      <xdr:col>23</xdr:col>
      <xdr:colOff>3</xdr:colOff>
      <xdr:row>16</xdr:row>
      <xdr:rowOff>180974</xdr:rowOff>
    </xdr:to>
    <xdr:sp macro="" textlink="">
      <xdr:nvSpPr>
        <xdr:cNvPr id="2" name="Left Brace 1">
          <a:extLst>
            <a:ext uri="{FF2B5EF4-FFF2-40B4-BE49-F238E27FC236}">
              <a16:creationId xmlns:a16="http://schemas.microsoft.com/office/drawing/2014/main" id="{00000000-0008-0000-0400-000002000000}"/>
            </a:ext>
          </a:extLst>
        </xdr:cNvPr>
        <xdr:cNvSpPr/>
      </xdr:nvSpPr>
      <xdr:spPr bwMode="auto">
        <a:xfrm rot="16200000">
          <a:off x="5745006" y="462436"/>
          <a:ext cx="397192" cy="4450083"/>
        </a:xfrm>
        <a:prstGeom prst="leftBrace">
          <a:avLst>
            <a:gd name="adj1" fmla="val 29436"/>
            <a:gd name="adj2" fmla="val 72213"/>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6</xdr:col>
      <xdr:colOff>1417320</xdr:colOff>
      <xdr:row>7</xdr:row>
      <xdr:rowOff>20955</xdr:rowOff>
    </xdr:from>
    <xdr:to>
      <xdr:col>6</xdr:col>
      <xdr:colOff>2164080</xdr:colOff>
      <xdr:row>7</xdr:row>
      <xdr:rowOff>213360</xdr:rowOff>
    </xdr:to>
    <xdr:sp macro="" textlink="">
      <xdr:nvSpPr>
        <xdr:cNvPr id="4" name="Rounded Rectangle 3">
          <a:extLst>
            <a:ext uri="{FF2B5EF4-FFF2-40B4-BE49-F238E27FC236}">
              <a16:creationId xmlns:a16="http://schemas.microsoft.com/office/drawing/2014/main" id="{00000000-0008-0000-0400-000004000000}"/>
            </a:ext>
          </a:extLst>
        </xdr:cNvPr>
        <xdr:cNvSpPr/>
      </xdr:nvSpPr>
      <xdr:spPr bwMode="auto">
        <a:xfrm>
          <a:off x="4983480" y="1735455"/>
          <a:ext cx="746760" cy="192405"/>
        </a:xfrm>
        <a:prstGeom prst="roundRect">
          <a:avLst/>
        </a:prstGeom>
        <a:solidFill>
          <a:schemeClr val="accent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en-US" sz="1050" b="1">
              <a:solidFill>
                <a:srgbClr val="FFFF00"/>
              </a:solidFill>
              <a:latin typeface="Times New Roman" panose="02020603050405020304" pitchFamily="18" charset="0"/>
              <a:cs typeface="Times New Roman" panose="02020603050405020304" pitchFamily="18" charset="0"/>
            </a:rPr>
            <a:t>A-</a:t>
          </a:r>
          <a:r>
            <a:rPr lang="en-US" sz="1050" b="1" baseline="0">
              <a:solidFill>
                <a:srgbClr val="FFFF00"/>
              </a:solidFill>
              <a:latin typeface="Times New Roman" panose="02020603050405020304" pitchFamily="18" charset="0"/>
              <a:cs typeface="Times New Roman" panose="02020603050405020304" pitchFamily="18" charset="0"/>
            </a:rPr>
            <a:t>Gloves</a:t>
          </a:r>
          <a:endParaRPr lang="en-US" sz="1050" b="1">
            <a:solidFill>
              <a:srgbClr val="FFFF00"/>
            </a:solidFill>
            <a:latin typeface="Times New Roman" panose="02020603050405020304" pitchFamily="18" charset="0"/>
            <a:cs typeface="Times New Roman" panose="02020603050405020304" pitchFamily="18" charset="0"/>
          </a:endParaRPr>
        </a:p>
      </xdr:txBody>
    </xdr:sp>
    <xdr:clientData/>
  </xdr:twoCellAnchor>
  <xdr:twoCellAnchor>
    <xdr:from>
      <xdr:col>6</xdr:col>
      <xdr:colOff>1417320</xdr:colOff>
      <xdr:row>7</xdr:row>
      <xdr:rowOff>219075</xdr:rowOff>
    </xdr:from>
    <xdr:to>
      <xdr:col>6</xdr:col>
      <xdr:colOff>2164080</xdr:colOff>
      <xdr:row>8</xdr:row>
      <xdr:rowOff>190500</xdr:rowOff>
    </xdr:to>
    <xdr:sp macro="" textlink="">
      <xdr:nvSpPr>
        <xdr:cNvPr id="7" name="Rounded Rectangle 6">
          <a:extLst>
            <a:ext uri="{FF2B5EF4-FFF2-40B4-BE49-F238E27FC236}">
              <a16:creationId xmlns:a16="http://schemas.microsoft.com/office/drawing/2014/main" id="{00000000-0008-0000-0400-000007000000}"/>
            </a:ext>
          </a:extLst>
        </xdr:cNvPr>
        <xdr:cNvSpPr/>
      </xdr:nvSpPr>
      <xdr:spPr bwMode="auto">
        <a:xfrm>
          <a:off x="4983480" y="1933575"/>
          <a:ext cx="746760" cy="192405"/>
        </a:xfrm>
        <a:prstGeom prst="roundRect">
          <a:avLst/>
        </a:prstGeom>
        <a:solidFill>
          <a:schemeClr val="accent2"/>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lang="en-US" sz="1050" b="1">
              <a:solidFill>
                <a:srgbClr val="FFFF00"/>
              </a:solidFill>
              <a:latin typeface="Times New Roman" panose="02020603050405020304" pitchFamily="18" charset="0"/>
              <a:cs typeface="Times New Roman" panose="02020603050405020304" pitchFamily="18" charset="0"/>
            </a:rPr>
            <a:t>A-</a:t>
          </a:r>
          <a:r>
            <a:rPr lang="en-US" sz="1050" b="1" baseline="0">
              <a:solidFill>
                <a:srgbClr val="FFFF00"/>
              </a:solidFill>
              <a:latin typeface="Times New Roman" panose="02020603050405020304" pitchFamily="18" charset="0"/>
              <a:cs typeface="Times New Roman" panose="02020603050405020304" pitchFamily="18" charset="0"/>
            </a:rPr>
            <a:t>Gloves</a:t>
          </a:r>
          <a:endParaRPr lang="en-US" sz="1050" b="1">
            <a:solidFill>
              <a:srgbClr val="FFFF00"/>
            </a:solidFill>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60198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7620</xdr:colOff>
      <xdr:row>13</xdr:row>
      <xdr:rowOff>0</xdr:rowOff>
    </xdr:from>
    <xdr:to>
      <xdr:col>2</xdr:col>
      <xdr:colOff>2644139</xdr:colOff>
      <xdr:row>28</xdr:row>
      <xdr:rowOff>140088</xdr:rowOff>
    </xdr:to>
    <xdr:pic>
      <xdr:nvPicPr>
        <xdr:cNvPr id="3" name="Picture 34">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60320" y="2674620"/>
          <a:ext cx="2636519" cy="3508128"/>
        </a:xfrm>
        <a:prstGeom prst="rect">
          <a:avLst/>
        </a:prstGeom>
        <a:noFill/>
        <a:ln w="38100" cmpd="dbl">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133350</xdr:colOff>
      <xdr:row>14</xdr:row>
      <xdr:rowOff>238125</xdr:rowOff>
    </xdr:from>
    <xdr:to>
      <xdr:col>5</xdr:col>
      <xdr:colOff>161925</xdr:colOff>
      <xdr:row>17</xdr:row>
      <xdr:rowOff>28575</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5343525" y="3638550"/>
          <a:ext cx="235267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50" b="1">
              <a:latin typeface="Times New Roman" pitchFamily="18" charset="0"/>
              <a:cs typeface="Times New Roman" pitchFamily="18" charset="0"/>
            </a:rPr>
            <a:t>Having cast </a:t>
          </a:r>
          <a:r>
            <a:rPr lang="en-US" sz="1050" b="1" i="1">
              <a:latin typeface="Times New Roman" pitchFamily="18" charset="0"/>
              <a:cs typeface="Times New Roman" pitchFamily="18" charset="0"/>
            </a:rPr>
            <a:t>alter self</a:t>
          </a:r>
          <a:r>
            <a:rPr lang="en-US" sz="1050" b="1">
              <a:latin typeface="Times New Roman" pitchFamily="18" charset="0"/>
              <a:cs typeface="Times New Roman" pitchFamily="18" charset="0"/>
            </a:rPr>
            <a:t>,</a:t>
          </a:r>
          <a:r>
            <a:rPr lang="en-US" sz="1050" b="1" baseline="0">
              <a:latin typeface="Times New Roman" pitchFamily="18" charset="0"/>
              <a:cs typeface="Times New Roman" pitchFamily="18" charset="0"/>
            </a:rPr>
            <a:t> </a:t>
          </a:r>
          <a:r>
            <a:rPr lang="en-US" sz="1050" b="1">
              <a:latin typeface="Times New Roman" pitchFamily="18" charset="0"/>
              <a:cs typeface="Times New Roman" pitchFamily="18" charset="0"/>
            </a:rPr>
            <a:t>Azimuth</a:t>
          </a:r>
          <a:r>
            <a:rPr lang="en-US" sz="1050" b="1" baseline="0">
              <a:latin typeface="Times New Roman" pitchFamily="18" charset="0"/>
              <a:cs typeface="Times New Roman" pitchFamily="18" charset="0"/>
            </a:rPr>
            <a:t> often </a:t>
          </a:r>
          <a:r>
            <a:rPr lang="en-US" sz="1050" b="1">
              <a:latin typeface="Times New Roman" pitchFamily="18" charset="0"/>
              <a:cs typeface="Times New Roman" pitchFamily="18" charset="0"/>
            </a:rPr>
            <a:t>takes on the form of a winged tiefling.</a:t>
          </a:r>
        </a:p>
      </xdr:txBody>
    </xdr:sp>
    <xdr:clientData/>
  </xdr:twoCellAnchor>
  <xdr:twoCellAnchor>
    <xdr:from>
      <xdr:col>3</xdr:col>
      <xdr:colOff>0</xdr:colOff>
      <xdr:row>11</xdr:row>
      <xdr:rowOff>251460</xdr:rowOff>
    </xdr:from>
    <xdr:to>
      <xdr:col>3</xdr:col>
      <xdr:colOff>190500</xdr:colOff>
      <xdr:row>27</xdr:row>
      <xdr:rowOff>160020</xdr:rowOff>
    </xdr:to>
    <xdr:sp macro="" textlink="">
      <xdr:nvSpPr>
        <xdr:cNvPr id="5" name="Right Brace 4">
          <a:extLst>
            <a:ext uri="{FF2B5EF4-FFF2-40B4-BE49-F238E27FC236}">
              <a16:creationId xmlns:a16="http://schemas.microsoft.com/office/drawing/2014/main" id="{00000000-0008-0000-0500-000005000000}"/>
            </a:ext>
          </a:extLst>
        </xdr:cNvPr>
        <xdr:cNvSpPr/>
      </xdr:nvSpPr>
      <xdr:spPr bwMode="auto">
        <a:xfrm>
          <a:off x="5212080" y="2987040"/>
          <a:ext cx="190500" cy="3566160"/>
        </a:xfrm>
        <a:prstGeom prst="rightBrace">
          <a:avLst>
            <a:gd name="adj1" fmla="val 8333"/>
            <a:gd name="adj2" fmla="val 25159"/>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318135</xdr:colOff>
      <xdr:row>1</xdr:row>
      <xdr:rowOff>123825</xdr:rowOff>
    </xdr:from>
    <xdr:to>
      <xdr:col>2</xdr:col>
      <xdr:colOff>360045</xdr:colOff>
      <xdr:row>2</xdr:row>
      <xdr:rowOff>66675</xdr:rowOff>
    </xdr:to>
    <xdr:sp macro="" textlink="">
      <xdr:nvSpPr>
        <xdr:cNvPr id="3078" name="Text Box 6" hidden="1">
          <a:extLst>
            <a:ext uri="{FF2B5EF4-FFF2-40B4-BE49-F238E27FC236}">
              <a16:creationId xmlns:a16="http://schemas.microsoft.com/office/drawing/2014/main" id="{00000000-0008-0000-06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14</xdr:row>
      <xdr:rowOff>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0" y="213360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Natural Attack:  </a:t>
          </a:r>
          <a:r>
            <a:rPr lang="en-US" sz="1200" b="0" i="0" u="none" strike="noStrike" baseline="0">
              <a:solidFill>
                <a:srgbClr val="000000"/>
              </a:solidFill>
              <a:latin typeface="Times New Roman" pitchFamily="18" charset="0"/>
              <a:cs typeface="Times New Roman" pitchFamily="18" charset="0"/>
            </a:rPr>
            <a:t>claw +1 (1d6+8+1+</a:t>
          </a:r>
          <a:r>
            <a:rPr lang="en-US" sz="1200" b="0" i="0" u="none" strike="noStrike" baseline="0">
              <a:solidFill>
                <a:srgbClr val="3333FF"/>
              </a:solidFill>
              <a:latin typeface="Times New Roman" pitchFamily="18" charset="0"/>
              <a:cs typeface="Times New Roman" pitchFamily="18" charset="0"/>
            </a:rPr>
            <a:t>1d6 cold</a:t>
          </a:r>
          <a:r>
            <a:rPr lang="en-US" sz="1200" b="0" i="0" u="none" strike="noStrike" baseline="0">
              <a:solidFill>
                <a:srgbClr val="000000"/>
              </a:solidFill>
              <a:latin typeface="Times New Roman" pitchFamily="18" charset="0"/>
              <a:cs typeface="Times New Roman" pitchFamily="18" charset="0"/>
            </a:rPr>
            <a:t>).</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Feats and Special Qualities:  </a:t>
          </a:r>
          <a:r>
            <a:rPr lang="en-US" sz="1200" b="0" i="0" baseline="0">
              <a:effectLst/>
              <a:latin typeface="Times New Roman" pitchFamily="18" charset="0"/>
              <a:ea typeface="+mn-ea"/>
              <a:cs typeface="Times New Roman" pitchFamily="18" charset="0"/>
            </a:rPr>
            <a:t>Improved Initiative, Darkvision 60’, Immune to Cold, dr 5/bludgeoning.</a:t>
          </a:r>
          <a:endParaRPr lang="en-US" sz="1200">
            <a:effectLst/>
            <a:latin typeface="Times New Roman" pitchFamily="18" charset="0"/>
            <a:cs typeface="Times New Roman" pitchFamily="18" charset="0"/>
          </a:endParaRPr>
        </a:p>
      </xdr:txBody>
    </xdr:sp>
    <xdr:clientData/>
  </xdr:twoCellAnchor>
  <xdr:twoCellAnchor>
    <xdr:from>
      <xdr:col>5</xdr:col>
      <xdr:colOff>9525</xdr:colOff>
      <xdr:row>5</xdr:row>
      <xdr:rowOff>19050</xdr:rowOff>
    </xdr:from>
    <xdr:to>
      <xdr:col>6</xdr:col>
      <xdr:colOff>1333500</xdr:colOff>
      <xdr:row>13</xdr:row>
      <xdr:rowOff>209550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4629150" y="1266825"/>
          <a:ext cx="2457450" cy="19145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en-US" sz="1100" b="1" i="0" baseline="0">
              <a:effectLst/>
              <a:latin typeface="Times New Roman" pitchFamily="18" charset="0"/>
              <a:ea typeface="+mn-ea"/>
              <a:cs typeface="Times New Roman" pitchFamily="18" charset="0"/>
            </a:rPr>
            <a:t>Equipment:  </a:t>
          </a:r>
          <a:r>
            <a:rPr lang="en-US" sz="1100" b="0" i="0" baseline="0">
              <a:effectLst/>
              <a:latin typeface="Times New Roman" pitchFamily="18" charset="0"/>
              <a:ea typeface="+mn-ea"/>
              <a:cs typeface="Times New Roman" pitchFamily="18" charset="0"/>
            </a:rPr>
            <a:t>Full Plate +1, Heavy Steel Shield +1, Unholy Ranseur, Bastard Sword.</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n-US" sz="1100" b="0" i="0" u="none" strike="noStrike" baseline="0">
            <a:solidFill>
              <a:srgbClr val="000000"/>
            </a:solidFill>
            <a:latin typeface="Times New Roman" pitchFamily="18" charset="0"/>
            <a:cs typeface="Times New Roman" pitchFamily="18" charset="0"/>
          </a:endParaRPr>
        </a:p>
        <a:p>
          <a:pPr algn="just" rtl="0">
            <a:defRPr sz="1000"/>
          </a:pPr>
          <a:r>
            <a:rPr lang="en-US" sz="1100" b="1" i="0" u="none" strike="noStrike" baseline="0">
              <a:solidFill>
                <a:srgbClr val="000000"/>
              </a:solidFill>
              <a:latin typeface="Times New Roman" pitchFamily="18" charset="0"/>
              <a:cs typeface="Times New Roman" pitchFamily="18" charset="0"/>
            </a:rPr>
            <a:t>Also carries mundane equipment for other skeletal minions:</a:t>
          </a:r>
          <a:r>
            <a:rPr lang="en-US" sz="1100" b="0" i="0" u="none" strike="noStrike" baseline="0">
              <a:solidFill>
                <a:srgbClr val="000000"/>
              </a:solidFill>
              <a:latin typeface="Times New Roman" pitchFamily="18" charset="0"/>
              <a:cs typeface="Times New Roman" pitchFamily="18" charset="0"/>
            </a:rPr>
            <a:t>  2 scimitars, 1 scythe, 1 sickle, 1 glaive, 1 ranseur, 1 bastard sword, 1 sap, 1 club, 2 small wooden shields, 2 bucklers, 5 longbows, 100 arrows, some shiruken, and other miscellaneous weapons.</a:t>
          </a:r>
        </a:p>
      </xdr:txBody>
    </xdr:sp>
    <xdr:clientData/>
  </xdr:twoCellAnchor>
  <xdr:twoCellAnchor editAs="oneCell">
    <xdr:from>
      <xdr:col>0</xdr:col>
      <xdr:colOff>19050</xdr:colOff>
      <xdr:row>14</xdr:row>
      <xdr:rowOff>28575</xdr:rowOff>
    </xdr:from>
    <xdr:to>
      <xdr:col>7</xdr:col>
      <xdr:colOff>0</xdr:colOff>
      <xdr:row>36</xdr:row>
      <xdr:rowOff>59030</xdr:rowOff>
    </xdr:to>
    <xdr:pic>
      <xdr:nvPicPr>
        <xdr:cNvPr id="5" name="yui_3_5_1_5_1360294440495_518" descr="http://www.scenicreflections.com/files/Skeletal_Warrior_Wallpaper_1q8ss.jpeg">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3236595"/>
          <a:ext cx="5909310" cy="4396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8</xdr:row>
      <xdr:rowOff>9525</xdr:rowOff>
    </xdr:from>
    <xdr:to>
      <xdr:col>4</xdr:col>
      <xdr:colOff>723900</xdr:colOff>
      <xdr:row>12</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0" y="2133600"/>
          <a:ext cx="4610100" cy="84772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Bite (1d6+1+</a:t>
          </a:r>
          <a:r>
            <a:rPr lang="en-US" sz="1200" b="0" i="0" u="none" strike="noStrike" baseline="0">
              <a:solidFill>
                <a:srgbClr val="3333FF"/>
              </a:solidFill>
              <a:latin typeface="Times New Roman"/>
              <a:cs typeface="Times New Roman"/>
            </a:rPr>
            <a:t>1d6 cold</a:t>
          </a:r>
          <a:r>
            <a:rPr lang="en-US" sz="1200" b="0" i="0" u="none" strike="noStrike" baseline="0">
              <a:solidFill>
                <a:srgbClr val="000000"/>
              </a:solidFill>
              <a:latin typeface="Times New Roman"/>
              <a:cs typeface="Times New Roman"/>
            </a:rPr>
            <a:t>).</a:t>
          </a:r>
        </a:p>
        <a:p>
          <a:pPr algn="just" rtl="0">
            <a:defRPr sz="1000"/>
          </a:pPr>
          <a:endParaRPr lang="en-US" sz="1200" b="0" i="0" u="none" strike="noStrike" baseline="0">
            <a:solidFill>
              <a:srgbClr val="000000"/>
            </a:solidFill>
            <a:latin typeface="Times New Roman"/>
            <a:cs typeface="Times New Roman"/>
          </a:endParaRPr>
        </a:p>
      </xdr:txBody>
    </xdr:sp>
    <xdr:clientData/>
  </xdr:twoCellAnchor>
  <xdr:twoCellAnchor>
    <xdr:from>
      <xdr:col>5</xdr:col>
      <xdr:colOff>9525</xdr:colOff>
      <xdr:row>6</xdr:row>
      <xdr:rowOff>9525</xdr:rowOff>
    </xdr:from>
    <xdr:to>
      <xdr:col>6</xdr:col>
      <xdr:colOff>1333500</xdr:colOff>
      <xdr:row>11</xdr:row>
      <xdr:rowOff>209551</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4629150" y="1676400"/>
          <a:ext cx="2457450" cy="127635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Endurance, Run.</a:t>
          </a:r>
        </a:p>
      </xdr:txBody>
    </xdr:sp>
    <xdr:clientData/>
  </xdr:twoCellAnchor>
  <xdr:twoCellAnchor editAs="oneCell">
    <xdr:from>
      <xdr:col>0</xdr:col>
      <xdr:colOff>0</xdr:colOff>
      <xdr:row>12</xdr:row>
      <xdr:rowOff>47625</xdr:rowOff>
    </xdr:from>
    <xdr:to>
      <xdr:col>6</xdr:col>
      <xdr:colOff>791298</xdr:colOff>
      <xdr:row>32</xdr:row>
      <xdr:rowOff>180975</xdr:rowOff>
    </xdr:to>
    <xdr:pic>
      <xdr:nvPicPr>
        <xdr:cNvPr id="4" name="Picture 3" descr="C:\Users\Owner\Desktop\skeletal wolf.jpg">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09900"/>
          <a:ext cx="5835738" cy="414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Jue/DoW/NPCs/Dreamscape/vintage%20whisper%2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File"/>
      <sheetName val="Shade"/>
      <sheetName val="Skills"/>
      <sheetName val="Spells"/>
      <sheetName val="Feats"/>
      <sheetName val="Martial"/>
      <sheetName val="Equipment"/>
      <sheetName val="Familiar"/>
      <sheetName val="Leadershi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9">
          <cell r="A29" t="str">
            <v>Follower Name</v>
          </cell>
          <cell r="B29" t="str">
            <v>Race (Sex)</v>
          </cell>
          <cell r="C29" t="str">
            <v>Class</v>
          </cell>
          <cell r="D29" t="str">
            <v>Level</v>
          </cell>
          <cell r="E29" t="str">
            <v>Align</v>
          </cell>
          <cell r="F29" t="str">
            <v>Age</v>
          </cell>
          <cell r="G29" t="str">
            <v>Region</v>
          </cell>
          <cell r="H29" t="str">
            <v>Str</v>
          </cell>
          <cell r="I29" t="str">
            <v>Dex</v>
          </cell>
          <cell r="J29" t="str">
            <v>Con</v>
          </cell>
          <cell r="K29" t="str">
            <v>Int</v>
          </cell>
          <cell r="L29" t="str">
            <v>Wis</v>
          </cell>
          <cell r="M29" t="str">
            <v>Cha</v>
          </cell>
          <cell r="N29" t="str">
            <v>AB</v>
          </cell>
          <cell r="O29" t="str">
            <v>Init</v>
          </cell>
          <cell r="P29" t="str">
            <v>AC</v>
          </cell>
          <cell r="Q29" t="str">
            <v>TAC</v>
          </cell>
          <cell r="R29" t="str">
            <v>FF</v>
          </cell>
          <cell r="S29" t="str">
            <v>HP</v>
          </cell>
          <cell r="T29" t="str">
            <v>Fr</v>
          </cell>
          <cell r="U29" t="str">
            <v>Rf</v>
          </cell>
          <cell r="V29" t="str">
            <v>Wi</v>
          </cell>
          <cell r="W29" t="str">
            <v>Weapons</v>
          </cell>
          <cell r="X29" t="str">
            <v>Armor</v>
          </cell>
          <cell r="Y29" t="str">
            <v>Skills / Feats / Spells per Day</v>
          </cell>
          <cell r="Z29" t="str">
            <v>Spells Selected</v>
          </cell>
          <cell r="AA29" t="str">
            <v>Spells Known</v>
          </cell>
          <cell r="AB29" t="str">
            <v>Other</v>
          </cell>
        </row>
        <row r="30">
          <cell r="A30" t="str">
            <v>Cruel-Déjà Huhlgarix</v>
          </cell>
          <cell r="B30" t="str">
            <v>Gnome (F)</v>
          </cell>
          <cell r="C30" t="str">
            <v>Dread Necro</v>
          </cell>
          <cell r="D30">
            <v>4</v>
          </cell>
          <cell r="E30" t="str">
            <v>NE</v>
          </cell>
          <cell r="F30">
            <v>62</v>
          </cell>
          <cell r="G30" t="str">
            <v>nearby</v>
          </cell>
          <cell r="H30">
            <v>8</v>
          </cell>
          <cell r="I30">
            <v>14</v>
          </cell>
          <cell r="J30">
            <v>11</v>
          </cell>
          <cell r="K30">
            <v>13</v>
          </cell>
          <cell r="L30">
            <v>10</v>
          </cell>
          <cell r="M30">
            <v>17</v>
          </cell>
          <cell r="N30" t="str">
            <v>2</v>
          </cell>
          <cell r="O30" t="str">
            <v>+2</v>
          </cell>
          <cell r="P30">
            <v>12</v>
          </cell>
          <cell r="Q30">
            <v>12</v>
          </cell>
          <cell r="R30">
            <v>10</v>
          </cell>
          <cell r="S30">
            <v>18</v>
          </cell>
          <cell r="T30">
            <v>1</v>
          </cell>
          <cell r="U30">
            <v>1</v>
          </cell>
          <cell r="V30">
            <v>4</v>
          </cell>
          <cell r="W30" t="str">
            <v>Ranged Sickle</v>
          </cell>
          <cell r="X30" t="str">
            <v>none</v>
          </cell>
          <cell r="Y30" t="str">
            <v>2 feats, 6/4</v>
          </cell>
          <cell r="Z30" t="str">
            <v>spontaneous spellcaster</v>
          </cell>
          <cell r="AA30" t="str">
            <v>all dread spells up to 2nd level</v>
          </cell>
          <cell r="AB30" t="str">
            <v>Wand of Arcane Eye</v>
          </cell>
        </row>
        <row r="31">
          <cell r="A31" t="str">
            <v>Scrogg the Pleasurepain</v>
          </cell>
          <cell r="B31" t="str">
            <v>Half-orc (M)</v>
          </cell>
          <cell r="C31" t="str">
            <v>Fighter</v>
          </cell>
          <cell r="D31">
            <v>1</v>
          </cell>
          <cell r="E31" t="str">
            <v>CE</v>
          </cell>
          <cell r="F31">
            <v>25</v>
          </cell>
          <cell r="G31" t="str">
            <v>nearby</v>
          </cell>
          <cell r="H31">
            <v>15</v>
          </cell>
          <cell r="I31">
            <v>14</v>
          </cell>
          <cell r="J31">
            <v>13</v>
          </cell>
          <cell r="K31">
            <v>8</v>
          </cell>
          <cell r="L31">
            <v>9</v>
          </cell>
          <cell r="M31">
            <v>6</v>
          </cell>
          <cell r="N31">
            <v>1</v>
          </cell>
          <cell r="O31" t="str">
            <v>+2</v>
          </cell>
          <cell r="P31">
            <v>20</v>
          </cell>
          <cell r="Q31">
            <v>12</v>
          </cell>
          <cell r="R31">
            <v>18</v>
          </cell>
          <cell r="S31">
            <v>9</v>
          </cell>
          <cell r="T31">
            <v>2</v>
          </cell>
          <cell r="U31">
            <v>0</v>
          </cell>
          <cell r="V31">
            <v>0</v>
          </cell>
          <cell r="W31" t="str">
            <v>MW Guisarme</v>
          </cell>
          <cell r="X31" t="str">
            <v>Full Plate</v>
          </cell>
          <cell r="Y31" t="str">
            <v>1 feat +  fighter features</v>
          </cell>
          <cell r="AB31" t="str">
            <v>20’ move rate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showGridLines="0" tabSelected="1" zoomScaleNormal="100" workbookViewId="0"/>
  </sheetViews>
  <sheetFormatPr defaultColWidth="13" defaultRowHeight="15.6"/>
  <cols>
    <col min="1" max="1" width="16.5" style="20" customWidth="1"/>
    <col min="2" max="2" width="10" style="21" customWidth="1"/>
    <col min="3" max="3" width="5.09765625" style="21" customWidth="1"/>
    <col min="4" max="4" width="13.69921875" style="20" bestFit="1" customWidth="1"/>
    <col min="5" max="5" width="9.8984375" style="21" bestFit="1" customWidth="1"/>
    <col min="6" max="6" width="14.69921875" style="20" customWidth="1"/>
    <col min="7" max="7" width="17.09765625" style="21" customWidth="1"/>
    <col min="8" max="16384" width="13" style="1"/>
  </cols>
  <sheetData>
    <row r="1" spans="1:7" ht="29.4" thickTop="1" thickBot="1">
      <c r="A1" s="303" t="s">
        <v>342</v>
      </c>
      <c r="B1" s="304" t="s">
        <v>388</v>
      </c>
      <c r="C1" s="305"/>
      <c r="D1" s="306"/>
      <c r="E1" s="307"/>
      <c r="F1" s="306"/>
      <c r="G1" s="308" t="s">
        <v>745</v>
      </c>
    </row>
    <row r="2" spans="1:7" ht="17.399999999999999" thickTop="1">
      <c r="A2" s="2" t="s">
        <v>776</v>
      </c>
      <c r="B2" s="36" t="s">
        <v>723</v>
      </c>
      <c r="C2" s="36"/>
      <c r="D2" s="482"/>
      <c r="E2" s="36"/>
      <c r="F2" s="3"/>
      <c r="G2" s="5"/>
    </row>
    <row r="3" spans="1:7" ht="16.8">
      <c r="A3" s="403" t="s">
        <v>777</v>
      </c>
      <c r="B3" s="492" t="s">
        <v>529</v>
      </c>
      <c r="C3" s="493"/>
      <c r="D3" s="492"/>
      <c r="E3" s="404">
        <v>1</v>
      </c>
      <c r="F3" s="3"/>
      <c r="G3" s="5"/>
    </row>
    <row r="4" spans="1:7" ht="16.8">
      <c r="A4" s="2"/>
      <c r="B4" s="36" t="s">
        <v>367</v>
      </c>
      <c r="C4" s="494"/>
      <c r="D4" s="36"/>
      <c r="E4" s="47">
        <v>3</v>
      </c>
      <c r="F4" s="3"/>
      <c r="G4" s="5"/>
    </row>
    <row r="5" spans="1:7" ht="16.8">
      <c r="A5" s="2"/>
      <c r="B5" s="36" t="s">
        <v>323</v>
      </c>
      <c r="C5" s="36"/>
      <c r="D5" s="482"/>
      <c r="E5" s="47">
        <v>3</v>
      </c>
      <c r="F5" s="3"/>
      <c r="G5" s="5"/>
    </row>
    <row r="6" spans="1:7" ht="16.8">
      <c r="A6" s="401"/>
      <c r="B6" s="495" t="s">
        <v>315</v>
      </c>
      <c r="C6" s="496"/>
      <c r="D6" s="495"/>
      <c r="E6" s="402">
        <v>8</v>
      </c>
      <c r="F6" s="3"/>
      <c r="G6" s="5"/>
    </row>
    <row r="7" spans="1:7" ht="16.8">
      <c r="A7" s="2" t="s">
        <v>778</v>
      </c>
      <c r="B7" s="36" t="s">
        <v>110</v>
      </c>
      <c r="C7" s="36"/>
      <c r="D7" s="4" t="s">
        <v>563</v>
      </c>
      <c r="E7" s="47" t="s">
        <v>572</v>
      </c>
      <c r="F7" s="3"/>
      <c r="G7" s="5"/>
    </row>
    <row r="8" spans="1:7" ht="16.8">
      <c r="A8" s="2" t="s">
        <v>779</v>
      </c>
      <c r="B8" s="36" t="s">
        <v>378</v>
      </c>
      <c r="C8" s="36"/>
      <c r="D8" s="4" t="s">
        <v>789</v>
      </c>
      <c r="E8" s="47" t="s">
        <v>747</v>
      </c>
      <c r="F8" s="3"/>
      <c r="G8" s="5"/>
    </row>
    <row r="9" spans="1:7" ht="17.399999999999999" thickBot="1">
      <c r="A9" s="2" t="s">
        <v>780</v>
      </c>
      <c r="B9" s="36" t="s">
        <v>722</v>
      </c>
      <c r="C9" s="36"/>
      <c r="D9" s="4" t="s">
        <v>790</v>
      </c>
      <c r="E9" s="47" t="s">
        <v>748</v>
      </c>
      <c r="F9" s="3"/>
      <c r="G9" s="5"/>
    </row>
    <row r="10" spans="1:7" ht="17.399999999999999" thickTop="1">
      <c r="A10" s="232" t="s">
        <v>781</v>
      </c>
      <c r="B10" s="932">
        <f>1+0+1+1+2</f>
        <v>5</v>
      </c>
      <c r="C10" s="933"/>
      <c r="D10" s="228" t="s">
        <v>791</v>
      </c>
      <c r="E10" s="229" t="s">
        <v>344</v>
      </c>
      <c r="F10" s="3"/>
      <c r="G10" s="5"/>
    </row>
    <row r="11" spans="1:7" ht="17.399999999999999" thickBot="1">
      <c r="A11" s="283" t="s">
        <v>782</v>
      </c>
      <c r="B11" s="688" t="str">
        <f>C13</f>
        <v>+1</v>
      </c>
      <c r="C11" s="250"/>
      <c r="D11" s="230" t="s">
        <v>792</v>
      </c>
      <c r="E11" s="231" t="s">
        <v>344</v>
      </c>
      <c r="F11" s="3"/>
      <c r="G11" s="5"/>
    </row>
    <row r="12" spans="1:7" ht="17.399999999999999" thickTop="1">
      <c r="A12" s="29" t="s">
        <v>783</v>
      </c>
      <c r="B12" s="30">
        <v>9</v>
      </c>
      <c r="C12" s="220">
        <f t="shared" ref="C12:C17" si="0">IF(B12&gt;9.9,CONCATENATE("+",ROUNDDOWN((B12-10)/2,0)),ROUNDUP((B12-10)/2,0))</f>
        <v>-1</v>
      </c>
      <c r="D12" s="199" t="s">
        <v>793</v>
      </c>
      <c r="E12" s="197" t="s">
        <v>746</v>
      </c>
      <c r="F12" s="3"/>
      <c r="G12" s="5"/>
    </row>
    <row r="13" spans="1:7" ht="16.8">
      <c r="A13" s="7" t="s">
        <v>784</v>
      </c>
      <c r="B13" s="86">
        <v>12</v>
      </c>
      <c r="C13" s="44" t="str">
        <f t="shared" si="0"/>
        <v>+1</v>
      </c>
      <c r="D13" s="200" t="s">
        <v>794</v>
      </c>
      <c r="E13" s="57">
        <f>(SUM(Martial!G3:G26)+(SUM(Equipment!C3:C17)))</f>
        <v>10.5</v>
      </c>
      <c r="F13" s="3"/>
      <c r="G13" s="5"/>
    </row>
    <row r="14" spans="1:7" ht="16.8">
      <c r="A14" s="27" t="s">
        <v>785</v>
      </c>
      <c r="B14" s="931">
        <f>9+4</f>
        <v>13</v>
      </c>
      <c r="C14" s="37" t="str">
        <f t="shared" si="0"/>
        <v>+1</v>
      </c>
      <c r="D14" s="171" t="s">
        <v>795</v>
      </c>
      <c r="E14" s="256">
        <f>ROUNDUP(((E3*6)*0.75)+((E4*6)*0.75)+((E5*4)*0.75)+((E6*6)*0.75)+(SUM(E3:E6)*C14),0)</f>
        <v>78</v>
      </c>
      <c r="F14" s="3"/>
      <c r="G14" s="5"/>
    </row>
    <row r="15" spans="1:7" ht="16.8">
      <c r="A15" s="219" t="s">
        <v>786</v>
      </c>
      <c r="B15" s="87">
        <v>19</v>
      </c>
      <c r="C15" s="44" t="str">
        <f t="shared" si="0"/>
        <v>+4</v>
      </c>
      <c r="D15" s="172" t="s">
        <v>796</v>
      </c>
      <c r="E15" s="664">
        <f>1+10+C13</f>
        <v>12</v>
      </c>
      <c r="F15" s="2"/>
      <c r="G15" s="5"/>
    </row>
    <row r="16" spans="1:7" ht="16.8">
      <c r="A16" s="28" t="s">
        <v>787</v>
      </c>
      <c r="B16" s="6">
        <v>18</v>
      </c>
      <c r="C16" s="44" t="str">
        <f t="shared" si="0"/>
        <v>+4</v>
      </c>
      <c r="D16" s="172" t="s">
        <v>797</v>
      </c>
      <c r="E16" s="662">
        <f>E17-C13</f>
        <v>16</v>
      </c>
      <c r="F16" s="3"/>
      <c r="G16" s="5"/>
    </row>
    <row r="17" spans="1:7" ht="17.399999999999999" thickBot="1">
      <c r="A17" s="31" t="s">
        <v>788</v>
      </c>
      <c r="B17" s="177">
        <v>14</v>
      </c>
      <c r="C17" s="38" t="str">
        <f t="shared" si="0"/>
        <v>+2</v>
      </c>
      <c r="D17" s="173" t="s">
        <v>234</v>
      </c>
      <c r="E17" s="663">
        <f>E15+SUM(Martial!B20:B22)</f>
        <v>17</v>
      </c>
      <c r="F17" s="3"/>
      <c r="G17" s="5"/>
    </row>
    <row r="18" spans="1:7" ht="24" thickTop="1" thickBot="1">
      <c r="A18" s="8" t="s">
        <v>27</v>
      </c>
      <c r="B18" s="9"/>
      <c r="C18" s="9"/>
      <c r="D18" s="10"/>
      <c r="E18" s="10"/>
      <c r="F18" s="10"/>
      <c r="G18" s="11"/>
    </row>
    <row r="19" spans="1:7" s="15" customFormat="1" ht="17.399999999999999" thickTop="1">
      <c r="A19" s="12"/>
      <c r="B19" s="13"/>
      <c r="C19" s="13"/>
      <c r="D19" s="13"/>
      <c r="E19" s="13"/>
      <c r="F19" s="13"/>
      <c r="G19" s="14"/>
    </row>
    <row r="20" spans="1:7" s="15" customFormat="1" ht="16.8">
      <c r="A20" s="77"/>
      <c r="B20" s="16"/>
      <c r="C20" s="16"/>
      <c r="D20" s="16"/>
      <c r="E20" s="16"/>
      <c r="F20" s="16"/>
      <c r="G20" s="85"/>
    </row>
    <row r="21" spans="1:7" s="15" customFormat="1" ht="16.8">
      <c r="A21" s="77"/>
      <c r="B21" s="16"/>
      <c r="C21" s="16"/>
      <c r="D21" s="16"/>
      <c r="E21" s="16"/>
      <c r="F21" s="16"/>
      <c r="G21" s="85"/>
    </row>
    <row r="22" spans="1:7" s="15" customFormat="1" ht="16.8">
      <c r="A22" s="77"/>
      <c r="B22" s="16"/>
      <c r="C22" s="16"/>
      <c r="D22" s="16"/>
      <c r="E22" s="16"/>
      <c r="F22" s="16"/>
      <c r="G22" s="85"/>
    </row>
    <row r="23" spans="1:7" s="15" customFormat="1" ht="16.8">
      <c r="A23" s="77"/>
      <c r="B23" s="16"/>
      <c r="C23" s="16"/>
      <c r="D23" s="16"/>
      <c r="E23" s="16"/>
      <c r="F23" s="16"/>
      <c r="G23" s="85"/>
    </row>
    <row r="24" spans="1:7" s="15" customFormat="1" ht="16.8">
      <c r="A24" s="77"/>
      <c r="B24" s="16"/>
      <c r="C24" s="16"/>
      <c r="D24" s="16"/>
      <c r="E24" s="16"/>
      <c r="F24" s="16"/>
      <c r="G24" s="85"/>
    </row>
    <row r="25" spans="1:7" s="15" customFormat="1" ht="16.8">
      <c r="A25" s="77"/>
      <c r="B25" s="16"/>
      <c r="C25" s="16"/>
      <c r="D25" s="16"/>
      <c r="E25" s="16"/>
      <c r="F25" s="16"/>
      <c r="G25" s="85"/>
    </row>
    <row r="26" spans="1:7" s="15" customFormat="1" ht="16.8">
      <c r="A26" s="77"/>
      <c r="B26" s="16"/>
      <c r="C26" s="16"/>
      <c r="D26" s="16"/>
      <c r="E26" s="16"/>
      <c r="F26" s="16"/>
      <c r="G26" s="85"/>
    </row>
    <row r="27" spans="1:7" s="15" customFormat="1" ht="16.8">
      <c r="A27" s="77"/>
      <c r="B27" s="16"/>
      <c r="C27" s="16"/>
      <c r="D27" s="16"/>
      <c r="E27" s="16"/>
      <c r="F27" s="16"/>
      <c r="G27" s="85"/>
    </row>
    <row r="28" spans="1:7" s="15" customFormat="1" ht="16.8">
      <c r="A28" s="77"/>
      <c r="B28" s="16"/>
      <c r="C28" s="16"/>
      <c r="D28" s="16"/>
      <c r="E28" s="16"/>
      <c r="F28" s="16"/>
      <c r="G28" s="85"/>
    </row>
    <row r="29" spans="1:7" s="15" customFormat="1" ht="16.8">
      <c r="A29" s="77"/>
      <c r="B29" s="16"/>
      <c r="C29" s="16"/>
      <c r="D29" s="16"/>
      <c r="E29" s="16"/>
      <c r="F29" s="16"/>
      <c r="G29" s="85"/>
    </row>
    <row r="30" spans="1:7" s="15" customFormat="1" ht="16.8">
      <c r="A30" s="77"/>
      <c r="B30" s="16"/>
      <c r="C30" s="16"/>
      <c r="D30" s="16"/>
      <c r="E30" s="16"/>
      <c r="F30" s="16"/>
      <c r="G30" s="85"/>
    </row>
    <row r="31" spans="1:7" s="15" customFormat="1" ht="16.8">
      <c r="A31" s="77"/>
      <c r="B31" s="16"/>
      <c r="C31" s="16"/>
      <c r="D31" s="16"/>
      <c r="E31" s="16"/>
      <c r="F31" s="16"/>
      <c r="G31" s="85"/>
    </row>
    <row r="32" spans="1:7" s="15" customFormat="1" ht="16.8">
      <c r="A32" s="77"/>
      <c r="B32" s="16"/>
      <c r="C32" s="16"/>
      <c r="D32" s="16"/>
      <c r="E32" s="16"/>
      <c r="F32" s="16"/>
      <c r="G32" s="85"/>
    </row>
    <row r="33" spans="1:7" s="15" customFormat="1" ht="16.8">
      <c r="A33" s="77"/>
      <c r="B33" s="16"/>
      <c r="C33" s="16"/>
      <c r="D33" s="16"/>
      <c r="E33" s="16"/>
      <c r="F33" s="16"/>
      <c r="G33" s="85"/>
    </row>
    <row r="34" spans="1:7" s="15" customFormat="1" ht="16.8">
      <c r="A34" s="77"/>
      <c r="B34" s="16"/>
      <c r="C34" s="16"/>
      <c r="D34" s="16"/>
      <c r="E34" s="16"/>
      <c r="F34" s="16"/>
      <c r="G34" s="85"/>
    </row>
    <row r="35" spans="1:7" s="15" customFormat="1" ht="16.8">
      <c r="A35" s="77"/>
      <c r="B35" s="16"/>
      <c r="C35" s="16"/>
      <c r="D35" s="16"/>
      <c r="E35" s="16"/>
      <c r="F35" s="16"/>
      <c r="G35" s="85"/>
    </row>
    <row r="36" spans="1:7" s="15" customFormat="1" ht="16.8">
      <c r="A36" s="77"/>
      <c r="B36" s="16"/>
      <c r="C36" s="16"/>
      <c r="D36" s="16"/>
      <c r="E36" s="16"/>
      <c r="F36" s="16"/>
      <c r="G36" s="85"/>
    </row>
    <row r="37" spans="1:7" s="15" customFormat="1" ht="16.8">
      <c r="A37" s="77"/>
      <c r="B37" s="16"/>
      <c r="C37" s="16"/>
      <c r="D37" s="16"/>
      <c r="E37" s="16"/>
      <c r="F37" s="16"/>
      <c r="G37" s="85"/>
    </row>
    <row r="38" spans="1:7" s="15" customFormat="1" ht="16.8">
      <c r="A38" s="77"/>
      <c r="B38" s="16"/>
      <c r="C38" s="16"/>
      <c r="D38" s="16"/>
      <c r="E38" s="16"/>
      <c r="F38" s="16"/>
      <c r="G38" s="85"/>
    </row>
    <row r="39" spans="1:7" ht="17.399999999999999" thickBot="1">
      <c r="A39" s="17"/>
      <c r="B39" s="18"/>
      <c r="C39" s="18"/>
      <c r="D39" s="18"/>
      <c r="E39" s="18"/>
      <c r="F39" s="18"/>
      <c r="G39" s="19"/>
    </row>
    <row r="40" spans="1:7" ht="16.2" thickTop="1"/>
  </sheetData>
  <phoneticPr fontId="0" type="noConversion"/>
  <conditionalFormatting sqref="E13">
    <cfRule type="cellIs" dxfId="87" priority="4" stopIfTrue="1" operator="greaterThan">
      <formula>35</formula>
    </cfRule>
    <cfRule type="cellIs" dxfId="86" priority="5" stopIfTrue="1" operator="between">
      <formula>18</formula>
      <formula>35</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3"/>
  <sheetViews>
    <sheetView showGridLines="0" workbookViewId="0"/>
  </sheetViews>
  <sheetFormatPr defaultColWidth="13" defaultRowHeight="15.6"/>
  <cols>
    <col min="1" max="1" width="13.296875" style="466" bestFit="1" customWidth="1"/>
    <col min="2" max="2" width="10" style="467" customWidth="1"/>
    <col min="3" max="3" width="4.59765625" style="467" customWidth="1"/>
    <col min="4" max="4" width="13.69921875" style="466" bestFit="1" customWidth="1"/>
    <col min="5" max="5" width="9.59765625" style="467" bestFit="1" customWidth="1"/>
    <col min="6" max="6" width="14.8984375" style="466" customWidth="1"/>
    <col min="7" max="7" width="17.8984375" style="467" customWidth="1"/>
    <col min="8" max="16384" width="13" style="431"/>
  </cols>
  <sheetData>
    <row r="1" spans="1:7" ht="29.4" thickTop="1" thickBot="1">
      <c r="A1" s="634" t="s">
        <v>394</v>
      </c>
      <c r="B1" s="633"/>
      <c r="C1" s="426"/>
      <c r="D1" s="427"/>
      <c r="E1" s="428"/>
      <c r="F1" s="429"/>
      <c r="G1" s="430" t="s">
        <v>552</v>
      </c>
    </row>
    <row r="2" spans="1:7" ht="18" thickTop="1" thickBot="1">
      <c r="A2" s="572" t="s">
        <v>541</v>
      </c>
      <c r="B2" s="573" t="s">
        <v>549</v>
      </c>
      <c r="C2" s="574"/>
      <c r="D2" s="575" t="s">
        <v>542</v>
      </c>
      <c r="E2" s="576" t="s">
        <v>548</v>
      </c>
      <c r="F2" s="575"/>
      <c r="G2" s="577"/>
    </row>
    <row r="3" spans="1:7" ht="17.399999999999999" thickTop="1">
      <c r="A3" s="442" t="s">
        <v>1</v>
      </c>
      <c r="B3" s="443">
        <f>21+4+4</f>
        <v>29</v>
      </c>
      <c r="C3" s="570" t="str">
        <f t="shared" ref="C3:C8" si="0">IF(B3&gt;9.9,CONCATENATE("+",ROUNDDOWN((B3-10)/2,0)),ROUNDUP((B3-10)/2,0))</f>
        <v>+9</v>
      </c>
      <c r="D3" s="587" t="s">
        <v>15</v>
      </c>
      <c r="E3" s="593">
        <f>13+4+6</f>
        <v>23</v>
      </c>
      <c r="F3" s="571">
        <v>17</v>
      </c>
      <c r="G3" s="449"/>
    </row>
    <row r="4" spans="1:7" ht="16.8">
      <c r="A4" s="446" t="s">
        <v>2</v>
      </c>
      <c r="B4" s="447">
        <f t="shared" ref="B4" si="1">21+4</f>
        <v>25</v>
      </c>
      <c r="C4" s="448" t="str">
        <f t="shared" si="0"/>
        <v>+7</v>
      </c>
      <c r="D4" s="497" t="s">
        <v>544</v>
      </c>
      <c r="E4" s="567">
        <f>10+C4</f>
        <v>17</v>
      </c>
      <c r="F4" s="569">
        <f>E4+2</f>
        <v>19</v>
      </c>
      <c r="G4" s="449"/>
    </row>
    <row r="5" spans="1:7" ht="16.8">
      <c r="A5" s="450" t="s">
        <v>13</v>
      </c>
      <c r="B5" s="447" t="s">
        <v>307</v>
      </c>
      <c r="C5" s="448" t="s">
        <v>307</v>
      </c>
      <c r="D5" s="498" t="s">
        <v>577</v>
      </c>
      <c r="E5" s="499">
        <v>7</v>
      </c>
      <c r="F5" s="567" t="s">
        <v>615</v>
      </c>
      <c r="G5" s="449"/>
    </row>
    <row r="6" spans="1:7" ht="17.399999999999999" thickBot="1">
      <c r="A6" s="453" t="s">
        <v>14</v>
      </c>
      <c r="B6" s="447" t="s">
        <v>307</v>
      </c>
      <c r="C6" s="448" t="s">
        <v>307</v>
      </c>
      <c r="D6" s="498" t="s">
        <v>545</v>
      </c>
      <c r="E6" s="500">
        <v>0</v>
      </c>
      <c r="F6" s="568" t="s">
        <v>640</v>
      </c>
      <c r="G6" s="449"/>
    </row>
    <row r="7" spans="1:7" ht="17.399999999999999" thickTop="1">
      <c r="A7" s="455" t="s">
        <v>16</v>
      </c>
      <c r="B7" s="447">
        <v>10</v>
      </c>
      <c r="C7" s="448" t="str">
        <f t="shared" si="0"/>
        <v>+0</v>
      </c>
      <c r="D7" s="589" t="s">
        <v>546</v>
      </c>
      <c r="E7" s="590" t="s">
        <v>553</v>
      </c>
      <c r="F7" s="454"/>
      <c r="G7" s="449"/>
    </row>
    <row r="8" spans="1:7" ht="17.399999999999999" thickBot="1">
      <c r="A8" s="456" t="s">
        <v>12</v>
      </c>
      <c r="B8" s="457">
        <v>1</v>
      </c>
      <c r="C8" s="458">
        <f t="shared" si="0"/>
        <v>-5</v>
      </c>
      <c r="D8" s="591" t="s">
        <v>547</v>
      </c>
      <c r="E8" s="592">
        <v>3</v>
      </c>
      <c r="F8" s="454"/>
      <c r="G8" s="449"/>
    </row>
    <row r="9" spans="1:7" ht="17.399999999999999" thickTop="1">
      <c r="A9" s="432"/>
      <c r="B9" s="459"/>
      <c r="C9" s="459"/>
      <c r="D9" s="459"/>
      <c r="E9" s="460"/>
      <c r="F9" s="454"/>
      <c r="G9" s="449"/>
    </row>
    <row r="10" spans="1:7" ht="16.8">
      <c r="A10" s="432"/>
      <c r="B10" s="459"/>
      <c r="C10" s="459"/>
      <c r="D10" s="459"/>
      <c r="E10" s="460"/>
      <c r="F10" s="461"/>
      <c r="G10" s="449"/>
    </row>
    <row r="11" spans="1:7" ht="16.8">
      <c r="A11" s="462"/>
      <c r="B11" s="459"/>
      <c r="C11" s="459"/>
      <c r="D11" s="459"/>
      <c r="E11" s="460"/>
      <c r="F11" s="459"/>
      <c r="G11" s="460"/>
    </row>
    <row r="12" spans="1:7" ht="17.399999999999999" thickBot="1">
      <c r="A12" s="463"/>
      <c r="B12" s="464"/>
      <c r="C12" s="464"/>
      <c r="D12" s="464"/>
      <c r="E12" s="465"/>
      <c r="F12" s="464"/>
      <c r="G12" s="465"/>
    </row>
    <row r="13" spans="1:7" ht="16.2" thickTop="1"/>
  </sheetData>
  <conditionalFormatting sqref="F3">
    <cfRule type="cellIs" dxfId="6" priority="1" stopIfTrue="1" operator="greaterThan">
      <formula>$E$3/2</formula>
    </cfRule>
    <cfRule type="cellIs" dxfId="5" priority="2" stopIfTrue="1" operator="between">
      <formula>$E$3/3</formula>
      <formula>$E$3/2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3"/>
  <sheetViews>
    <sheetView showGridLines="0" workbookViewId="0"/>
  </sheetViews>
  <sheetFormatPr defaultColWidth="13" defaultRowHeight="15.6"/>
  <cols>
    <col min="1" max="1" width="13.296875" style="466" bestFit="1" customWidth="1"/>
    <col min="2" max="2" width="10" style="467" customWidth="1"/>
    <col min="3" max="3" width="4.59765625" style="467" customWidth="1"/>
    <col min="4" max="4" width="13.69921875" style="466" bestFit="1" customWidth="1"/>
    <col min="5" max="5" width="9.59765625" style="467" bestFit="1" customWidth="1"/>
    <col min="6" max="6" width="14.8984375" style="466" customWidth="1"/>
    <col min="7" max="7" width="17.8984375" style="467" customWidth="1"/>
    <col min="8" max="16384" width="13" style="431"/>
  </cols>
  <sheetData>
    <row r="1" spans="1:7" ht="29.4" thickTop="1" thickBot="1">
      <c r="A1" s="634" t="s">
        <v>717</v>
      </c>
      <c r="B1" s="633" t="s">
        <v>720</v>
      </c>
      <c r="C1" s="426"/>
      <c r="D1" s="427"/>
      <c r="E1" s="428"/>
      <c r="F1" s="429"/>
      <c r="G1" s="430" t="s">
        <v>707</v>
      </c>
    </row>
    <row r="2" spans="1:7" ht="18" thickTop="1" thickBot="1">
      <c r="A2" s="572" t="s">
        <v>541</v>
      </c>
      <c r="B2" s="573" t="s">
        <v>408</v>
      </c>
      <c r="C2" s="574"/>
      <c r="D2" s="575" t="s">
        <v>542</v>
      </c>
      <c r="E2" s="576" t="s">
        <v>548</v>
      </c>
      <c r="F2" s="575"/>
      <c r="G2" s="577"/>
    </row>
    <row r="3" spans="1:7" ht="17.399999999999999" thickTop="1">
      <c r="A3" s="442" t="s">
        <v>1</v>
      </c>
      <c r="B3" s="443">
        <f>21+4+4</f>
        <v>29</v>
      </c>
      <c r="C3" s="570" t="str">
        <f t="shared" ref="C3:C8" si="0">IF(B3&gt;9.9,CONCATENATE("+",ROUNDDOWN((B3-10)/2,0)),ROUNDUP((B3-10)/2,0))</f>
        <v>+9</v>
      </c>
      <c r="D3" s="587" t="s">
        <v>15</v>
      </c>
      <c r="E3" s="593">
        <f>13+4+6</f>
        <v>23</v>
      </c>
      <c r="F3" s="571">
        <v>23</v>
      </c>
      <c r="G3" s="449"/>
    </row>
    <row r="4" spans="1:7" ht="16.8">
      <c r="A4" s="446" t="s">
        <v>2</v>
      </c>
      <c r="B4" s="447">
        <f>15+4</f>
        <v>19</v>
      </c>
      <c r="C4" s="448" t="str">
        <f t="shared" si="0"/>
        <v>+4</v>
      </c>
      <c r="D4" s="497" t="s">
        <v>544</v>
      </c>
      <c r="E4" s="567">
        <f>10+C4</f>
        <v>14</v>
      </c>
      <c r="F4" s="569">
        <f>E4+2</f>
        <v>16</v>
      </c>
      <c r="G4" s="449"/>
    </row>
    <row r="5" spans="1:7" ht="16.8">
      <c r="A5" s="450" t="s">
        <v>13</v>
      </c>
      <c r="B5" s="447" t="s">
        <v>307</v>
      </c>
      <c r="C5" s="448" t="s">
        <v>307</v>
      </c>
      <c r="D5" s="498" t="s">
        <v>577</v>
      </c>
      <c r="E5" s="499">
        <v>2</v>
      </c>
      <c r="F5" s="567" t="s">
        <v>718</v>
      </c>
      <c r="G5" s="449"/>
    </row>
    <row r="6" spans="1:7" ht="17.399999999999999" thickBot="1">
      <c r="A6" s="453" t="s">
        <v>14</v>
      </c>
      <c r="B6" s="447">
        <v>13</v>
      </c>
      <c r="C6" s="448" t="str">
        <f t="shared" si="0"/>
        <v>+1</v>
      </c>
      <c r="D6" s="498" t="s">
        <v>545</v>
      </c>
      <c r="E6" s="500">
        <v>0</v>
      </c>
      <c r="F6" s="568" t="s">
        <v>721</v>
      </c>
      <c r="G6" s="449"/>
    </row>
    <row r="7" spans="1:7" ht="17.399999999999999" thickTop="1">
      <c r="A7" s="455" t="s">
        <v>16</v>
      </c>
      <c r="B7" s="447">
        <v>14</v>
      </c>
      <c r="C7" s="448" t="str">
        <f t="shared" si="0"/>
        <v>+2</v>
      </c>
      <c r="D7" s="589" t="s">
        <v>546</v>
      </c>
      <c r="E7" s="590" t="s">
        <v>553</v>
      </c>
      <c r="F7" s="454"/>
      <c r="G7" s="449"/>
    </row>
    <row r="8" spans="1:7" ht="17.399999999999999" thickBot="1">
      <c r="A8" s="456" t="s">
        <v>12</v>
      </c>
      <c r="B8" s="457">
        <v>12</v>
      </c>
      <c r="C8" s="458" t="str">
        <f t="shared" si="0"/>
        <v>+1</v>
      </c>
      <c r="D8" s="591" t="s">
        <v>547</v>
      </c>
      <c r="E8" s="592">
        <v>3</v>
      </c>
      <c r="F8" s="454"/>
      <c r="G8" s="449"/>
    </row>
    <row r="9" spans="1:7" ht="17.399999999999999" thickTop="1">
      <c r="A9" s="432"/>
      <c r="B9" s="459"/>
      <c r="C9" s="459"/>
      <c r="D9" s="459"/>
      <c r="E9" s="460"/>
      <c r="F9" s="454"/>
      <c r="G9" s="449"/>
    </row>
    <row r="10" spans="1:7" ht="16.8">
      <c r="A10" s="432"/>
      <c r="B10" s="459"/>
      <c r="C10" s="459"/>
      <c r="D10" s="459"/>
      <c r="E10" s="460"/>
      <c r="F10" s="461"/>
      <c r="G10" s="449"/>
    </row>
    <row r="11" spans="1:7" ht="16.8">
      <c r="A11" s="462"/>
      <c r="B11" s="459"/>
      <c r="C11" s="459"/>
      <c r="D11" s="459"/>
      <c r="E11" s="460"/>
      <c r="F11" s="459"/>
      <c r="G11" s="460"/>
    </row>
    <row r="12" spans="1:7" ht="17.399999999999999" thickBot="1">
      <c r="A12" s="463"/>
      <c r="B12" s="464"/>
      <c r="C12" s="464"/>
      <c r="D12" s="464"/>
      <c r="E12" s="465"/>
      <c r="F12" s="464"/>
      <c r="G12" s="465"/>
    </row>
    <row r="13" spans="1:7" ht="16.2" thickTop="1"/>
  </sheetData>
  <conditionalFormatting sqref="F3">
    <cfRule type="cellIs" dxfId="4" priority="1" stopIfTrue="1" operator="greaterThan">
      <formula>$E$3/2</formula>
    </cfRule>
    <cfRule type="cellIs" dxfId="3" priority="2" stopIfTrue="1" operator="between">
      <formula>$E$3/3</formula>
      <formula>$E$3/2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26"/>
  <sheetViews>
    <sheetView showGridLines="0" workbookViewId="0"/>
  </sheetViews>
  <sheetFormatPr defaultColWidth="31.3984375" defaultRowHeight="16.2"/>
  <cols>
    <col min="1" max="1" width="22.8984375" style="166" bestFit="1" customWidth="1"/>
    <col min="2" max="2" width="17.3984375" style="165" customWidth="1"/>
    <col min="3" max="3" width="9.3984375" style="165" bestFit="1" customWidth="1"/>
    <col min="4" max="4" width="9.09765625" style="165" bestFit="1" customWidth="1"/>
    <col min="5" max="5" width="5.19921875" style="164" bestFit="1" customWidth="1"/>
    <col min="6" max="6" width="4.19921875" style="165" bestFit="1" customWidth="1"/>
    <col min="7" max="7" width="6.8984375" style="165" bestFit="1" customWidth="1"/>
    <col min="8" max="8" width="4" style="165" bestFit="1" customWidth="1"/>
    <col min="9" max="9" width="4.59765625" style="165" bestFit="1" customWidth="1"/>
    <col min="10" max="10" width="4.8984375" style="164" bestFit="1" customWidth="1"/>
    <col min="11" max="11" width="3.69921875" style="164" bestFit="1" customWidth="1"/>
    <col min="12" max="13" width="4.69921875" style="164" bestFit="1" customWidth="1"/>
    <col min="14" max="14" width="4" style="164" bestFit="1" customWidth="1"/>
    <col min="15" max="15" width="4.5" style="164" bestFit="1" customWidth="1"/>
    <col min="16" max="16" width="4" style="164" bestFit="1" customWidth="1"/>
    <col min="17" max="17" width="5.19921875" style="164" bestFit="1" customWidth="1"/>
    <col min="18" max="18" width="3.8984375" style="164" bestFit="1" customWidth="1"/>
    <col min="19" max="19" width="3.5" style="164" bestFit="1" customWidth="1"/>
    <col min="20" max="20" width="3.5" style="164" customWidth="1"/>
    <col min="21" max="22" width="3.19921875" style="164" bestFit="1" customWidth="1"/>
    <col min="23" max="23" width="15.8984375" style="167" bestFit="1" customWidth="1"/>
    <col min="24" max="24" width="6.19921875" style="167" bestFit="1" customWidth="1"/>
    <col min="25" max="25" width="25.8984375" style="167" bestFit="1" customWidth="1"/>
    <col min="26" max="26" width="13.59765625" style="167" bestFit="1" customWidth="1"/>
    <col min="27" max="27" width="12.09765625" style="167" bestFit="1" customWidth="1"/>
    <col min="28" max="28" width="5.69921875" style="164" bestFit="1" customWidth="1"/>
    <col min="29" max="40" width="6.5" style="165" customWidth="1"/>
    <col min="41" max="16384" width="31.3984375" style="165"/>
  </cols>
  <sheetData>
    <row r="1" spans="1:28" s="313" customFormat="1" ht="17.399999999999999" thickBot="1">
      <c r="A1" s="615" t="s">
        <v>622</v>
      </c>
      <c r="B1" s="616" t="s">
        <v>393</v>
      </c>
      <c r="C1" s="616" t="s">
        <v>391</v>
      </c>
      <c r="D1" s="616" t="s">
        <v>390</v>
      </c>
      <c r="E1" s="616" t="s">
        <v>232</v>
      </c>
      <c r="F1" s="616" t="s">
        <v>563</v>
      </c>
      <c r="G1" s="616" t="s">
        <v>233</v>
      </c>
      <c r="H1" s="617" t="s">
        <v>38</v>
      </c>
      <c r="I1" s="618" t="s">
        <v>37</v>
      </c>
      <c r="J1" s="619" t="s">
        <v>34</v>
      </c>
      <c r="K1" s="620" t="s">
        <v>35</v>
      </c>
      <c r="L1" s="621" t="s">
        <v>36</v>
      </c>
      <c r="M1" s="622" t="s">
        <v>33</v>
      </c>
      <c r="N1" s="623" t="s">
        <v>398</v>
      </c>
      <c r="O1" s="623" t="s">
        <v>397</v>
      </c>
      <c r="P1" s="623" t="s">
        <v>234</v>
      </c>
      <c r="Q1" s="623" t="s">
        <v>395</v>
      </c>
      <c r="R1" s="623" t="s">
        <v>396</v>
      </c>
      <c r="S1" s="624" t="s">
        <v>235</v>
      </c>
      <c r="T1" s="623" t="s">
        <v>317</v>
      </c>
      <c r="U1" s="623" t="s">
        <v>318</v>
      </c>
      <c r="V1" s="624" t="s">
        <v>319</v>
      </c>
      <c r="W1" s="625" t="s">
        <v>236</v>
      </c>
      <c r="X1" s="625" t="s">
        <v>237</v>
      </c>
      <c r="Y1" s="503" t="s">
        <v>580</v>
      </c>
      <c r="Z1" s="504" t="s">
        <v>578</v>
      </c>
      <c r="AA1" s="505" t="s">
        <v>579</v>
      </c>
      <c r="AB1" s="624" t="s">
        <v>581</v>
      </c>
    </row>
    <row r="2" spans="1:28" ht="19.2">
      <c r="A2" s="606" t="s">
        <v>633</v>
      </c>
      <c r="B2" s="325" t="s">
        <v>554</v>
      </c>
      <c r="C2" s="325" t="s">
        <v>392</v>
      </c>
      <c r="D2" s="326">
        <v>2</v>
      </c>
      <c r="E2" s="329" t="s">
        <v>305</v>
      </c>
      <c r="F2" s="472" t="s">
        <v>410</v>
      </c>
      <c r="G2" s="472" t="s">
        <v>410</v>
      </c>
      <c r="H2" s="597">
        <v>29</v>
      </c>
      <c r="I2" s="326">
        <v>18</v>
      </c>
      <c r="J2" s="330" t="s">
        <v>307</v>
      </c>
      <c r="K2" s="330" t="s">
        <v>307</v>
      </c>
      <c r="L2" s="326">
        <v>10</v>
      </c>
      <c r="M2" s="326">
        <v>1</v>
      </c>
      <c r="N2" s="597">
        <v>8</v>
      </c>
      <c r="O2" s="600" t="str">
        <f t="shared" ref="O2:O3" si="0">IF(I2&gt;9.9,CONCATENATE("+",ROUNDDOWN((I2-10)/2,0)),ROUNDUP((I2-10)/2,0))</f>
        <v>+4</v>
      </c>
      <c r="P2" s="597">
        <v>15</v>
      </c>
      <c r="Q2" s="597">
        <v>13</v>
      </c>
      <c r="R2" s="597">
        <v>11</v>
      </c>
      <c r="S2" s="326">
        <v>52</v>
      </c>
      <c r="T2" s="597">
        <v>1</v>
      </c>
      <c r="U2" s="597">
        <v>3</v>
      </c>
      <c r="V2" s="326">
        <v>4</v>
      </c>
      <c r="W2" s="325" t="s">
        <v>555</v>
      </c>
      <c r="X2" s="325" t="s">
        <v>306</v>
      </c>
      <c r="Y2" s="325" t="s">
        <v>560</v>
      </c>
      <c r="Z2" s="472"/>
      <c r="AA2" s="472"/>
      <c r="AB2" s="506"/>
    </row>
    <row r="3" spans="1:28" ht="19.2">
      <c r="A3" s="613" t="s">
        <v>632</v>
      </c>
      <c r="B3" s="325" t="s">
        <v>554</v>
      </c>
      <c r="C3" s="325" t="s">
        <v>392</v>
      </c>
      <c r="D3" s="326">
        <v>2</v>
      </c>
      <c r="E3" s="329" t="s">
        <v>305</v>
      </c>
      <c r="F3" s="472" t="s">
        <v>410</v>
      </c>
      <c r="G3" s="472" t="s">
        <v>410</v>
      </c>
      <c r="H3" s="597">
        <v>21</v>
      </c>
      <c r="I3" s="326">
        <v>14</v>
      </c>
      <c r="J3" s="330" t="s">
        <v>307</v>
      </c>
      <c r="K3" s="330" t="s">
        <v>307</v>
      </c>
      <c r="L3" s="326">
        <v>10</v>
      </c>
      <c r="M3" s="326">
        <v>1</v>
      </c>
      <c r="N3" s="597">
        <v>8</v>
      </c>
      <c r="O3" s="600" t="str">
        <f t="shared" si="0"/>
        <v>+2</v>
      </c>
      <c r="P3" s="597">
        <v>13</v>
      </c>
      <c r="Q3" s="597">
        <v>11</v>
      </c>
      <c r="R3" s="597">
        <v>11</v>
      </c>
      <c r="S3" s="326">
        <v>32</v>
      </c>
      <c r="T3" s="597">
        <v>1</v>
      </c>
      <c r="U3" s="597">
        <v>3</v>
      </c>
      <c r="V3" s="326">
        <v>4</v>
      </c>
      <c r="W3" s="325" t="s">
        <v>555</v>
      </c>
      <c r="X3" s="325" t="s">
        <v>306</v>
      </c>
      <c r="Y3" s="325" t="s">
        <v>560</v>
      </c>
      <c r="Z3" s="472"/>
      <c r="AA3" s="472"/>
      <c r="AB3" s="506"/>
    </row>
    <row r="4" spans="1:28" ht="31.2">
      <c r="A4" s="598" t="s">
        <v>717</v>
      </c>
      <c r="B4" s="472" t="s">
        <v>408</v>
      </c>
      <c r="C4" s="472" t="s">
        <v>411</v>
      </c>
      <c r="D4" s="594">
        <v>2</v>
      </c>
      <c r="E4" s="595" t="s">
        <v>412</v>
      </c>
      <c r="F4" s="472" t="s">
        <v>410</v>
      </c>
      <c r="G4" s="472" t="s">
        <v>410</v>
      </c>
      <c r="H4" s="599">
        <v>25</v>
      </c>
      <c r="I4" s="594">
        <v>19</v>
      </c>
      <c r="J4" s="596" t="s">
        <v>307</v>
      </c>
      <c r="K4" s="599">
        <v>13</v>
      </c>
      <c r="L4" s="594">
        <v>14</v>
      </c>
      <c r="M4" s="594">
        <v>12</v>
      </c>
      <c r="N4" s="599">
        <v>2</v>
      </c>
      <c r="O4" s="601" t="str">
        <f>IF(I4&gt;9.9,CONCATENATE("+",ROUNDDOWN((I4-10)/2,0)),ROUNDUP((I4-10)/2,0))</f>
        <v>+4</v>
      </c>
      <c r="P4" s="599">
        <v>18</v>
      </c>
      <c r="Q4" s="599">
        <v>16</v>
      </c>
      <c r="R4" s="599">
        <v>12</v>
      </c>
      <c r="S4" s="594">
        <v>17</v>
      </c>
      <c r="T4" s="599">
        <v>0</v>
      </c>
      <c r="U4" s="599">
        <v>4</v>
      </c>
      <c r="V4" s="594">
        <v>5</v>
      </c>
      <c r="W4" s="472" t="s">
        <v>557</v>
      </c>
      <c r="X4" s="472" t="s">
        <v>306</v>
      </c>
      <c r="Y4" s="472" t="s">
        <v>561</v>
      </c>
      <c r="Z4" s="472"/>
      <c r="AA4" s="472"/>
      <c r="AB4" s="506"/>
    </row>
    <row r="5" spans="1:28" ht="31.2">
      <c r="A5" s="606" t="s">
        <v>634</v>
      </c>
      <c r="B5" s="325" t="s">
        <v>528</v>
      </c>
      <c r="C5" s="325" t="s">
        <v>496</v>
      </c>
      <c r="D5" s="326">
        <v>2</v>
      </c>
      <c r="E5" s="329" t="s">
        <v>305</v>
      </c>
      <c r="F5" s="472" t="s">
        <v>410</v>
      </c>
      <c r="G5" s="472" t="s">
        <v>410</v>
      </c>
      <c r="H5" s="597">
        <v>14</v>
      </c>
      <c r="I5" s="326">
        <v>19</v>
      </c>
      <c r="J5" s="330" t="s">
        <v>307</v>
      </c>
      <c r="K5" s="330" t="s">
        <v>307</v>
      </c>
      <c r="L5" s="326">
        <v>10</v>
      </c>
      <c r="M5" s="326">
        <v>1</v>
      </c>
      <c r="N5" s="597">
        <v>3</v>
      </c>
      <c r="O5" s="600" t="str">
        <f>IF(I5&gt;9.9,CONCATENATE("+",ROUNDDOWN((I5-10)/2,0)),ROUNDUP((I5-10)/2,0))</f>
        <v>+4</v>
      </c>
      <c r="P5" s="597">
        <v>16</v>
      </c>
      <c r="Q5" s="597">
        <v>16</v>
      </c>
      <c r="R5" s="597">
        <v>12</v>
      </c>
      <c r="S5" s="326">
        <v>30</v>
      </c>
      <c r="T5" s="597">
        <v>4</v>
      </c>
      <c r="U5" s="597">
        <v>8</v>
      </c>
      <c r="V5" s="326">
        <v>2</v>
      </c>
      <c r="W5" s="325" t="s">
        <v>556</v>
      </c>
      <c r="X5" s="325" t="s">
        <v>306</v>
      </c>
      <c r="Y5" s="325" t="s">
        <v>558</v>
      </c>
      <c r="Z5" s="472"/>
      <c r="AA5" s="472"/>
      <c r="AB5" s="506"/>
    </row>
    <row r="6" spans="1:28" ht="31.2">
      <c r="A6" s="324" t="s">
        <v>631</v>
      </c>
      <c r="B6" s="325" t="s">
        <v>528</v>
      </c>
      <c r="C6" s="325" t="s">
        <v>496</v>
      </c>
      <c r="D6" s="326">
        <v>2</v>
      </c>
      <c r="E6" s="329" t="s">
        <v>305</v>
      </c>
      <c r="F6" s="472" t="s">
        <v>410</v>
      </c>
      <c r="G6" s="472" t="s">
        <v>410</v>
      </c>
      <c r="H6" s="597">
        <v>6</v>
      </c>
      <c r="I6" s="326">
        <v>15</v>
      </c>
      <c r="J6" s="330" t="s">
        <v>307</v>
      </c>
      <c r="K6" s="330" t="s">
        <v>307</v>
      </c>
      <c r="L6" s="326">
        <v>10</v>
      </c>
      <c r="M6" s="326">
        <v>1</v>
      </c>
      <c r="N6" s="597">
        <v>3</v>
      </c>
      <c r="O6" s="600" t="str">
        <f>IF(I6&gt;9.9,CONCATENATE("+",ROUNDDOWN((I6-10)/2,0)),ROUNDUP((I6-10)/2,0))</f>
        <v>+2</v>
      </c>
      <c r="P6" s="597">
        <v>14</v>
      </c>
      <c r="Q6" s="597">
        <v>14</v>
      </c>
      <c r="R6" s="597">
        <v>12</v>
      </c>
      <c r="S6" s="326">
        <v>22</v>
      </c>
      <c r="T6" s="597">
        <v>4</v>
      </c>
      <c r="U6" s="597">
        <v>6</v>
      </c>
      <c r="V6" s="326">
        <v>2</v>
      </c>
      <c r="W6" s="325" t="s">
        <v>556</v>
      </c>
      <c r="X6" s="325" t="s">
        <v>306</v>
      </c>
      <c r="Y6" s="325" t="s">
        <v>558</v>
      </c>
      <c r="Z6" s="472"/>
      <c r="AA6" s="472"/>
      <c r="AB6" s="506"/>
    </row>
    <row r="7" spans="1:28" ht="31.2">
      <c r="A7" s="598" t="s">
        <v>649</v>
      </c>
      <c r="B7" s="472" t="s">
        <v>644</v>
      </c>
      <c r="C7" s="472" t="s">
        <v>413</v>
      </c>
      <c r="D7" s="594" t="s">
        <v>645</v>
      </c>
      <c r="E7" s="595" t="s">
        <v>305</v>
      </c>
      <c r="F7" s="472" t="s">
        <v>410</v>
      </c>
      <c r="G7" s="472" t="s">
        <v>410</v>
      </c>
      <c r="H7" s="599">
        <v>25</v>
      </c>
      <c r="I7" s="594">
        <v>14</v>
      </c>
      <c r="J7" s="596" t="s">
        <v>307</v>
      </c>
      <c r="K7" s="596" t="s">
        <v>307</v>
      </c>
      <c r="L7" s="594">
        <v>10</v>
      </c>
      <c r="M7" s="594">
        <v>1</v>
      </c>
      <c r="N7" s="599">
        <v>6</v>
      </c>
      <c r="O7" s="601" t="str">
        <f t="shared" ref="O7:O9" si="1">IF(I7&gt;9.9,CONCATENATE("+",ROUNDDOWN((I7-10)/2,0)),ROUNDUP((I7-10)/2,0))</f>
        <v>+2</v>
      </c>
      <c r="P7" s="599">
        <v>18</v>
      </c>
      <c r="Q7" s="599">
        <v>12</v>
      </c>
      <c r="R7" s="599">
        <v>16</v>
      </c>
      <c r="S7" s="594">
        <v>66</v>
      </c>
      <c r="T7" s="599">
        <v>2</v>
      </c>
      <c r="U7" s="599">
        <v>4</v>
      </c>
      <c r="V7" s="594">
        <v>5</v>
      </c>
      <c r="W7" s="472" t="s">
        <v>646</v>
      </c>
      <c r="X7" s="472" t="s">
        <v>306</v>
      </c>
      <c r="Y7" s="472" t="s">
        <v>558</v>
      </c>
      <c r="Z7" s="472"/>
      <c r="AA7" s="472"/>
      <c r="AB7" s="506"/>
    </row>
    <row r="8" spans="1:28" ht="31.2">
      <c r="A8" s="613" t="s">
        <v>643</v>
      </c>
      <c r="B8" s="325" t="s">
        <v>644</v>
      </c>
      <c r="C8" s="325" t="s">
        <v>413</v>
      </c>
      <c r="D8" s="326" t="s">
        <v>645</v>
      </c>
      <c r="E8" s="329" t="s">
        <v>305</v>
      </c>
      <c r="F8" s="472" t="s">
        <v>410</v>
      </c>
      <c r="G8" s="472" t="s">
        <v>410</v>
      </c>
      <c r="H8" s="597">
        <v>17</v>
      </c>
      <c r="I8" s="326">
        <v>10</v>
      </c>
      <c r="J8" s="330" t="s">
        <v>307</v>
      </c>
      <c r="K8" s="330" t="s">
        <v>307</v>
      </c>
      <c r="L8" s="326">
        <v>10</v>
      </c>
      <c r="M8" s="326">
        <v>1</v>
      </c>
      <c r="N8" s="597">
        <v>6</v>
      </c>
      <c r="O8" s="600" t="str">
        <f t="shared" si="1"/>
        <v>+0</v>
      </c>
      <c r="P8" s="597">
        <v>16</v>
      </c>
      <c r="Q8" s="597">
        <v>10</v>
      </c>
      <c r="R8" s="597">
        <v>16</v>
      </c>
      <c r="S8" s="326">
        <v>42</v>
      </c>
      <c r="T8" s="597">
        <v>2</v>
      </c>
      <c r="U8" s="597">
        <v>2</v>
      </c>
      <c r="V8" s="326">
        <v>5</v>
      </c>
      <c r="W8" s="325" t="s">
        <v>646</v>
      </c>
      <c r="X8" s="325" t="s">
        <v>306</v>
      </c>
      <c r="Y8" s="325" t="s">
        <v>558</v>
      </c>
      <c r="Z8" s="472"/>
      <c r="AA8" s="472"/>
      <c r="AB8" s="506"/>
    </row>
    <row r="9" spans="1:28" ht="31.2">
      <c r="A9" s="613" t="s">
        <v>651</v>
      </c>
      <c r="B9" s="325" t="s">
        <v>590</v>
      </c>
      <c r="C9" s="325" t="s">
        <v>413</v>
      </c>
      <c r="D9" s="326">
        <v>1</v>
      </c>
      <c r="E9" s="329" t="s">
        <v>305</v>
      </c>
      <c r="F9" s="472" t="s">
        <v>410</v>
      </c>
      <c r="G9" s="472" t="s">
        <v>410</v>
      </c>
      <c r="H9" s="597">
        <v>16</v>
      </c>
      <c r="I9" s="326">
        <v>15</v>
      </c>
      <c r="J9" s="330" t="s">
        <v>307</v>
      </c>
      <c r="K9" s="330" t="s">
        <v>307</v>
      </c>
      <c r="L9" s="326">
        <v>10</v>
      </c>
      <c r="M9" s="326">
        <v>1</v>
      </c>
      <c r="N9" s="597">
        <v>1</v>
      </c>
      <c r="O9" s="600" t="str">
        <f t="shared" si="1"/>
        <v>+2</v>
      </c>
      <c r="P9" s="597">
        <v>15</v>
      </c>
      <c r="Q9" s="597">
        <v>13</v>
      </c>
      <c r="R9" s="597">
        <v>13</v>
      </c>
      <c r="S9" s="326">
        <v>24</v>
      </c>
      <c r="T9" s="597">
        <v>0</v>
      </c>
      <c r="U9" s="597">
        <v>0</v>
      </c>
      <c r="V9" s="326">
        <v>3</v>
      </c>
      <c r="W9" s="325" t="s">
        <v>647</v>
      </c>
      <c r="X9" s="325" t="s">
        <v>306</v>
      </c>
      <c r="Y9" s="325" t="s">
        <v>558</v>
      </c>
      <c r="Z9" s="472"/>
      <c r="AA9" s="472"/>
      <c r="AB9" s="506"/>
    </row>
    <row r="10" spans="1:28" ht="31.2">
      <c r="A10" s="324" t="s">
        <v>630</v>
      </c>
      <c r="B10" s="325" t="s">
        <v>590</v>
      </c>
      <c r="C10" s="325" t="s">
        <v>413</v>
      </c>
      <c r="D10" s="326">
        <v>1</v>
      </c>
      <c r="E10" s="329" t="s">
        <v>305</v>
      </c>
      <c r="F10" s="472" t="s">
        <v>410</v>
      </c>
      <c r="G10" s="472" t="s">
        <v>410</v>
      </c>
      <c r="H10" s="597">
        <v>8</v>
      </c>
      <c r="I10" s="326">
        <v>11</v>
      </c>
      <c r="J10" s="330" t="s">
        <v>307</v>
      </c>
      <c r="K10" s="330" t="s">
        <v>307</v>
      </c>
      <c r="L10" s="326">
        <v>10</v>
      </c>
      <c r="M10" s="326">
        <v>1</v>
      </c>
      <c r="N10" s="597">
        <v>1</v>
      </c>
      <c r="O10" s="600" t="str">
        <f>IF(I10&gt;9.9,CONCATENATE("+",ROUNDDOWN((I10-10)/2,0)),ROUNDUP((I10-10)/2,0))</f>
        <v>+0</v>
      </c>
      <c r="P10" s="597">
        <v>13</v>
      </c>
      <c r="Q10" s="597">
        <v>11</v>
      </c>
      <c r="R10" s="597">
        <v>13</v>
      </c>
      <c r="S10" s="326">
        <v>16</v>
      </c>
      <c r="T10" s="597">
        <v>0</v>
      </c>
      <c r="U10" s="597">
        <v>0</v>
      </c>
      <c r="V10" s="326">
        <v>3</v>
      </c>
      <c r="W10" s="325" t="s">
        <v>647</v>
      </c>
      <c r="X10" s="325" t="s">
        <v>306</v>
      </c>
      <c r="Y10" s="325" t="s">
        <v>558</v>
      </c>
      <c r="Z10" s="472"/>
      <c r="AA10" s="472"/>
      <c r="AB10" s="506"/>
    </row>
    <row r="11" spans="1:28" ht="31.2">
      <c r="A11" s="606" t="s">
        <v>635</v>
      </c>
      <c r="B11" s="325" t="s">
        <v>654</v>
      </c>
      <c r="C11" s="325" t="s">
        <v>413</v>
      </c>
      <c r="D11" s="326">
        <v>2</v>
      </c>
      <c r="E11" s="329" t="s">
        <v>305</v>
      </c>
      <c r="F11" s="472" t="s">
        <v>410</v>
      </c>
      <c r="G11" s="472" t="s">
        <v>410</v>
      </c>
      <c r="H11" s="597">
        <v>20</v>
      </c>
      <c r="I11" s="326">
        <v>15</v>
      </c>
      <c r="J11" s="330" t="s">
        <v>307</v>
      </c>
      <c r="K11" s="330" t="s">
        <v>307</v>
      </c>
      <c r="L11" s="326">
        <v>10</v>
      </c>
      <c r="M11" s="326">
        <v>1</v>
      </c>
      <c r="N11" s="597">
        <v>1</v>
      </c>
      <c r="O11" s="600" t="str">
        <f>IF(I11&gt;9.9,CONCATENATE("+",ROUNDDOWN((I11-10)/2,0)),ROUNDUP((I11-10)/2,0))</f>
        <v>+2</v>
      </c>
      <c r="P11" s="597">
        <v>17</v>
      </c>
      <c r="Q11" s="597">
        <v>15</v>
      </c>
      <c r="R11" s="597">
        <v>11</v>
      </c>
      <c r="S11" s="326">
        <v>24</v>
      </c>
      <c r="T11" s="597">
        <v>0</v>
      </c>
      <c r="U11" s="597">
        <v>3</v>
      </c>
      <c r="V11" s="326">
        <v>3</v>
      </c>
      <c r="W11" s="325" t="s">
        <v>414</v>
      </c>
      <c r="X11" s="325" t="s">
        <v>306</v>
      </c>
      <c r="Y11" s="325" t="s">
        <v>558</v>
      </c>
      <c r="Z11" s="472"/>
      <c r="AA11" s="472"/>
      <c r="AB11" s="506"/>
    </row>
    <row r="12" spans="1:28" ht="31.2">
      <c r="A12" s="324" t="s">
        <v>627</v>
      </c>
      <c r="B12" s="325" t="s">
        <v>654</v>
      </c>
      <c r="C12" s="325" t="s">
        <v>413</v>
      </c>
      <c r="D12" s="326">
        <v>2</v>
      </c>
      <c r="E12" s="329" t="s">
        <v>305</v>
      </c>
      <c r="F12" s="472" t="s">
        <v>410</v>
      </c>
      <c r="G12" s="472" t="s">
        <v>410</v>
      </c>
      <c r="H12" s="597">
        <v>12</v>
      </c>
      <c r="I12" s="326">
        <v>11</v>
      </c>
      <c r="J12" s="330" t="s">
        <v>307</v>
      </c>
      <c r="K12" s="330" t="s">
        <v>307</v>
      </c>
      <c r="L12" s="326">
        <v>10</v>
      </c>
      <c r="M12" s="326">
        <v>1</v>
      </c>
      <c r="N12" s="597">
        <v>1</v>
      </c>
      <c r="O12" s="600" t="str">
        <f>IF(I12&gt;9.9,CONCATENATE("+",ROUNDDOWN((I12-10)/2,0)),ROUNDUP((I12-10)/2,0))</f>
        <v>+0</v>
      </c>
      <c r="P12" s="597">
        <v>15</v>
      </c>
      <c r="Q12" s="597">
        <v>13</v>
      </c>
      <c r="R12" s="597">
        <v>11</v>
      </c>
      <c r="S12" s="326">
        <v>16</v>
      </c>
      <c r="T12" s="597">
        <v>0</v>
      </c>
      <c r="U12" s="597">
        <v>3</v>
      </c>
      <c r="V12" s="326">
        <v>3</v>
      </c>
      <c r="W12" s="325" t="s">
        <v>414</v>
      </c>
      <c r="X12" s="325" t="s">
        <v>306</v>
      </c>
      <c r="Y12" s="325" t="s">
        <v>558</v>
      </c>
      <c r="Z12" s="472"/>
      <c r="AA12" s="472"/>
      <c r="AB12" s="506"/>
    </row>
    <row r="13" spans="1:28" ht="31.2">
      <c r="A13" s="613" t="s">
        <v>650</v>
      </c>
      <c r="B13" s="325" t="s">
        <v>653</v>
      </c>
      <c r="C13" s="325" t="s">
        <v>392</v>
      </c>
      <c r="D13" s="326">
        <v>1</v>
      </c>
      <c r="E13" s="329" t="s">
        <v>305</v>
      </c>
      <c r="F13" s="472" t="s">
        <v>410</v>
      </c>
      <c r="G13" s="472" t="s">
        <v>410</v>
      </c>
      <c r="H13" s="597">
        <v>21</v>
      </c>
      <c r="I13" s="326">
        <v>17</v>
      </c>
      <c r="J13" s="325" t="s">
        <v>307</v>
      </c>
      <c r="K13" s="325" t="s">
        <v>307</v>
      </c>
      <c r="L13" s="326">
        <v>10</v>
      </c>
      <c r="M13" s="326">
        <v>1</v>
      </c>
      <c r="N13" s="602" t="s">
        <v>387</v>
      </c>
      <c r="O13" s="600" t="str">
        <f t="shared" ref="O13:O14" si="2">IF(I13&gt;9.9,CONCATENATE("+",ROUNDDOWN((I13-10)/2,0)),ROUNDUP((I13-10)/2,0))</f>
        <v>+3</v>
      </c>
      <c r="P13" s="597">
        <v>17</v>
      </c>
      <c r="Q13" s="597">
        <v>13</v>
      </c>
      <c r="R13" s="597">
        <v>14</v>
      </c>
      <c r="S13" s="326">
        <v>10</v>
      </c>
      <c r="T13" s="597">
        <v>0</v>
      </c>
      <c r="U13" s="597">
        <v>1</v>
      </c>
      <c r="V13" s="326">
        <v>2</v>
      </c>
      <c r="W13" s="325" t="s">
        <v>648</v>
      </c>
      <c r="X13" s="325" t="s">
        <v>306</v>
      </c>
      <c r="Y13" s="325" t="s">
        <v>641</v>
      </c>
      <c r="Z13" s="472"/>
      <c r="AA13" s="472"/>
      <c r="AB13" s="506"/>
    </row>
    <row r="14" spans="1:28" ht="31.8" thickBot="1">
      <c r="A14" s="201" t="s">
        <v>642</v>
      </c>
      <c r="B14" s="328" t="s">
        <v>653</v>
      </c>
      <c r="C14" s="328" t="s">
        <v>392</v>
      </c>
      <c r="D14" s="202">
        <v>1</v>
      </c>
      <c r="E14" s="327" t="s">
        <v>305</v>
      </c>
      <c r="F14" s="473" t="s">
        <v>410</v>
      </c>
      <c r="G14" s="473" t="s">
        <v>410</v>
      </c>
      <c r="H14" s="202">
        <v>13</v>
      </c>
      <c r="I14" s="202">
        <v>13</v>
      </c>
      <c r="J14" s="328" t="s">
        <v>307</v>
      </c>
      <c r="K14" s="328" t="s">
        <v>307</v>
      </c>
      <c r="L14" s="202">
        <v>10</v>
      </c>
      <c r="M14" s="202">
        <v>1</v>
      </c>
      <c r="N14" s="603" t="s">
        <v>387</v>
      </c>
      <c r="O14" s="604" t="str">
        <f t="shared" si="2"/>
        <v>+1</v>
      </c>
      <c r="P14" s="605">
        <v>15</v>
      </c>
      <c r="Q14" s="605">
        <v>11</v>
      </c>
      <c r="R14" s="605">
        <v>14</v>
      </c>
      <c r="S14" s="202">
        <v>6</v>
      </c>
      <c r="T14" s="605">
        <v>0</v>
      </c>
      <c r="U14" s="605">
        <v>1</v>
      </c>
      <c r="V14" s="202">
        <v>2</v>
      </c>
      <c r="W14" s="328" t="s">
        <v>648</v>
      </c>
      <c r="X14" s="328" t="s">
        <v>306</v>
      </c>
      <c r="Y14" s="328" t="s">
        <v>641</v>
      </c>
      <c r="Z14" s="473"/>
      <c r="AA14" s="473"/>
      <c r="AB14" s="507"/>
    </row>
    <row r="15" spans="1:28" ht="16.8" thickTop="1">
      <c r="J15" s="204"/>
      <c r="K15" s="204"/>
      <c r="L15" s="314"/>
    </row>
    <row r="16" spans="1:28" s="313" customFormat="1" ht="18.600000000000001">
      <c r="A16" s="608">
        <v>1</v>
      </c>
      <c r="B16" s="607" t="s">
        <v>629</v>
      </c>
      <c r="E16" s="474"/>
      <c r="I16" s="189"/>
      <c r="L16" s="165"/>
      <c r="M16" s="474"/>
      <c r="N16" s="474"/>
      <c r="O16" s="474"/>
      <c r="P16" s="474"/>
      <c r="Q16" s="474"/>
      <c r="R16" s="474"/>
      <c r="S16" s="474"/>
      <c r="T16" s="474"/>
      <c r="U16" s="474"/>
      <c r="V16" s="474"/>
      <c r="W16" s="476"/>
      <c r="X16" s="476"/>
      <c r="Y16" s="476"/>
      <c r="Z16" s="476"/>
      <c r="AA16" s="476"/>
      <c r="AB16" s="474"/>
    </row>
    <row r="17" spans="1:28" s="313" customFormat="1" ht="18.600000000000001">
      <c r="A17" s="502">
        <v>2</v>
      </c>
      <c r="B17" s="475" t="s">
        <v>628</v>
      </c>
      <c r="E17" s="474"/>
      <c r="I17" s="189"/>
      <c r="L17" s="165"/>
      <c r="M17" s="474"/>
      <c r="N17" s="474"/>
      <c r="O17" s="474"/>
      <c r="P17" s="474"/>
      <c r="Q17" s="474"/>
      <c r="R17" s="474"/>
      <c r="S17" s="474"/>
      <c r="T17" s="474"/>
      <c r="U17" s="474"/>
      <c r="V17" s="474"/>
      <c r="W17" s="476"/>
      <c r="X17" s="476"/>
      <c r="Y17" s="476"/>
      <c r="Z17" s="476"/>
      <c r="AA17" s="476"/>
      <c r="AB17" s="474"/>
    </row>
    <row r="18" spans="1:28" s="313" customFormat="1">
      <c r="A18" s="203"/>
      <c r="B18" s="366"/>
      <c r="E18" s="474"/>
      <c r="I18" s="189"/>
      <c r="L18" s="165"/>
      <c r="M18" s="474"/>
      <c r="N18" s="474"/>
      <c r="O18" s="474"/>
      <c r="P18" s="474"/>
      <c r="Q18" s="474"/>
      <c r="R18" s="474"/>
      <c r="S18" s="474"/>
      <c r="T18" s="474"/>
      <c r="U18" s="474"/>
      <c r="V18" s="474"/>
      <c r="W18" s="476"/>
      <c r="X18" s="476"/>
      <c r="Y18" s="476"/>
      <c r="Z18" s="476"/>
      <c r="AA18" s="476"/>
      <c r="AB18" s="474"/>
    </row>
    <row r="19" spans="1:28" s="313" customFormat="1">
      <c r="A19" s="203" t="s">
        <v>636</v>
      </c>
      <c r="B19" s="366" t="s">
        <v>637</v>
      </c>
      <c r="E19" s="474"/>
      <c r="I19" s="189"/>
      <c r="L19" s="165"/>
      <c r="M19" s="474"/>
      <c r="N19" s="474"/>
      <c r="O19" s="474"/>
      <c r="P19" s="474"/>
      <c r="Q19" s="474"/>
      <c r="R19" s="474"/>
      <c r="S19" s="474"/>
      <c r="T19" s="474"/>
      <c r="U19" s="474"/>
      <c r="V19" s="474"/>
      <c r="W19" s="476"/>
      <c r="X19" s="476"/>
      <c r="Y19" s="476"/>
      <c r="Z19" s="476"/>
      <c r="AA19" s="476"/>
      <c r="AB19" s="474"/>
    </row>
    <row r="20" spans="1:28" s="313" customFormat="1">
      <c r="A20" s="203" t="s">
        <v>497</v>
      </c>
      <c r="B20" s="253" t="s">
        <v>559</v>
      </c>
      <c r="C20" s="475"/>
      <c r="D20" s="475"/>
      <c r="J20" s="474"/>
      <c r="K20" s="474"/>
      <c r="L20" s="474"/>
      <c r="M20" s="474"/>
      <c r="N20" s="474"/>
      <c r="O20" s="474"/>
      <c r="P20" s="474"/>
      <c r="Q20" s="474"/>
      <c r="R20" s="474"/>
      <c r="S20" s="474"/>
      <c r="T20" s="474"/>
      <c r="U20" s="474"/>
      <c r="V20" s="474"/>
      <c r="W20" s="476"/>
      <c r="X20" s="476"/>
      <c r="Y20" s="476"/>
      <c r="Z20" s="476"/>
      <c r="AA20" s="476"/>
      <c r="AB20" s="474"/>
    </row>
    <row r="21" spans="1:28" s="313" customFormat="1">
      <c r="A21" s="203" t="s">
        <v>498</v>
      </c>
      <c r="B21" s="253" t="s">
        <v>415</v>
      </c>
      <c r="C21" s="475"/>
      <c r="D21" s="475"/>
      <c r="J21" s="474"/>
      <c r="K21" s="474"/>
      <c r="L21" s="474"/>
      <c r="M21" s="474"/>
      <c r="N21" s="474"/>
      <c r="O21" s="474"/>
      <c r="P21" s="474"/>
      <c r="Q21" s="474"/>
      <c r="R21" s="474"/>
      <c r="S21" s="474"/>
      <c r="T21" s="474"/>
      <c r="U21" s="474"/>
      <c r="V21" s="474"/>
      <c r="W21" s="476"/>
      <c r="X21" s="476"/>
      <c r="Y21" s="476"/>
      <c r="Z21" s="476"/>
      <c r="AA21" s="476"/>
      <c r="AB21" s="474"/>
    </row>
    <row r="22" spans="1:28" s="313" customFormat="1" ht="15.6">
      <c r="B22" s="475"/>
      <c r="C22" s="475"/>
      <c r="D22" s="475"/>
      <c r="J22" s="474"/>
      <c r="K22" s="474"/>
      <c r="L22" s="474"/>
      <c r="M22" s="474"/>
      <c r="N22" s="474"/>
      <c r="O22" s="474"/>
      <c r="P22" s="474"/>
      <c r="Q22" s="474"/>
      <c r="R22" s="474"/>
      <c r="S22" s="474"/>
      <c r="T22" s="474"/>
      <c r="U22" s="474"/>
      <c r="V22" s="474"/>
      <c r="W22" s="476"/>
      <c r="X22" s="476"/>
      <c r="Y22" s="476"/>
      <c r="Z22" s="476"/>
      <c r="AA22" s="476"/>
      <c r="AB22" s="474"/>
    </row>
    <row r="23" spans="1:28" s="313" customFormat="1" ht="15.6">
      <c r="B23" s="475"/>
      <c r="C23" s="475"/>
      <c r="D23" s="475"/>
      <c r="J23" s="474"/>
      <c r="K23" s="474"/>
      <c r="L23" s="474"/>
      <c r="M23" s="474"/>
      <c r="N23" s="474"/>
      <c r="O23" s="474"/>
      <c r="P23" s="474"/>
      <c r="Q23" s="474"/>
      <c r="R23" s="474"/>
      <c r="S23" s="474"/>
      <c r="T23" s="474"/>
      <c r="U23" s="474"/>
      <c r="V23" s="474"/>
      <c r="W23" s="476"/>
      <c r="X23" s="476"/>
      <c r="Y23" s="476"/>
      <c r="Z23" s="476"/>
      <c r="AA23" s="476"/>
      <c r="AB23" s="474"/>
    </row>
    <row r="24" spans="1:28" s="313" customFormat="1" ht="15.6">
      <c r="B24" s="475"/>
      <c r="C24" s="475"/>
      <c r="D24" s="475"/>
      <c r="J24" s="474"/>
      <c r="K24" s="474"/>
      <c r="L24" s="474"/>
      <c r="M24" s="474"/>
      <c r="N24" s="474"/>
      <c r="O24" s="474"/>
      <c r="P24" s="474"/>
      <c r="Q24" s="474"/>
      <c r="R24" s="474"/>
      <c r="S24" s="474"/>
      <c r="T24" s="474"/>
      <c r="U24" s="474"/>
      <c r="V24" s="474"/>
      <c r="W24" s="476"/>
      <c r="X24" s="476"/>
      <c r="Y24" s="476"/>
      <c r="Z24" s="476"/>
      <c r="AA24" s="476"/>
      <c r="AB24" s="474"/>
    </row>
    <row r="25" spans="1:28" s="313" customFormat="1" ht="15.6">
      <c r="B25" s="475"/>
      <c r="C25" s="475"/>
      <c r="D25" s="475"/>
      <c r="J25" s="474"/>
      <c r="K25" s="474"/>
      <c r="L25" s="474"/>
      <c r="M25" s="474"/>
      <c r="N25" s="474"/>
      <c r="O25" s="474"/>
      <c r="P25" s="474"/>
      <c r="Q25" s="474"/>
      <c r="R25" s="474"/>
      <c r="S25" s="474"/>
      <c r="T25" s="474"/>
      <c r="U25" s="474"/>
      <c r="V25" s="474"/>
      <c r="W25" s="476"/>
      <c r="X25" s="476"/>
      <c r="Y25" s="476"/>
      <c r="Z25" s="476"/>
      <c r="AA25" s="476"/>
      <c r="AB25" s="474"/>
    </row>
    <row r="26" spans="1:28">
      <c r="B26" s="475"/>
      <c r="C26" s="475"/>
      <c r="D26" s="475"/>
    </row>
  </sheetData>
  <sortState xmlns:xlrd2="http://schemas.microsoft.com/office/spreadsheetml/2017/richdata2" ref="A2:AB15">
    <sortCondition descending="1" ref="D2:D15"/>
    <sortCondition ref="A2:A15"/>
  </sortState>
  <phoneticPr fontId="0" type="noConversion"/>
  <conditionalFormatting sqref="Z1:AA1">
    <cfRule type="containsBlanks" dxfId="2" priority="1">
      <formula>LEN(TRIM(Z1))=0</formula>
    </cfRule>
  </conditionalFormatting>
  <pageMargins left="0.15" right="0.75" top="0.32" bottom="0.33" header="0.25" footer="0.25"/>
  <pageSetup orientation="landscape" horizontalDpi="4294967293"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5"/>
  <sheetViews>
    <sheetView showGridLines="0" workbookViewId="0">
      <pane ySplit="2" topLeftCell="A3" activePane="bottomLeft" state="frozen"/>
      <selection pane="bottomLeft" activeCell="A3" sqref="A3"/>
    </sheetView>
  </sheetViews>
  <sheetFormatPr defaultColWidth="13" defaultRowHeight="15.6"/>
  <cols>
    <col min="1" max="1" width="31.296875" style="20" bestFit="1" customWidth="1"/>
    <col min="2" max="2" width="5.8984375" style="20" bestFit="1" customWidth="1"/>
    <col min="3" max="3" width="7.09765625" style="21" hidden="1" customWidth="1"/>
    <col min="4" max="4" width="5.796875" style="21" hidden="1" customWidth="1"/>
    <col min="5" max="5" width="9.19921875" style="21" bestFit="1" customWidth="1"/>
    <col min="6" max="6" width="7.69921875" style="21" customWidth="1"/>
    <col min="7" max="7" width="5.8984375" style="46" bestFit="1" customWidth="1"/>
    <col min="8" max="8" width="4.69921875" style="46" bestFit="1" customWidth="1"/>
    <col min="9" max="9" width="6.8984375" style="46" bestFit="1" customWidth="1"/>
    <col min="10" max="10" width="27.3984375" style="20" bestFit="1" customWidth="1"/>
    <col min="11" max="16384" width="13" style="1"/>
  </cols>
  <sheetData>
    <row r="1" spans="1:10" ht="23.4" thickBot="1">
      <c r="A1" s="35" t="s">
        <v>11</v>
      </c>
      <c r="B1" s="22"/>
      <c r="C1" s="22"/>
      <c r="D1" s="22"/>
      <c r="E1" s="22"/>
      <c r="F1" s="22"/>
      <c r="G1" s="45"/>
      <c r="H1" s="45"/>
      <c r="I1" s="45"/>
      <c r="J1" s="22"/>
    </row>
    <row r="2" spans="1:10" s="15" customFormat="1" ht="34.200000000000003" thickBot="1">
      <c r="A2" s="657" t="s">
        <v>655</v>
      </c>
      <c r="B2" s="658" t="s">
        <v>32</v>
      </c>
      <c r="C2" s="658" t="s">
        <v>39</v>
      </c>
      <c r="D2" s="658" t="s">
        <v>31</v>
      </c>
      <c r="E2" s="659" t="s">
        <v>64</v>
      </c>
      <c r="F2" s="659" t="s">
        <v>40</v>
      </c>
      <c r="G2" s="923" t="s">
        <v>66</v>
      </c>
      <c r="H2" s="924" t="s">
        <v>341</v>
      </c>
      <c r="I2" s="923" t="s">
        <v>105</v>
      </c>
      <c r="J2" s="660" t="s">
        <v>4</v>
      </c>
    </row>
    <row r="3" spans="1:10" s="15" customFormat="1" ht="16.8">
      <c r="A3" s="221" t="s">
        <v>69</v>
      </c>
      <c r="B3" s="222">
        <f>0+3+1+1</f>
        <v>5</v>
      </c>
      <c r="C3" s="157" t="s">
        <v>34</v>
      </c>
      <c r="D3" s="157" t="str">
        <f>IF(C3="Str",'Personal File'!$C$12,IF(C3="Dex",'Personal File'!$C$13,IF(C3="Con",'Personal File'!$C$14,IF(C3="Int",'Personal File'!$C$15,IF(C3="Wis",'Personal File'!$C$16,IF(C3="Cha",'Personal File'!$C$17))))))</f>
        <v>+1</v>
      </c>
      <c r="E3" s="925" t="str">
        <f>CONCATENATE(C3," (",D3,")")</f>
        <v>Con (+1)</v>
      </c>
      <c r="F3" s="754" t="s">
        <v>387</v>
      </c>
      <c r="G3" s="926">
        <f>B3+D3+F3</f>
        <v>7</v>
      </c>
      <c r="H3" s="223">
        <f t="shared" ref="H3:H5" ca="1" si="0">RANDBETWEEN(1,20)</f>
        <v>11</v>
      </c>
      <c r="I3" s="927">
        <f ca="1">SUM(G3:H3)</f>
        <v>18</v>
      </c>
      <c r="J3" s="170"/>
    </row>
    <row r="4" spans="1:10" s="15" customFormat="1" ht="16.8">
      <c r="A4" s="224" t="s">
        <v>70</v>
      </c>
      <c r="B4" s="222">
        <f>2+1+1+1</f>
        <v>5</v>
      </c>
      <c r="C4" s="157" t="s">
        <v>37</v>
      </c>
      <c r="D4" s="157" t="str">
        <f>IF(C4="Str",'Personal File'!$C$12,IF(C4="Dex",'Personal File'!$C$13,IF(C4="Con",'Personal File'!$C$14,IF(C4="Int",'Personal File'!$C$15,IF(C4="Wis",'Personal File'!$C$16,IF(C4="Cha",'Personal File'!$C$17))))))</f>
        <v>+1</v>
      </c>
      <c r="E4" s="128" t="str">
        <f t="shared" ref="E4:E5" si="1">CONCATENATE(C4," (",D4,")")</f>
        <v>Dex (+1)</v>
      </c>
      <c r="F4" s="754" t="s">
        <v>387</v>
      </c>
      <c r="G4" s="926">
        <f t="shared" ref="G4:G49" si="2">B4+D4+F4</f>
        <v>7</v>
      </c>
      <c r="H4" s="223">
        <f t="shared" ca="1" si="0"/>
        <v>16</v>
      </c>
      <c r="I4" s="927">
        <f ca="1">SUM(G4:H4)</f>
        <v>23</v>
      </c>
      <c r="J4" s="170"/>
    </row>
    <row r="5" spans="1:10" s="15" customFormat="1" ht="16.8">
      <c r="A5" s="225" t="s">
        <v>71</v>
      </c>
      <c r="B5" s="182">
        <f>0+3+3+4</f>
        <v>10</v>
      </c>
      <c r="C5" s="158" t="s">
        <v>36</v>
      </c>
      <c r="D5" s="158" t="str">
        <f>IF(C5="Str",'Personal File'!$C$12,IF(C5="Dex",'Personal File'!$C$13,IF(C5="Con",'Personal File'!$C$14,IF(C5="Int",'Personal File'!$C$15,IF(C5="Wis",'Personal File'!$C$16,IF(C5="Cha",'Personal File'!$C$17))))))</f>
        <v>+4</v>
      </c>
      <c r="E5" s="928" t="str">
        <f t="shared" si="1"/>
        <v>Wis (+4)</v>
      </c>
      <c r="F5" s="755" t="s">
        <v>387</v>
      </c>
      <c r="G5" s="929">
        <f t="shared" si="2"/>
        <v>15</v>
      </c>
      <c r="H5" s="226">
        <f t="shared" ca="1" si="0"/>
        <v>2</v>
      </c>
      <c r="I5" s="930">
        <f ca="1">SUM(G5:H5)</f>
        <v>17</v>
      </c>
      <c r="J5" s="227" t="s">
        <v>343</v>
      </c>
    </row>
    <row r="6" spans="1:10" s="39" customFormat="1" ht="16.8">
      <c r="A6" s="100" t="s">
        <v>41</v>
      </c>
      <c r="B6" s="62">
        <v>0</v>
      </c>
      <c r="C6" s="101" t="s">
        <v>35</v>
      </c>
      <c r="D6" s="102" t="str">
        <f>IF(C6="Str",'Personal File'!$C$12,IF(C6="Dex",'Personal File'!$C$13,IF(C6="Con",'Personal File'!$C$14,IF(C6="Int",'Personal File'!$C$15,IF(C6="Wis",'Personal File'!$C$16,IF(C6="Cha",'Personal File'!$C$17))))))</f>
        <v>+4</v>
      </c>
      <c r="E6" s="102" t="str">
        <f t="shared" ref="E6:E49" si="3">CONCATENATE(C6," (",D6,")")</f>
        <v>Int (+4)</v>
      </c>
      <c r="F6" s="143" t="s">
        <v>65</v>
      </c>
      <c r="G6" s="538">
        <f t="shared" si="2"/>
        <v>4</v>
      </c>
      <c r="H6" s="223">
        <f ca="1">RANDBETWEEN(1,20)</f>
        <v>20</v>
      </c>
      <c r="I6" s="63">
        <f t="shared" ref="I6:I7" ca="1" si="4">SUM(G6:H6)</f>
        <v>24</v>
      </c>
      <c r="J6" s="170"/>
    </row>
    <row r="7" spans="1:10" s="43" customFormat="1" ht="16.8">
      <c r="A7" s="378" t="s">
        <v>42</v>
      </c>
      <c r="B7" s="265">
        <v>2</v>
      </c>
      <c r="C7" s="379" t="s">
        <v>37</v>
      </c>
      <c r="D7" s="380" t="str">
        <f>IF(C7="Str",'Personal File'!$C$12,IF(C7="Dex",'Personal File'!$C$13,IF(C7="Con",'Personal File'!$C$14,IF(C7="Int",'Personal File'!$C$15,IF(C7="Wis",'Personal File'!$C$16,IF(C7="Cha",'Personal File'!$C$17))))))</f>
        <v>+1</v>
      </c>
      <c r="E7" s="380" t="str">
        <f t="shared" si="3"/>
        <v>Dex (+1)</v>
      </c>
      <c r="F7" s="269" t="s">
        <v>65</v>
      </c>
      <c r="G7" s="539">
        <f t="shared" si="2"/>
        <v>3</v>
      </c>
      <c r="H7" s="223">
        <f ca="1">RANDBETWEEN(1,20)</f>
        <v>5</v>
      </c>
      <c r="I7" s="269">
        <f t="shared" ca="1" si="4"/>
        <v>8</v>
      </c>
      <c r="J7" s="270"/>
    </row>
    <row r="8" spans="1:10" s="41" customFormat="1" ht="16.8">
      <c r="A8" s="264" t="s">
        <v>43</v>
      </c>
      <c r="B8" s="265">
        <v>8</v>
      </c>
      <c r="C8" s="266" t="s">
        <v>33</v>
      </c>
      <c r="D8" s="267" t="str">
        <f>IF(C8="Str",'Personal File'!$C$12,IF(C8="Dex",'Personal File'!$C$13,IF(C8="Con",'Personal File'!$C$14,IF(C8="Int",'Personal File'!$C$15,IF(C8="Wis",'Personal File'!$C$16,IF(C8="Cha",'Personal File'!$C$17))))))</f>
        <v>+2</v>
      </c>
      <c r="E8" s="268" t="str">
        <f t="shared" si="3"/>
        <v>Cha (+2)</v>
      </c>
      <c r="F8" s="269" t="s">
        <v>65</v>
      </c>
      <c r="G8" s="539">
        <f t="shared" si="2"/>
        <v>10</v>
      </c>
      <c r="H8" s="223">
        <f t="shared" ref="H8:H49" ca="1" si="5">RANDBETWEEN(1,20)</f>
        <v>12</v>
      </c>
      <c r="I8" s="269">
        <f t="shared" ref="I8:I49" ca="1" si="6">SUM(G8:H8)</f>
        <v>22</v>
      </c>
      <c r="J8" s="270"/>
    </row>
    <row r="9" spans="1:10" s="40" customFormat="1" ht="16.8">
      <c r="A9" s="381" t="s">
        <v>44</v>
      </c>
      <c r="B9" s="265">
        <v>3</v>
      </c>
      <c r="C9" s="382" t="s">
        <v>38</v>
      </c>
      <c r="D9" s="383">
        <f>IF(C9="Str",'Personal File'!$C$12,IF(C9="Dex",'Personal File'!$C$13,IF(C9="Con",'Personal File'!$C$14,IF(C9="Int",'Personal File'!$C$15,IF(C9="Wis",'Personal File'!$C$16,IF(C9="Cha",'Personal File'!$C$17))))))</f>
        <v>-1</v>
      </c>
      <c r="E9" s="383" t="str">
        <f t="shared" si="3"/>
        <v>Str (-1)</v>
      </c>
      <c r="F9" s="269" t="s">
        <v>282</v>
      </c>
      <c r="G9" s="539">
        <f t="shared" si="2"/>
        <v>4</v>
      </c>
      <c r="H9" s="223">
        <f t="shared" ca="1" si="5"/>
        <v>15</v>
      </c>
      <c r="I9" s="269">
        <f t="shared" ca="1" si="6"/>
        <v>19</v>
      </c>
      <c r="J9" s="270"/>
    </row>
    <row r="10" spans="1:10" s="40" customFormat="1" ht="16.8">
      <c r="A10" s="151" t="s">
        <v>17</v>
      </c>
      <c r="B10" s="54">
        <v>8</v>
      </c>
      <c r="C10" s="152" t="s">
        <v>34</v>
      </c>
      <c r="D10" s="153" t="str">
        <f>IF(C10="Str",'Personal File'!$C$12,IF(C10="Dex",'Personal File'!$C$13,IF(C10="Con",'Personal File'!$C$14,IF(C10="Int",'Personal File'!$C$15,IF(C10="Wis",'Personal File'!$C$16,IF(C10="Cha",'Personal File'!$C$17))))))</f>
        <v>+1</v>
      </c>
      <c r="E10" s="153" t="str">
        <f t="shared" si="3"/>
        <v>Con (+1)</v>
      </c>
      <c r="F10" s="55" t="s">
        <v>65</v>
      </c>
      <c r="G10" s="540">
        <f t="shared" si="2"/>
        <v>9</v>
      </c>
      <c r="H10" s="223">
        <f t="shared" ca="1" si="5"/>
        <v>3</v>
      </c>
      <c r="I10" s="55">
        <f t="shared" ca="1" si="6"/>
        <v>12</v>
      </c>
      <c r="J10" s="56"/>
    </row>
    <row r="11" spans="1:10" s="39" customFormat="1" ht="16.8">
      <c r="A11" s="74" t="s">
        <v>280</v>
      </c>
      <c r="B11" s="54">
        <v>5</v>
      </c>
      <c r="C11" s="75" t="s">
        <v>35</v>
      </c>
      <c r="D11" s="76" t="str">
        <f>IF(C11="Str",'Personal File'!$C$12,IF(C11="Dex",'Personal File'!$C$13,IF(C11="Con",'Personal File'!$C$14,IF(C11="Int",'Personal File'!$C$15,IF(C11="Wis",'Personal File'!$C$16,IF(C11="Cha",'Personal File'!$C$17))))))</f>
        <v>+4</v>
      </c>
      <c r="E11" s="76" t="str">
        <f t="shared" si="3"/>
        <v>Int (+4)</v>
      </c>
      <c r="F11" s="55" t="s">
        <v>65</v>
      </c>
      <c r="G11" s="539">
        <f t="shared" si="2"/>
        <v>9</v>
      </c>
      <c r="H11" s="223">
        <f t="shared" ca="1" si="5"/>
        <v>19</v>
      </c>
      <c r="I11" s="269">
        <f t="shared" ref="I11" ca="1" si="7">SUM(G11:H11)</f>
        <v>28</v>
      </c>
      <c r="J11" s="154"/>
    </row>
    <row r="12" spans="1:10" s="42" customFormat="1" ht="16.8">
      <c r="A12" s="183" t="s">
        <v>45</v>
      </c>
      <c r="B12" s="178">
        <v>6</v>
      </c>
      <c r="C12" s="184" t="s">
        <v>35</v>
      </c>
      <c r="D12" s="185" t="str">
        <f>IF(C12="Str",'Personal File'!$C$12,IF(C12="Dex",'Personal File'!$C$13,IF(C12="Con",'Personal File'!$C$14,IF(C12="Int",'Personal File'!$C$15,IF(C12="Wis",'Personal File'!$C$16,IF(C12="Cha",'Personal File'!$C$17))))))</f>
        <v>+4</v>
      </c>
      <c r="E12" s="185" t="str">
        <f t="shared" si="3"/>
        <v>Int (+4)</v>
      </c>
      <c r="F12" s="179" t="s">
        <v>65</v>
      </c>
      <c r="G12" s="540">
        <f t="shared" si="2"/>
        <v>10</v>
      </c>
      <c r="H12" s="223">
        <f t="shared" ca="1" si="5"/>
        <v>2</v>
      </c>
      <c r="I12" s="55">
        <f t="shared" ca="1" si="6"/>
        <v>12</v>
      </c>
      <c r="J12" s="180"/>
    </row>
    <row r="13" spans="1:10" s="43" customFormat="1" ht="16.8">
      <c r="A13" s="264" t="s">
        <v>46</v>
      </c>
      <c r="B13" s="265">
        <v>1</v>
      </c>
      <c r="C13" s="266" t="s">
        <v>33</v>
      </c>
      <c r="D13" s="267" t="str">
        <f>IF(C13="Str",'Personal File'!$C$12,IF(C13="Dex",'Personal File'!$C$13,IF(C13="Con",'Personal File'!$C$14,IF(C13="Int",'Personal File'!$C$15,IF(C13="Wis",'Personal File'!$C$16,IF(C13="Cha",'Personal File'!$C$17))))))</f>
        <v>+2</v>
      </c>
      <c r="E13" s="268" t="str">
        <f t="shared" si="3"/>
        <v>Cha (+2)</v>
      </c>
      <c r="F13" s="269" t="s">
        <v>65</v>
      </c>
      <c r="G13" s="539">
        <f t="shared" si="2"/>
        <v>3</v>
      </c>
      <c r="H13" s="223">
        <f t="shared" ca="1" si="5"/>
        <v>3</v>
      </c>
      <c r="I13" s="269">
        <f t="shared" ca="1" si="6"/>
        <v>6</v>
      </c>
      <c r="J13" s="270"/>
    </row>
    <row r="14" spans="1:10" s="43" customFormat="1" ht="16.8">
      <c r="A14" s="417" t="s">
        <v>47</v>
      </c>
      <c r="B14" s="309">
        <v>6</v>
      </c>
      <c r="C14" s="418" t="s">
        <v>35</v>
      </c>
      <c r="D14" s="419" t="str">
        <f>IF(C14="Str",'Personal File'!$C$12,IF(C14="Dex",'Personal File'!$C$13,IF(C14="Con",'Personal File'!$C$14,IF(C14="Int",'Personal File'!$C$15,IF(C14="Wis",'Personal File'!$C$16,IF(C14="Cha",'Personal File'!$C$17))))))</f>
        <v>+4</v>
      </c>
      <c r="E14" s="419" t="str">
        <f t="shared" si="3"/>
        <v>Int (+4)</v>
      </c>
      <c r="F14" s="312" t="s">
        <v>65</v>
      </c>
      <c r="G14" s="539">
        <f t="shared" si="2"/>
        <v>10</v>
      </c>
      <c r="H14" s="223">
        <f t="shared" ca="1" si="5"/>
        <v>1</v>
      </c>
      <c r="I14" s="269">
        <f t="shared" ref="I14" ca="1" si="8">SUM(G14:H14)</f>
        <v>11</v>
      </c>
      <c r="J14" s="270"/>
    </row>
    <row r="15" spans="1:10" s="43" customFormat="1" ht="16.8">
      <c r="A15" s="264" t="s">
        <v>48</v>
      </c>
      <c r="B15" s="265">
        <v>8</v>
      </c>
      <c r="C15" s="266" t="s">
        <v>33</v>
      </c>
      <c r="D15" s="267" t="str">
        <f>IF(C15="Str",'Personal File'!$C$12,IF(C15="Dex",'Personal File'!$C$13,IF(C15="Con",'Personal File'!$C$14,IF(C15="Int",'Personal File'!$C$15,IF(C15="Wis",'Personal File'!$C$16,IF(C15="Cha",'Personal File'!$C$17))))))</f>
        <v>+2</v>
      </c>
      <c r="E15" s="268" t="str">
        <f t="shared" si="3"/>
        <v>Cha (+2)</v>
      </c>
      <c r="F15" s="269" t="s">
        <v>65</v>
      </c>
      <c r="G15" s="539">
        <f t="shared" si="2"/>
        <v>10</v>
      </c>
      <c r="H15" s="223">
        <f t="shared" ca="1" si="5"/>
        <v>6</v>
      </c>
      <c r="I15" s="269">
        <f t="shared" ca="1" si="6"/>
        <v>16</v>
      </c>
      <c r="J15" s="270"/>
    </row>
    <row r="16" spans="1:10" s="43" customFormat="1" ht="16.8">
      <c r="A16" s="378" t="s">
        <v>49</v>
      </c>
      <c r="B16" s="265">
        <v>6</v>
      </c>
      <c r="C16" s="379" t="s">
        <v>37</v>
      </c>
      <c r="D16" s="380" t="str">
        <f>IF(C16="Str",'Personal File'!$C$12,IF(C16="Dex",'Personal File'!$C$13,IF(C16="Con",'Personal File'!$C$14,IF(C16="Int",'Personal File'!$C$15,IF(C16="Wis",'Personal File'!$C$16,IF(C16="Cha",'Personal File'!$C$17))))))</f>
        <v>+1</v>
      </c>
      <c r="E16" s="384" t="str">
        <f t="shared" si="3"/>
        <v>Dex (+1)</v>
      </c>
      <c r="F16" s="269" t="s">
        <v>65</v>
      </c>
      <c r="G16" s="539">
        <f t="shared" si="2"/>
        <v>7</v>
      </c>
      <c r="H16" s="223">
        <f t="shared" ca="1" si="5"/>
        <v>17</v>
      </c>
      <c r="I16" s="269">
        <f t="shared" ca="1" si="6"/>
        <v>24</v>
      </c>
      <c r="J16" s="270"/>
    </row>
    <row r="17" spans="1:10" s="43" customFormat="1" ht="16.8">
      <c r="A17" s="263" t="s">
        <v>50</v>
      </c>
      <c r="B17" s="265">
        <v>3</v>
      </c>
      <c r="C17" s="395" t="s">
        <v>35</v>
      </c>
      <c r="D17" s="396" t="str">
        <f>IF(C17="Str",'Personal File'!$C$12,IF(C17="Dex",'Personal File'!$C$13,IF(C17="Con",'Personal File'!$C$14,IF(C17="Int",'Personal File'!$C$15,IF(C17="Wis",'Personal File'!$C$16,IF(C17="Cha",'Personal File'!$C$17))))))</f>
        <v>+4</v>
      </c>
      <c r="E17" s="396" t="str">
        <f t="shared" si="3"/>
        <v>Int (+4)</v>
      </c>
      <c r="F17" s="269" t="s">
        <v>65</v>
      </c>
      <c r="G17" s="539">
        <f t="shared" si="2"/>
        <v>7</v>
      </c>
      <c r="H17" s="223">
        <f t="shared" ca="1" si="5"/>
        <v>1</v>
      </c>
      <c r="I17" s="269">
        <f t="shared" ca="1" si="6"/>
        <v>8</v>
      </c>
      <c r="J17" s="270"/>
    </row>
    <row r="18" spans="1:10" s="43" customFormat="1" ht="16.8">
      <c r="A18" s="264" t="s">
        <v>51</v>
      </c>
      <c r="B18" s="265">
        <v>4</v>
      </c>
      <c r="C18" s="266" t="s">
        <v>33</v>
      </c>
      <c r="D18" s="267" t="str">
        <f>IF(C18="Str",'Personal File'!$C$12,IF(C18="Dex",'Personal File'!$C$13,IF(C18="Con",'Personal File'!$C$14,IF(C18="Int",'Personal File'!$C$15,IF(C18="Wis",'Personal File'!$C$16,IF(C18="Cha",'Personal File'!$C$17))))))</f>
        <v>+2</v>
      </c>
      <c r="E18" s="268" t="str">
        <f t="shared" si="3"/>
        <v>Cha (+2)</v>
      </c>
      <c r="F18" s="269" t="s">
        <v>65</v>
      </c>
      <c r="G18" s="539">
        <f t="shared" si="2"/>
        <v>6</v>
      </c>
      <c r="H18" s="223">
        <f t="shared" ca="1" si="5"/>
        <v>5</v>
      </c>
      <c r="I18" s="269">
        <f t="shared" ca="1" si="6"/>
        <v>11</v>
      </c>
      <c r="J18" s="270"/>
    </row>
    <row r="19" spans="1:10" s="43" customFormat="1" ht="16.8">
      <c r="A19" s="51" t="s">
        <v>19</v>
      </c>
      <c r="B19" s="48">
        <v>0</v>
      </c>
      <c r="C19" s="52" t="s">
        <v>33</v>
      </c>
      <c r="D19" s="53" t="str">
        <f>IF(C19="Str",'Personal File'!$C$12,IF(C19="Dex",'Personal File'!$C$13,IF(C19="Con",'Personal File'!$C$14,IF(C19="Int",'Personal File'!$C$15,IF(C19="Wis",'Personal File'!$C$16,IF(C19="Cha",'Personal File'!$C$17))))))</f>
        <v>+2</v>
      </c>
      <c r="E19" s="53" t="str">
        <f t="shared" si="3"/>
        <v>Cha (+2)</v>
      </c>
      <c r="F19" s="49" t="s">
        <v>65</v>
      </c>
      <c r="G19" s="541">
        <f t="shared" si="2"/>
        <v>2</v>
      </c>
      <c r="H19" s="223">
        <f t="shared" ca="1" si="5"/>
        <v>10</v>
      </c>
      <c r="I19" s="400">
        <f t="shared" ref="I19" ca="1" si="9">SUM(G19:H19)</f>
        <v>12</v>
      </c>
      <c r="J19" s="50"/>
    </row>
    <row r="20" spans="1:10" s="43" customFormat="1" ht="16.8">
      <c r="A20" s="148" t="s">
        <v>52</v>
      </c>
      <c r="B20" s="54">
        <v>1</v>
      </c>
      <c r="C20" s="149" t="s">
        <v>36</v>
      </c>
      <c r="D20" s="150" t="str">
        <f>IF(C20="Str",'Personal File'!$C$12,IF(C20="Dex",'Personal File'!$C$13,IF(C20="Con",'Personal File'!$C$14,IF(C20="Int",'Personal File'!$C$15,IF(C20="Wis",'Personal File'!$C$16,IF(C20="Cha",'Personal File'!$C$17))))))</f>
        <v>+4</v>
      </c>
      <c r="E20" s="150" t="str">
        <f t="shared" si="3"/>
        <v>Wis (+4)</v>
      </c>
      <c r="F20" s="55" t="s">
        <v>282</v>
      </c>
      <c r="G20" s="540">
        <f t="shared" si="2"/>
        <v>7</v>
      </c>
      <c r="H20" s="223">
        <f t="shared" ca="1" si="5"/>
        <v>16</v>
      </c>
      <c r="I20" s="55">
        <f t="shared" ca="1" si="6"/>
        <v>23</v>
      </c>
      <c r="J20" s="154"/>
    </row>
    <row r="21" spans="1:10" s="43" customFormat="1" ht="16.8">
      <c r="A21" s="378" t="s">
        <v>53</v>
      </c>
      <c r="B21" s="265">
        <v>6</v>
      </c>
      <c r="C21" s="379" t="s">
        <v>37</v>
      </c>
      <c r="D21" s="380" t="str">
        <f>IF(C21="Str",'Personal File'!$C$12,IF(C21="Dex",'Personal File'!$C$13,IF(C21="Con",'Personal File'!$C$14,IF(C21="Int",'Personal File'!$C$15,IF(C21="Wis",'Personal File'!$C$16,IF(C21="Cha",'Personal File'!$C$17))))))</f>
        <v>+1</v>
      </c>
      <c r="E21" s="380" t="str">
        <f t="shared" si="3"/>
        <v>Dex (+1)</v>
      </c>
      <c r="F21" s="269" t="s">
        <v>283</v>
      </c>
      <c r="G21" s="539">
        <f t="shared" si="2"/>
        <v>11</v>
      </c>
      <c r="H21" s="223">
        <f t="shared" ca="1" si="5"/>
        <v>19</v>
      </c>
      <c r="I21" s="269">
        <f t="shared" ca="1" si="6"/>
        <v>30</v>
      </c>
      <c r="J21" s="270"/>
    </row>
    <row r="22" spans="1:10" s="43" customFormat="1" ht="16.8">
      <c r="A22" s="65" t="s">
        <v>54</v>
      </c>
      <c r="B22" s="62">
        <v>0</v>
      </c>
      <c r="C22" s="66" t="s">
        <v>33</v>
      </c>
      <c r="D22" s="67" t="str">
        <f>IF(C22="Str",'Personal File'!$C$12,IF(C22="Dex",'Personal File'!$C$13,IF(C22="Con",'Personal File'!$C$14,IF(C22="Int",'Personal File'!$C$15,IF(C22="Wis",'Personal File'!$C$16,IF(C22="Cha",'Personal File'!$C$17))))))</f>
        <v>+2</v>
      </c>
      <c r="E22" s="67" t="str">
        <f t="shared" si="3"/>
        <v>Cha (+2)</v>
      </c>
      <c r="F22" s="63" t="s">
        <v>65</v>
      </c>
      <c r="G22" s="538">
        <f t="shared" si="2"/>
        <v>2</v>
      </c>
      <c r="H22" s="223">
        <f t="shared" ca="1" si="5"/>
        <v>15</v>
      </c>
      <c r="I22" s="63">
        <f t="shared" ca="1" si="6"/>
        <v>17</v>
      </c>
      <c r="J22" s="64"/>
    </row>
    <row r="23" spans="1:10" s="43" customFormat="1" ht="16.8">
      <c r="A23" s="68" t="s">
        <v>55</v>
      </c>
      <c r="B23" s="62">
        <v>0</v>
      </c>
      <c r="C23" s="69" t="s">
        <v>38</v>
      </c>
      <c r="D23" s="70">
        <f>IF(C23="Str",'Personal File'!$C$12,IF(C23="Dex",'Personal File'!$C$13,IF(C23="Con",'Personal File'!$C$14,IF(C23="Int",'Personal File'!$C$15,IF(C23="Wis",'Personal File'!$C$16,IF(C23="Cha",'Personal File'!$C$17))))))</f>
        <v>-1</v>
      </c>
      <c r="E23" s="70" t="str">
        <f t="shared" si="3"/>
        <v>Str (-1)</v>
      </c>
      <c r="F23" s="63" t="s">
        <v>282</v>
      </c>
      <c r="G23" s="538">
        <f t="shared" si="2"/>
        <v>1</v>
      </c>
      <c r="H23" s="223">
        <f t="shared" ca="1" si="5"/>
        <v>5</v>
      </c>
      <c r="I23" s="63">
        <f t="shared" ca="1" si="6"/>
        <v>6</v>
      </c>
      <c r="J23" s="64"/>
    </row>
    <row r="24" spans="1:10" s="43" customFormat="1" ht="16.8">
      <c r="A24" s="263" t="s">
        <v>207</v>
      </c>
      <c r="B24" s="54">
        <v>8</v>
      </c>
      <c r="C24" s="75" t="s">
        <v>35</v>
      </c>
      <c r="D24" s="76" t="str">
        <f>IF(C24="Str",'Personal File'!$C$12,IF(C24="Dex",'Personal File'!$C$13,IF(C24="Con",'Personal File'!$C$14,IF(C24="Int",'Personal File'!$C$15,IF(C24="Wis",'Personal File'!$C$16,IF(C24="Cha",'Personal File'!$C$17))))))</f>
        <v>+4</v>
      </c>
      <c r="E24" s="76" t="str">
        <f t="shared" si="3"/>
        <v>Int (+4)</v>
      </c>
      <c r="F24" s="55" t="s">
        <v>65</v>
      </c>
      <c r="G24" s="540">
        <f t="shared" si="2"/>
        <v>12</v>
      </c>
      <c r="H24" s="223">
        <f t="shared" ca="1" si="5"/>
        <v>18</v>
      </c>
      <c r="I24" s="55">
        <f t="shared" ca="1" si="6"/>
        <v>30</v>
      </c>
      <c r="J24" s="154"/>
    </row>
    <row r="25" spans="1:10" s="43" customFormat="1" ht="16.8">
      <c r="A25" s="263" t="s">
        <v>369</v>
      </c>
      <c r="B25" s="54">
        <v>2</v>
      </c>
      <c r="C25" s="75" t="s">
        <v>35</v>
      </c>
      <c r="D25" s="76" t="str">
        <f>IF(C25="Str",'Personal File'!$C$12,IF(C25="Dex",'Personal File'!$C$13,IF(C25="Con",'Personal File'!$C$14,IF(C25="Int",'Personal File'!$C$15,IF(C25="Wis",'Personal File'!$C$16,IF(C25="Cha",'Personal File'!$C$17))))))</f>
        <v>+4</v>
      </c>
      <c r="E25" s="76" t="str">
        <f t="shared" ref="E25:E29" si="10">CONCATENATE(C25," (",D25,")")</f>
        <v>Int (+4)</v>
      </c>
      <c r="F25" s="55" t="s">
        <v>65</v>
      </c>
      <c r="G25" s="540">
        <f t="shared" si="2"/>
        <v>6</v>
      </c>
      <c r="H25" s="223">
        <f t="shared" ca="1" si="5"/>
        <v>1</v>
      </c>
      <c r="I25" s="55">
        <f t="shared" ref="I25:I29" ca="1" si="11">SUM(G25:H25)</f>
        <v>7</v>
      </c>
      <c r="J25" s="154"/>
    </row>
    <row r="26" spans="1:10" s="43" customFormat="1" ht="16.8">
      <c r="A26" s="263" t="s">
        <v>370</v>
      </c>
      <c r="B26" s="54">
        <v>3</v>
      </c>
      <c r="C26" s="75" t="s">
        <v>35</v>
      </c>
      <c r="D26" s="76" t="str">
        <f>IF(C26="Str",'Personal File'!$C$12,IF(C26="Dex",'Personal File'!$C$13,IF(C26="Con",'Personal File'!$C$14,IF(C26="Int",'Personal File'!$C$15,IF(C26="Wis",'Personal File'!$C$16,IF(C26="Cha",'Personal File'!$C$17))))))</f>
        <v>+4</v>
      </c>
      <c r="E26" s="76" t="str">
        <f t="shared" si="10"/>
        <v>Int (+4)</v>
      </c>
      <c r="F26" s="55" t="s">
        <v>65</v>
      </c>
      <c r="G26" s="540">
        <f t="shared" si="2"/>
        <v>7</v>
      </c>
      <c r="H26" s="223">
        <f t="shared" ca="1" si="5"/>
        <v>2</v>
      </c>
      <c r="I26" s="55">
        <f t="shared" ca="1" si="11"/>
        <v>9</v>
      </c>
      <c r="J26" s="154"/>
    </row>
    <row r="27" spans="1:10" s="43" customFormat="1" ht="16.8">
      <c r="A27" s="263" t="s">
        <v>281</v>
      </c>
      <c r="B27" s="54">
        <v>2</v>
      </c>
      <c r="C27" s="75" t="s">
        <v>35</v>
      </c>
      <c r="D27" s="76" t="str">
        <f>IF(C27="Str",'Personal File'!$C$12,IF(C27="Dex",'Personal File'!$C$13,IF(C27="Con",'Personal File'!$C$14,IF(C27="Int",'Personal File'!$C$15,IF(C27="Wis",'Personal File'!$C$16,IF(C27="Cha",'Personal File'!$C$17))))))</f>
        <v>+4</v>
      </c>
      <c r="E27" s="76" t="str">
        <f t="shared" si="10"/>
        <v>Int (+4)</v>
      </c>
      <c r="F27" s="55" t="s">
        <v>65</v>
      </c>
      <c r="G27" s="540">
        <f t="shared" si="2"/>
        <v>6</v>
      </c>
      <c r="H27" s="223">
        <f t="shared" ca="1" si="5"/>
        <v>16</v>
      </c>
      <c r="I27" s="55">
        <f t="shared" ca="1" si="11"/>
        <v>22</v>
      </c>
      <c r="J27" s="154"/>
    </row>
    <row r="28" spans="1:10" s="43" customFormat="1" ht="16.8">
      <c r="A28" s="263" t="s">
        <v>371</v>
      </c>
      <c r="B28" s="54">
        <v>3</v>
      </c>
      <c r="C28" s="75" t="s">
        <v>35</v>
      </c>
      <c r="D28" s="76" t="str">
        <f>IF(C28="Str",'Personal File'!$C$12,IF(C28="Dex",'Personal File'!$C$13,IF(C28="Con",'Personal File'!$C$14,IF(C28="Int",'Personal File'!$C$15,IF(C28="Wis",'Personal File'!$C$16,IF(C28="Cha",'Personal File'!$C$17))))))</f>
        <v>+4</v>
      </c>
      <c r="E28" s="76" t="str">
        <f t="shared" si="10"/>
        <v>Int (+4)</v>
      </c>
      <c r="F28" s="55" t="s">
        <v>65</v>
      </c>
      <c r="G28" s="540">
        <f t="shared" si="2"/>
        <v>7</v>
      </c>
      <c r="H28" s="223">
        <f t="shared" ca="1" si="5"/>
        <v>11</v>
      </c>
      <c r="I28" s="55">
        <f t="shared" ca="1" si="11"/>
        <v>18</v>
      </c>
      <c r="J28" s="154"/>
    </row>
    <row r="29" spans="1:10" s="43" customFormat="1" ht="16.8">
      <c r="A29" s="263" t="s">
        <v>372</v>
      </c>
      <c r="B29" s="54">
        <v>1</v>
      </c>
      <c r="C29" s="75" t="s">
        <v>35</v>
      </c>
      <c r="D29" s="76" t="str">
        <f>IF(C29="Str",'Personal File'!$C$12,IF(C29="Dex",'Personal File'!$C$13,IF(C29="Con",'Personal File'!$C$14,IF(C29="Int",'Personal File'!$C$15,IF(C29="Wis",'Personal File'!$C$16,IF(C29="Cha",'Personal File'!$C$17))))))</f>
        <v>+4</v>
      </c>
      <c r="E29" s="76" t="str">
        <f t="shared" si="10"/>
        <v>Int (+4)</v>
      </c>
      <c r="F29" s="55" t="s">
        <v>65</v>
      </c>
      <c r="G29" s="540">
        <f t="shared" si="2"/>
        <v>5</v>
      </c>
      <c r="H29" s="223">
        <f t="shared" ca="1" si="5"/>
        <v>4</v>
      </c>
      <c r="I29" s="55">
        <f t="shared" ca="1" si="11"/>
        <v>9</v>
      </c>
      <c r="J29" s="154"/>
    </row>
    <row r="30" spans="1:10" s="43" customFormat="1" ht="16.8">
      <c r="A30" s="263" t="s">
        <v>373</v>
      </c>
      <c r="B30" s="54">
        <v>2</v>
      </c>
      <c r="C30" s="75" t="s">
        <v>35</v>
      </c>
      <c r="D30" s="76" t="str">
        <f>IF(C30="Str",'Personal File'!$C$12,IF(C30="Dex",'Personal File'!$C$13,IF(C30="Con",'Personal File'!$C$14,IF(C30="Int",'Personal File'!$C$15,IF(C30="Wis",'Personal File'!$C$16,IF(C30="Cha",'Personal File'!$C$17))))))</f>
        <v>+4</v>
      </c>
      <c r="E30" s="76" t="str">
        <f>CONCATENATE(C30," (",D30,")")</f>
        <v>Int (+4)</v>
      </c>
      <c r="F30" s="55" t="s">
        <v>65</v>
      </c>
      <c r="G30" s="540">
        <f t="shared" si="2"/>
        <v>6</v>
      </c>
      <c r="H30" s="223">
        <f t="shared" ca="1" si="5"/>
        <v>6</v>
      </c>
      <c r="I30" s="55">
        <f t="shared" ca="1" si="6"/>
        <v>12</v>
      </c>
      <c r="J30" s="154"/>
    </row>
    <row r="31" spans="1:10" s="43" customFormat="1" ht="16.8">
      <c r="A31" s="263" t="s">
        <v>284</v>
      </c>
      <c r="B31" s="54">
        <v>2</v>
      </c>
      <c r="C31" s="75" t="s">
        <v>35</v>
      </c>
      <c r="D31" s="76" t="str">
        <f>IF(C31="Str",'Personal File'!$C$12,IF(C31="Dex",'Personal File'!$C$13,IF(C31="Con",'Personal File'!$C$14,IF(C31="Int",'Personal File'!$C$15,IF(C31="Wis",'Personal File'!$C$16,IF(C31="Cha",'Personal File'!$C$17))))))</f>
        <v>+4</v>
      </c>
      <c r="E31" s="76" t="str">
        <f>CONCATENATE(C31," (",D31,")")</f>
        <v>Int (+4)</v>
      </c>
      <c r="F31" s="55" t="s">
        <v>65</v>
      </c>
      <c r="G31" s="540">
        <f t="shared" si="2"/>
        <v>6</v>
      </c>
      <c r="H31" s="223">
        <f t="shared" ca="1" si="5"/>
        <v>5</v>
      </c>
      <c r="I31" s="55">
        <f t="shared" ca="1" si="6"/>
        <v>11</v>
      </c>
      <c r="J31" s="154"/>
    </row>
    <row r="32" spans="1:10" s="43" customFormat="1" ht="16.8">
      <c r="A32" s="263" t="s">
        <v>208</v>
      </c>
      <c r="B32" s="54">
        <v>8</v>
      </c>
      <c r="C32" s="75" t="s">
        <v>35</v>
      </c>
      <c r="D32" s="76" t="str">
        <f>IF(C32="Str",'Personal File'!$C$12,IF(C32="Dex",'Personal File'!$C$13,IF(C32="Con",'Personal File'!$C$14,IF(C32="Int",'Personal File'!$C$15,IF(C32="Wis",'Personal File'!$C$16,IF(C32="Cha",'Personal File'!$C$17))))))</f>
        <v>+4</v>
      </c>
      <c r="E32" s="76" t="str">
        <f t="shared" si="3"/>
        <v>Int (+4)</v>
      </c>
      <c r="F32" s="55" t="s">
        <v>65</v>
      </c>
      <c r="G32" s="540">
        <f t="shared" si="2"/>
        <v>12</v>
      </c>
      <c r="H32" s="223">
        <f t="shared" ca="1" si="5"/>
        <v>2</v>
      </c>
      <c r="I32" s="55">
        <f t="shared" ca="1" si="6"/>
        <v>14</v>
      </c>
      <c r="J32" s="154"/>
    </row>
    <row r="33" spans="1:10" s="43" customFormat="1" ht="16.8">
      <c r="A33" s="391" t="s">
        <v>56</v>
      </c>
      <c r="B33" s="265">
        <v>3</v>
      </c>
      <c r="C33" s="392" t="s">
        <v>36</v>
      </c>
      <c r="D33" s="393" t="str">
        <f>IF(C33="Str",'Personal File'!$C$12,IF(C33="Dex",'Personal File'!$C$13,IF(C33="Con",'Personal File'!$C$14,IF(C33="Int",'Personal File'!$C$15,IF(C33="Wis",'Personal File'!$C$16,IF(C33="Cha",'Personal File'!$C$17))))))</f>
        <v>+4</v>
      </c>
      <c r="E33" s="394" t="str">
        <f t="shared" si="3"/>
        <v>Wis (+4)</v>
      </c>
      <c r="F33" s="269" t="s">
        <v>282</v>
      </c>
      <c r="G33" s="539">
        <f t="shared" si="2"/>
        <v>9</v>
      </c>
      <c r="H33" s="223">
        <f t="shared" ca="1" si="5"/>
        <v>16</v>
      </c>
      <c r="I33" s="269">
        <f t="shared" ca="1" si="6"/>
        <v>25</v>
      </c>
      <c r="J33" s="270"/>
    </row>
    <row r="34" spans="1:10" s="43" customFormat="1" ht="16.8">
      <c r="A34" s="378" t="s">
        <v>20</v>
      </c>
      <c r="B34" s="265">
        <v>2</v>
      </c>
      <c r="C34" s="379" t="s">
        <v>37</v>
      </c>
      <c r="D34" s="380" t="str">
        <f>IF(C34="Str",'Personal File'!$C$12,IF(C34="Dex",'Personal File'!$C$13,IF(C34="Con",'Personal File'!$C$14,IF(C34="Int",'Personal File'!$C$15,IF(C34="Wis",'Personal File'!$C$16,IF(C34="Cha",'Personal File'!$C$17))))))</f>
        <v>+1</v>
      </c>
      <c r="E34" s="380" t="str">
        <f t="shared" si="3"/>
        <v>Dex (+1)</v>
      </c>
      <c r="F34" s="269" t="s">
        <v>282</v>
      </c>
      <c r="G34" s="539">
        <f t="shared" si="2"/>
        <v>5</v>
      </c>
      <c r="H34" s="223">
        <f t="shared" ca="1" si="5"/>
        <v>5</v>
      </c>
      <c r="I34" s="269">
        <f t="shared" ca="1" si="6"/>
        <v>10</v>
      </c>
      <c r="J34" s="270"/>
    </row>
    <row r="35" spans="1:10" s="43" customFormat="1" ht="16.8">
      <c r="A35" s="59" t="s">
        <v>57</v>
      </c>
      <c r="B35" s="48">
        <v>0</v>
      </c>
      <c r="C35" s="60" t="s">
        <v>37</v>
      </c>
      <c r="D35" s="61" t="str">
        <f>IF(C35="Str",'Personal File'!$C$12,IF(C35="Dex",'Personal File'!$C$13,IF(C35="Con",'Personal File'!$C$14,IF(C35="Int",'Personal File'!$C$15,IF(C35="Wis",'Personal File'!$C$16,IF(C35="Cha",'Personal File'!$C$17))))))</f>
        <v>+1</v>
      </c>
      <c r="E35" s="61" t="str">
        <f t="shared" si="3"/>
        <v>Dex (+1)</v>
      </c>
      <c r="F35" s="49" t="s">
        <v>65</v>
      </c>
      <c r="G35" s="541">
        <f t="shared" si="2"/>
        <v>1</v>
      </c>
      <c r="H35" s="223">
        <f t="shared" ca="1" si="5"/>
        <v>19</v>
      </c>
      <c r="I35" s="400">
        <f t="shared" ref="I35" ca="1" si="12">SUM(G35:H35)</f>
        <v>20</v>
      </c>
      <c r="J35" s="50"/>
    </row>
    <row r="36" spans="1:10" ht="16.8">
      <c r="A36" s="65" t="s">
        <v>209</v>
      </c>
      <c r="B36" s="62">
        <v>0</v>
      </c>
      <c r="C36" s="66" t="s">
        <v>33</v>
      </c>
      <c r="D36" s="67" t="str">
        <f>IF(C36="Str",'Personal File'!$C$12,IF(C36="Dex",'Personal File'!$C$13,IF(C36="Con",'Personal File'!$C$14,IF(C36="Int",'Personal File'!$C$15,IF(C36="Wis",'Personal File'!$C$16,IF(C36="Cha",'Personal File'!$C$17))))))</f>
        <v>+2</v>
      </c>
      <c r="E36" s="67" t="str">
        <f t="shared" si="3"/>
        <v>Cha (+2)</v>
      </c>
      <c r="F36" s="63" t="s">
        <v>65</v>
      </c>
      <c r="G36" s="538">
        <f t="shared" si="2"/>
        <v>2</v>
      </c>
      <c r="H36" s="223">
        <f t="shared" ca="1" si="5"/>
        <v>14</v>
      </c>
      <c r="I36" s="63">
        <f t="shared" ca="1" si="6"/>
        <v>16</v>
      </c>
      <c r="J36" s="64"/>
    </row>
    <row r="37" spans="1:10" ht="16.8">
      <c r="A37" s="264" t="s">
        <v>389</v>
      </c>
      <c r="B37" s="309">
        <v>3</v>
      </c>
      <c r="C37" s="310" t="s">
        <v>36</v>
      </c>
      <c r="D37" s="311" t="str">
        <f>IF(C37="Str",'Personal File'!$C$12,IF(C37="Dex",'Personal File'!$C$13,IF(C37="Con",'Personal File'!$C$14,IF(C37="Int",'Personal File'!$C$15,IF(C37="Wis",'Personal File'!$C$16,IF(C37="Cha",'Personal File'!$C$17))))))</f>
        <v>+4</v>
      </c>
      <c r="E37" s="311" t="str">
        <f t="shared" si="3"/>
        <v>Wis (+4)</v>
      </c>
      <c r="F37" s="312" t="s">
        <v>65</v>
      </c>
      <c r="G37" s="540">
        <f t="shared" si="2"/>
        <v>7</v>
      </c>
      <c r="H37" s="223">
        <f t="shared" ca="1" si="5"/>
        <v>13</v>
      </c>
      <c r="I37" s="55">
        <f t="shared" ca="1" si="6"/>
        <v>20</v>
      </c>
      <c r="J37" s="270"/>
    </row>
    <row r="38" spans="1:10" ht="16.8">
      <c r="A38" s="125" t="s">
        <v>21</v>
      </c>
      <c r="B38" s="62">
        <v>0</v>
      </c>
      <c r="C38" s="126" t="s">
        <v>37</v>
      </c>
      <c r="D38" s="127" t="str">
        <f>IF(C38="Str",'Personal File'!$C$12,IF(C38="Dex",'Personal File'!$C$13,IF(C38="Con",'Personal File'!$C$14,IF(C38="Int",'Personal File'!$C$15,IF(C38="Wis",'Personal File'!$C$16,IF(C38="Cha",'Personal File'!$C$17))))))</f>
        <v>+1</v>
      </c>
      <c r="E38" s="128" t="str">
        <f t="shared" si="3"/>
        <v>Dex (+1)</v>
      </c>
      <c r="F38" s="63" t="s">
        <v>65</v>
      </c>
      <c r="G38" s="538">
        <f t="shared" si="2"/>
        <v>1</v>
      </c>
      <c r="H38" s="223">
        <f t="shared" ca="1" si="5"/>
        <v>16</v>
      </c>
      <c r="I38" s="63">
        <f t="shared" ca="1" si="6"/>
        <v>17</v>
      </c>
      <c r="J38" s="64"/>
    </row>
    <row r="39" spans="1:10" ht="16.8">
      <c r="A39" s="74" t="s">
        <v>22</v>
      </c>
      <c r="B39" s="54">
        <v>3</v>
      </c>
      <c r="C39" s="75" t="s">
        <v>35</v>
      </c>
      <c r="D39" s="76" t="str">
        <f>IF(C39="Str",'Personal File'!$C$12,IF(C39="Dex",'Personal File'!$C$13,IF(C39="Con",'Personal File'!$C$14,IF(C39="Int",'Personal File'!$C$15,IF(C39="Wis",'Personal File'!$C$16,IF(C39="Cha",'Personal File'!$C$17))))))</f>
        <v>+4</v>
      </c>
      <c r="E39" s="76" t="str">
        <f t="shared" si="3"/>
        <v>Int (+4)</v>
      </c>
      <c r="F39" s="55" t="s">
        <v>65</v>
      </c>
      <c r="G39" s="540">
        <f t="shared" si="2"/>
        <v>7</v>
      </c>
      <c r="H39" s="223">
        <f t="shared" ca="1" si="5"/>
        <v>15</v>
      </c>
      <c r="I39" s="55">
        <f t="shared" ca="1" si="6"/>
        <v>22</v>
      </c>
      <c r="J39" s="154"/>
    </row>
    <row r="40" spans="1:10" ht="16.8">
      <c r="A40" s="391" t="s">
        <v>58</v>
      </c>
      <c r="B40" s="265">
        <v>5</v>
      </c>
      <c r="C40" s="392" t="s">
        <v>36</v>
      </c>
      <c r="D40" s="393" t="str">
        <f>IF(C40="Str",'Personal File'!$C$12,IF(C40="Dex",'Personal File'!$C$13,IF(C40="Con",'Personal File'!$C$14,IF(C40="Int",'Personal File'!$C$15,IF(C40="Wis",'Personal File'!$C$16,IF(C40="Cha",'Personal File'!$C$17))))))</f>
        <v>+4</v>
      </c>
      <c r="E40" s="393" t="str">
        <f t="shared" si="3"/>
        <v>Wis (+4)</v>
      </c>
      <c r="F40" s="269" t="s">
        <v>65</v>
      </c>
      <c r="G40" s="539">
        <f t="shared" si="2"/>
        <v>9</v>
      </c>
      <c r="H40" s="223">
        <f t="shared" ca="1" si="5"/>
        <v>2</v>
      </c>
      <c r="I40" s="269">
        <f t="shared" ca="1" si="6"/>
        <v>11</v>
      </c>
      <c r="J40" s="270"/>
    </row>
    <row r="41" spans="1:10" ht="16.8">
      <c r="A41" s="59" t="s">
        <v>214</v>
      </c>
      <c r="B41" s="48">
        <v>0</v>
      </c>
      <c r="C41" s="60" t="s">
        <v>37</v>
      </c>
      <c r="D41" s="61" t="str">
        <f>IF(C41="Str",'Personal File'!$C$12,IF(C41="Dex",'Personal File'!$C$13,IF(C41="Con",'Personal File'!$C$14,IF(C41="Int",'Personal File'!$C$15,IF(C41="Wis",'Personal File'!$C$16,IF(C41="Cha",'Personal File'!$C$17))))))</f>
        <v>+1</v>
      </c>
      <c r="E41" s="61" t="str">
        <f t="shared" si="3"/>
        <v>Dex (+1)</v>
      </c>
      <c r="F41" s="49" t="s">
        <v>65</v>
      </c>
      <c r="G41" s="541">
        <f t="shared" si="2"/>
        <v>1</v>
      </c>
      <c r="H41" s="223">
        <f t="shared" ca="1" si="5"/>
        <v>5</v>
      </c>
      <c r="I41" s="400">
        <f t="shared" ref="I41:I42" ca="1" si="13">SUM(G41:H41)</f>
        <v>6</v>
      </c>
      <c r="J41" s="50"/>
    </row>
    <row r="42" spans="1:10" ht="16.8">
      <c r="A42" s="132" t="s">
        <v>112</v>
      </c>
      <c r="B42" s="129">
        <v>0</v>
      </c>
      <c r="C42" s="133" t="s">
        <v>35</v>
      </c>
      <c r="D42" s="134" t="str">
        <f>IF(C42="Str",'Personal File'!$C$12,IF(C42="Dex",'Personal File'!$C$13,IF(C42="Con",'Personal File'!$C$14,IF(C42="Int",'Personal File'!$C$15,IF(C42="Wis",'Personal File'!$C$16,IF(C42="Cha",'Personal File'!$C$17))))))</f>
        <v>+4</v>
      </c>
      <c r="E42" s="134" t="str">
        <f t="shared" si="3"/>
        <v>Int (+4)</v>
      </c>
      <c r="F42" s="130" t="s">
        <v>65</v>
      </c>
      <c r="G42" s="541">
        <f t="shared" si="2"/>
        <v>4</v>
      </c>
      <c r="H42" s="223">
        <f t="shared" ca="1" si="5"/>
        <v>4</v>
      </c>
      <c r="I42" s="400">
        <f t="shared" ca="1" si="13"/>
        <v>8</v>
      </c>
      <c r="J42" s="131"/>
    </row>
    <row r="43" spans="1:10" ht="16.8">
      <c r="A43" s="74" t="s">
        <v>59</v>
      </c>
      <c r="B43" s="54">
        <v>9</v>
      </c>
      <c r="C43" s="75" t="s">
        <v>35</v>
      </c>
      <c r="D43" s="76" t="str">
        <f>IF(C43="Str",'Personal File'!$C$12,IF(C43="Dex",'Personal File'!$C$13,IF(C43="Con",'Personal File'!$C$14,IF(C43="Int",'Personal File'!$C$15,IF(C43="Wis",'Personal File'!$C$16,IF(C43="Cha",'Personal File'!$C$17))))))</f>
        <v>+4</v>
      </c>
      <c r="E43" s="76" t="str">
        <f t="shared" si="3"/>
        <v>Int (+4)</v>
      </c>
      <c r="F43" s="55" t="s">
        <v>65</v>
      </c>
      <c r="G43" s="540">
        <f t="shared" si="2"/>
        <v>13</v>
      </c>
      <c r="H43" s="223">
        <f t="shared" ca="1" si="5"/>
        <v>18</v>
      </c>
      <c r="I43" s="55">
        <f t="shared" ca="1" si="6"/>
        <v>31</v>
      </c>
      <c r="J43" s="154" t="s">
        <v>573</v>
      </c>
    </row>
    <row r="44" spans="1:10" ht="16.8">
      <c r="A44" s="391" t="s">
        <v>60</v>
      </c>
      <c r="B44" s="265">
        <v>6</v>
      </c>
      <c r="C44" s="392" t="s">
        <v>36</v>
      </c>
      <c r="D44" s="393" t="str">
        <f>IF(C44="Str",'Personal File'!$C$12,IF(C44="Dex",'Personal File'!$C$13,IF(C44="Con",'Personal File'!$C$14,IF(C44="Int",'Personal File'!$C$15,IF(C44="Wis",'Personal File'!$C$16,IF(C44="Cha",'Personal File'!$C$17))))))</f>
        <v>+4</v>
      </c>
      <c r="E44" s="393" t="str">
        <f t="shared" si="3"/>
        <v>Wis (+4)</v>
      </c>
      <c r="F44" s="269" t="s">
        <v>65</v>
      </c>
      <c r="G44" s="539">
        <f t="shared" si="2"/>
        <v>10</v>
      </c>
      <c r="H44" s="223">
        <f t="shared" ca="1" si="5"/>
        <v>1</v>
      </c>
      <c r="I44" s="269">
        <f t="shared" ca="1" si="6"/>
        <v>11</v>
      </c>
      <c r="J44" s="270"/>
    </row>
    <row r="45" spans="1:10" ht="16.8">
      <c r="A45" s="71" t="s">
        <v>215</v>
      </c>
      <c r="B45" s="62">
        <v>0</v>
      </c>
      <c r="C45" s="72" t="s">
        <v>36</v>
      </c>
      <c r="D45" s="73" t="str">
        <f>IF(C45="Str",'Personal File'!$C$12,IF(C45="Dex",'Personal File'!$C$13,IF(C45="Con",'Personal File'!$C$14,IF(C45="Int",'Personal File'!$C$15,IF(C45="Wis",'Personal File'!$C$16,IF(C45="Cha",'Personal File'!$C$17))))))</f>
        <v>+4</v>
      </c>
      <c r="E45" s="73" t="str">
        <f t="shared" si="3"/>
        <v>Wis (+4)</v>
      </c>
      <c r="F45" s="63" t="s">
        <v>65</v>
      </c>
      <c r="G45" s="538">
        <f t="shared" si="2"/>
        <v>4</v>
      </c>
      <c r="H45" s="223">
        <f t="shared" ca="1" si="5"/>
        <v>8</v>
      </c>
      <c r="I45" s="63">
        <f t="shared" ca="1" si="6"/>
        <v>12</v>
      </c>
      <c r="J45" s="170"/>
    </row>
    <row r="46" spans="1:10" ht="16.8">
      <c r="A46" s="68" t="s">
        <v>23</v>
      </c>
      <c r="B46" s="62">
        <v>0</v>
      </c>
      <c r="C46" s="69" t="s">
        <v>38</v>
      </c>
      <c r="D46" s="70">
        <f>IF(C46="Str",'Personal File'!$C$12,IF(C46="Dex",'Personal File'!$C$13,IF(C46="Con",'Personal File'!$C$14,IF(C46="Int",'Personal File'!$C$15,IF(C46="Wis",'Personal File'!$C$16,IF(C46="Cha",'Personal File'!$C$17))))))</f>
        <v>-1</v>
      </c>
      <c r="E46" s="70" t="str">
        <f t="shared" si="3"/>
        <v>Str (-1)</v>
      </c>
      <c r="F46" s="63" t="s">
        <v>65</v>
      </c>
      <c r="G46" s="538">
        <f t="shared" si="2"/>
        <v>-1</v>
      </c>
      <c r="H46" s="223">
        <f t="shared" ca="1" si="5"/>
        <v>10</v>
      </c>
      <c r="I46" s="63">
        <f t="shared" ca="1" si="6"/>
        <v>9</v>
      </c>
      <c r="J46" s="64"/>
    </row>
    <row r="47" spans="1:10" ht="16.8">
      <c r="A47" s="378" t="s">
        <v>61</v>
      </c>
      <c r="B47" s="265">
        <v>6</v>
      </c>
      <c r="C47" s="379" t="s">
        <v>37</v>
      </c>
      <c r="D47" s="380" t="str">
        <f>IF(C47="Str",'Personal File'!$C$12,IF(C47="Dex",'Personal File'!$C$13,IF(C47="Con",'Personal File'!$C$14,IF(C47="Int",'Personal File'!$C$15,IF(C47="Wis",'Personal File'!$C$16,IF(C47="Cha",'Personal File'!$C$17))))))</f>
        <v>+1</v>
      </c>
      <c r="E47" s="380" t="str">
        <f t="shared" si="3"/>
        <v>Dex (+1)</v>
      </c>
      <c r="F47" s="269" t="s">
        <v>65</v>
      </c>
      <c r="G47" s="539">
        <f t="shared" si="2"/>
        <v>7</v>
      </c>
      <c r="H47" s="223">
        <f t="shared" ca="1" si="5"/>
        <v>9</v>
      </c>
      <c r="I47" s="269">
        <f t="shared" ref="I47:I48" ca="1" si="14">SUM(G47:H47)</f>
        <v>16</v>
      </c>
      <c r="J47" s="270"/>
    </row>
    <row r="48" spans="1:10" ht="16.8">
      <c r="A48" s="264" t="s">
        <v>62</v>
      </c>
      <c r="B48" s="265">
        <v>7</v>
      </c>
      <c r="C48" s="266" t="s">
        <v>33</v>
      </c>
      <c r="D48" s="267" t="str">
        <f>IF(C48="Str",'Personal File'!$C$12,IF(C48="Dex",'Personal File'!$C$13,IF(C48="Con",'Personal File'!$C$14,IF(C48="Int",'Personal File'!$C$15,IF(C48="Wis",'Personal File'!$C$16,IF(C48="Cha",'Personal File'!$C$17))))))</f>
        <v>+2</v>
      </c>
      <c r="E48" s="267" t="str">
        <f t="shared" si="3"/>
        <v>Cha (+2)</v>
      </c>
      <c r="F48" s="269" t="s">
        <v>65</v>
      </c>
      <c r="G48" s="539">
        <f t="shared" si="2"/>
        <v>9</v>
      </c>
      <c r="H48" s="223">
        <f t="shared" ca="1" si="5"/>
        <v>4</v>
      </c>
      <c r="I48" s="269">
        <f t="shared" ca="1" si="14"/>
        <v>13</v>
      </c>
      <c r="J48" s="270"/>
    </row>
    <row r="49" spans="1:10" ht="17.399999999999999" thickBot="1">
      <c r="A49" s="385" t="s">
        <v>63</v>
      </c>
      <c r="B49" s="386">
        <v>2</v>
      </c>
      <c r="C49" s="387" t="s">
        <v>37</v>
      </c>
      <c r="D49" s="388" t="str">
        <f>IF(C49="Str",'Personal File'!$C$12,IF(C49="Dex",'Personal File'!$C$13,IF(C49="Con",'Personal File'!$C$14,IF(C49="Int",'Personal File'!$C$15,IF(C49="Wis",'Personal File'!$C$16,IF(C49="Cha",'Personal File'!$C$17))))))</f>
        <v>+1</v>
      </c>
      <c r="E49" s="388" t="str">
        <f t="shared" si="3"/>
        <v>Dex (+1)</v>
      </c>
      <c r="F49" s="389" t="s">
        <v>65</v>
      </c>
      <c r="G49" s="542">
        <f t="shared" si="2"/>
        <v>3</v>
      </c>
      <c r="H49" s="377">
        <f t="shared" ca="1" si="5"/>
        <v>2</v>
      </c>
      <c r="I49" s="389">
        <f t="shared" ca="1" si="6"/>
        <v>5</v>
      </c>
      <c r="J49" s="390"/>
    </row>
    <row r="50" spans="1:10" ht="16.2" thickTop="1">
      <c r="B50" s="58">
        <f>SUM(B6:B49)</f>
        <v>144</v>
      </c>
      <c r="E50" s="58">
        <f>SUM(E51:E65)</f>
        <v>144</v>
      </c>
      <c r="F50" s="257" t="s">
        <v>66</v>
      </c>
    </row>
    <row r="51" spans="1:10">
      <c r="B51" s="354" t="s">
        <v>324</v>
      </c>
      <c r="E51" s="24">
        <v>48</v>
      </c>
      <c r="F51" s="251" t="s">
        <v>530</v>
      </c>
    </row>
    <row r="52" spans="1:10">
      <c r="B52" s="354" t="s">
        <v>325</v>
      </c>
      <c r="E52" s="24">
        <v>10</v>
      </c>
      <c r="F52" s="251" t="s">
        <v>591</v>
      </c>
    </row>
    <row r="53" spans="1:10">
      <c r="B53" s="354" t="s">
        <v>326</v>
      </c>
      <c r="E53" s="24">
        <v>6</v>
      </c>
      <c r="F53" s="251" t="s">
        <v>359</v>
      </c>
    </row>
    <row r="54" spans="1:10">
      <c r="B54" s="354" t="s">
        <v>327</v>
      </c>
      <c r="E54" s="24">
        <v>10</v>
      </c>
      <c r="F54" s="251" t="s">
        <v>592</v>
      </c>
    </row>
    <row r="55" spans="1:10">
      <c r="B55" s="354" t="s">
        <v>328</v>
      </c>
      <c r="E55" s="24">
        <v>6</v>
      </c>
      <c r="F55" s="251" t="s">
        <v>361</v>
      </c>
    </row>
    <row r="56" spans="1:10">
      <c r="B56" s="354" t="s">
        <v>329</v>
      </c>
      <c r="E56" s="24">
        <v>10</v>
      </c>
      <c r="F56" s="251" t="s">
        <v>593</v>
      </c>
    </row>
    <row r="57" spans="1:10">
      <c r="B57" s="354" t="s">
        <v>334</v>
      </c>
      <c r="E57" s="24">
        <v>6</v>
      </c>
      <c r="F57" s="251" t="s">
        <v>360</v>
      </c>
    </row>
    <row r="58" spans="1:10">
      <c r="B58" s="354" t="s">
        <v>335</v>
      </c>
      <c r="E58" s="24">
        <v>6</v>
      </c>
      <c r="F58" s="251" t="s">
        <v>362</v>
      </c>
    </row>
    <row r="59" spans="1:10">
      <c r="B59" s="354" t="s">
        <v>336</v>
      </c>
      <c r="E59" s="24">
        <v>6</v>
      </c>
      <c r="F59" s="251" t="s">
        <v>667</v>
      </c>
    </row>
    <row r="60" spans="1:10">
      <c r="B60" s="354" t="s">
        <v>666</v>
      </c>
      <c r="E60" s="24">
        <v>6</v>
      </c>
      <c r="F60" s="251" t="s">
        <v>668</v>
      </c>
    </row>
    <row r="61" spans="1:10">
      <c r="B61" s="354" t="s">
        <v>739</v>
      </c>
      <c r="E61" s="24">
        <v>6</v>
      </c>
      <c r="F61" s="251" t="s">
        <v>741</v>
      </c>
    </row>
    <row r="62" spans="1:10">
      <c r="B62" s="354" t="s">
        <v>740</v>
      </c>
      <c r="E62" s="24">
        <v>6</v>
      </c>
      <c r="F62" s="251" t="s">
        <v>742</v>
      </c>
    </row>
    <row r="63" spans="1:10">
      <c r="B63" s="354" t="s">
        <v>766</v>
      </c>
      <c r="E63" s="24">
        <v>6</v>
      </c>
      <c r="F63" s="251" t="s">
        <v>769</v>
      </c>
    </row>
    <row r="64" spans="1:10">
      <c r="B64" s="354" t="s">
        <v>767</v>
      </c>
      <c r="E64" s="24">
        <v>6</v>
      </c>
      <c r="F64" s="251" t="s">
        <v>770</v>
      </c>
    </row>
    <row r="65" spans="2:6">
      <c r="B65" s="354" t="s">
        <v>768</v>
      </c>
      <c r="E65" s="24">
        <v>6</v>
      </c>
      <c r="F65" s="251" t="s">
        <v>771</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86"/>
  <sheetViews>
    <sheetView showGridLines="0" zoomScaleNormal="100" workbookViewId="0">
      <pane ySplit="2" topLeftCell="A3" activePane="bottomLeft" state="frozen"/>
      <selection pane="bottomLeft" activeCell="A3" sqref="A3"/>
    </sheetView>
  </sheetViews>
  <sheetFormatPr defaultColWidth="13" defaultRowHeight="15.6"/>
  <cols>
    <col min="1" max="1" width="25.796875" style="248" bestFit="1" customWidth="1"/>
    <col min="2" max="2" width="6.19921875" style="248" bestFit="1" customWidth="1"/>
    <col min="3" max="3" width="11.3984375" style="339" customWidth="1"/>
    <col min="4" max="4" width="13.3984375" style="249" bestFit="1" customWidth="1"/>
    <col min="5" max="5" width="13.59765625" style="249" customWidth="1"/>
    <col min="6" max="6" width="10.5" style="249" bestFit="1" customWidth="1"/>
    <col min="7" max="7" width="13" style="249" bestFit="1" customWidth="1"/>
    <col min="8" max="8" width="10.5" style="249" bestFit="1" customWidth="1"/>
    <col min="9" max="9" width="21.3984375" style="234" bestFit="1" customWidth="1"/>
    <col min="10" max="10" width="5.796875" style="234" bestFit="1" customWidth="1"/>
    <col min="11" max="16384" width="13" style="234"/>
  </cols>
  <sheetData>
    <row r="1" spans="1:10" ht="23.4" thickBot="1">
      <c r="A1" s="566" t="s">
        <v>710</v>
      </c>
      <c r="B1" s="233"/>
      <c r="C1" s="334"/>
      <c r="D1" s="233"/>
      <c r="E1" s="233"/>
      <c r="F1" s="233"/>
      <c r="G1" s="233"/>
      <c r="H1" s="233"/>
      <c r="I1" s="233"/>
      <c r="J1" s="233"/>
    </row>
    <row r="2" spans="1:10" s="487" customFormat="1" ht="16.8">
      <c r="A2" s="483" t="s">
        <v>92</v>
      </c>
      <c r="B2" s="484" t="s">
        <v>3</v>
      </c>
      <c r="C2" s="485" t="s">
        <v>452</v>
      </c>
      <c r="D2" s="484" t="s">
        <v>95</v>
      </c>
      <c r="E2" s="484" t="s">
        <v>216</v>
      </c>
      <c r="F2" s="484" t="s">
        <v>217</v>
      </c>
      <c r="G2" s="484" t="s">
        <v>68</v>
      </c>
      <c r="H2" s="484" t="s">
        <v>26</v>
      </c>
      <c r="I2" s="484" t="s">
        <v>704</v>
      </c>
      <c r="J2" s="486" t="s">
        <v>705</v>
      </c>
    </row>
    <row r="3" spans="1:10" s="235" customFormat="1" ht="16.8">
      <c r="A3" s="236" t="s">
        <v>113</v>
      </c>
      <c r="B3" s="237">
        <v>0</v>
      </c>
      <c r="C3" s="335"/>
      <c r="D3" s="78" t="s">
        <v>87</v>
      </c>
      <c r="E3" s="79" t="s">
        <v>218</v>
      </c>
      <c r="F3" s="79" t="s">
        <v>229</v>
      </c>
      <c r="G3" s="80" t="s">
        <v>109</v>
      </c>
      <c r="H3" s="80" t="s">
        <v>81</v>
      </c>
      <c r="I3" s="159" t="s">
        <v>693</v>
      </c>
      <c r="J3" s="342">
        <v>215</v>
      </c>
    </row>
    <row r="4" spans="1:10" s="235" customFormat="1" ht="16.8">
      <c r="A4" s="236" t="s">
        <v>624</v>
      </c>
      <c r="B4" s="237">
        <v>0</v>
      </c>
      <c r="C4" s="335"/>
      <c r="D4" s="135" t="s">
        <v>79</v>
      </c>
      <c r="E4" s="136" t="s">
        <v>218</v>
      </c>
      <c r="F4" s="544" t="s">
        <v>229</v>
      </c>
      <c r="G4" s="543" t="s">
        <v>76</v>
      </c>
      <c r="H4" s="99" t="s">
        <v>81</v>
      </c>
      <c r="I4" s="756" t="s">
        <v>693</v>
      </c>
      <c r="J4" s="342">
        <v>216</v>
      </c>
    </row>
    <row r="5" spans="1:10" ht="16.8">
      <c r="A5" s="236" t="s">
        <v>78</v>
      </c>
      <c r="B5" s="237">
        <v>0</v>
      </c>
      <c r="C5" s="335"/>
      <c r="D5" s="78" t="s">
        <v>79</v>
      </c>
      <c r="E5" s="79" t="s">
        <v>218</v>
      </c>
      <c r="F5" s="79" t="s">
        <v>229</v>
      </c>
      <c r="G5" s="80" t="s">
        <v>97</v>
      </c>
      <c r="H5" s="80" t="s">
        <v>80</v>
      </c>
      <c r="I5" s="756" t="s">
        <v>693</v>
      </c>
      <c r="J5" s="342">
        <v>219</v>
      </c>
    </row>
    <row r="6" spans="1:10" ht="16.8">
      <c r="A6" s="236" t="s">
        <v>114</v>
      </c>
      <c r="B6" s="237">
        <v>0</v>
      </c>
      <c r="C6" s="335"/>
      <c r="D6" s="78" t="s">
        <v>115</v>
      </c>
      <c r="E6" s="79" t="s">
        <v>218</v>
      </c>
      <c r="F6" s="79" t="s">
        <v>229</v>
      </c>
      <c r="G6" s="80" t="s">
        <v>109</v>
      </c>
      <c r="H6" s="80" t="s">
        <v>81</v>
      </c>
      <c r="I6" s="756" t="s">
        <v>693</v>
      </c>
      <c r="J6" s="342">
        <v>219</v>
      </c>
    </row>
    <row r="7" spans="1:10" ht="16.8">
      <c r="A7" s="236" t="s">
        <v>116</v>
      </c>
      <c r="B7" s="238">
        <v>0</v>
      </c>
      <c r="C7" s="335"/>
      <c r="D7" s="78" t="s">
        <v>115</v>
      </c>
      <c r="E7" s="79" t="s">
        <v>218</v>
      </c>
      <c r="F7" s="79" t="s">
        <v>229</v>
      </c>
      <c r="G7" s="80" t="s">
        <v>76</v>
      </c>
      <c r="H7" s="80" t="s">
        <v>77</v>
      </c>
      <c r="I7" s="756" t="s">
        <v>693</v>
      </c>
      <c r="J7" s="342">
        <v>238</v>
      </c>
    </row>
    <row r="8" spans="1:10" ht="16.8">
      <c r="A8" s="236" t="s">
        <v>274</v>
      </c>
      <c r="B8" s="237">
        <v>0</v>
      </c>
      <c r="C8" s="335"/>
      <c r="D8" s="78" t="s">
        <v>488</v>
      </c>
      <c r="E8" s="79" t="s">
        <v>218</v>
      </c>
      <c r="F8" s="79" t="s">
        <v>229</v>
      </c>
      <c r="G8" s="80" t="s">
        <v>76</v>
      </c>
      <c r="H8" s="80" t="s">
        <v>81</v>
      </c>
      <c r="I8" s="756" t="s">
        <v>693</v>
      </c>
      <c r="J8" s="342">
        <v>244</v>
      </c>
    </row>
    <row r="9" spans="1:10" ht="16.8">
      <c r="A9" s="236" t="s">
        <v>108</v>
      </c>
      <c r="B9" s="238">
        <v>0</v>
      </c>
      <c r="C9" s="335"/>
      <c r="D9" s="135" t="s">
        <v>91</v>
      </c>
      <c r="E9" s="136" t="s">
        <v>219</v>
      </c>
      <c r="F9" s="136" t="s">
        <v>229</v>
      </c>
      <c r="G9" s="99" t="s">
        <v>76</v>
      </c>
      <c r="H9" s="99" t="s">
        <v>84</v>
      </c>
      <c r="I9" s="756" t="s">
        <v>693</v>
      </c>
      <c r="J9" s="342">
        <v>248</v>
      </c>
    </row>
    <row r="10" spans="1:10" ht="16.8">
      <c r="A10" s="236" t="s">
        <v>117</v>
      </c>
      <c r="B10" s="238">
        <v>0</v>
      </c>
      <c r="C10" s="335"/>
      <c r="D10" s="135" t="s">
        <v>489</v>
      </c>
      <c r="E10" s="79" t="s">
        <v>218</v>
      </c>
      <c r="F10" s="79" t="s">
        <v>229</v>
      </c>
      <c r="G10" s="99" t="s">
        <v>98</v>
      </c>
      <c r="H10" s="99" t="s">
        <v>81</v>
      </c>
      <c r="I10" s="756" t="s">
        <v>693</v>
      </c>
      <c r="J10" s="342">
        <v>253</v>
      </c>
    </row>
    <row r="11" spans="1:10" ht="16.8">
      <c r="A11" s="236" t="s">
        <v>290</v>
      </c>
      <c r="B11" s="238">
        <v>0</v>
      </c>
      <c r="C11" s="335"/>
      <c r="D11" s="239" t="s">
        <v>489</v>
      </c>
      <c r="E11" s="84" t="s">
        <v>220</v>
      </c>
      <c r="F11" s="478" t="s">
        <v>229</v>
      </c>
      <c r="G11" s="159" t="s">
        <v>99</v>
      </c>
      <c r="H11" s="159" t="s">
        <v>84</v>
      </c>
      <c r="I11" s="756" t="s">
        <v>693</v>
      </c>
      <c r="J11" s="342">
        <v>253</v>
      </c>
    </row>
    <row r="12" spans="1:10" ht="16.8">
      <c r="A12" s="236" t="s">
        <v>494</v>
      </c>
      <c r="B12" s="238">
        <v>0</v>
      </c>
      <c r="C12" s="335"/>
      <c r="D12" s="135" t="s">
        <v>79</v>
      </c>
      <c r="E12" s="79" t="s">
        <v>218</v>
      </c>
      <c r="F12" s="79" t="s">
        <v>229</v>
      </c>
      <c r="G12" s="99" t="s">
        <v>98</v>
      </c>
      <c r="H12" s="99" t="s">
        <v>81</v>
      </c>
      <c r="I12" s="756" t="s">
        <v>693</v>
      </c>
      <c r="J12" s="342">
        <v>267</v>
      </c>
    </row>
    <row r="13" spans="1:10" ht="16.8">
      <c r="A13" s="236" t="s">
        <v>82</v>
      </c>
      <c r="B13" s="237">
        <v>0</v>
      </c>
      <c r="C13" s="335"/>
      <c r="D13" s="78" t="s">
        <v>79</v>
      </c>
      <c r="E13" s="81" t="s">
        <v>220</v>
      </c>
      <c r="F13" s="81" t="s">
        <v>229</v>
      </c>
      <c r="G13" s="80" t="s">
        <v>83</v>
      </c>
      <c r="H13" s="80" t="s">
        <v>84</v>
      </c>
      <c r="I13" s="756" t="s">
        <v>693</v>
      </c>
      <c r="J13" s="342">
        <v>269</v>
      </c>
    </row>
    <row r="14" spans="1:10" ht="16.8">
      <c r="A14" s="236" t="s">
        <v>74</v>
      </c>
      <c r="B14" s="237">
        <v>0</v>
      </c>
      <c r="C14" s="335"/>
      <c r="D14" s="78" t="s">
        <v>75</v>
      </c>
      <c r="E14" s="79" t="s">
        <v>221</v>
      </c>
      <c r="F14" s="79" t="s">
        <v>229</v>
      </c>
      <c r="G14" s="80" t="s">
        <v>76</v>
      </c>
      <c r="H14" s="80" t="s">
        <v>77</v>
      </c>
      <c r="I14" s="756" t="s">
        <v>693</v>
      </c>
      <c r="J14" s="342">
        <v>272</v>
      </c>
    </row>
    <row r="15" spans="1:10" ht="16.8">
      <c r="A15" s="236" t="s">
        <v>313</v>
      </c>
      <c r="B15" s="237">
        <v>0</v>
      </c>
      <c r="C15" s="335"/>
      <c r="D15" s="78" t="s">
        <v>489</v>
      </c>
      <c r="E15" s="84" t="s">
        <v>218</v>
      </c>
      <c r="F15" s="79" t="s">
        <v>229</v>
      </c>
      <c r="G15" s="80" t="s">
        <v>109</v>
      </c>
      <c r="H15" s="80" t="s">
        <v>86</v>
      </c>
      <c r="I15" s="756" t="s">
        <v>700</v>
      </c>
      <c r="J15" s="342">
        <v>103</v>
      </c>
    </row>
    <row r="16" spans="1:10" ht="16.8">
      <c r="A16" s="240" t="s">
        <v>589</v>
      </c>
      <c r="B16" s="243">
        <v>0</v>
      </c>
      <c r="C16" s="336"/>
      <c r="D16" s="161" t="s">
        <v>87</v>
      </c>
      <c r="E16" s="169" t="s">
        <v>218</v>
      </c>
      <c r="F16" s="479" t="s">
        <v>229</v>
      </c>
      <c r="G16" s="163" t="s">
        <v>507</v>
      </c>
      <c r="H16" s="163" t="s">
        <v>90</v>
      </c>
      <c r="I16" s="761" t="s">
        <v>750</v>
      </c>
      <c r="J16" s="374">
        <v>128</v>
      </c>
    </row>
    <row r="17" spans="1:10" ht="16.8">
      <c r="A17" s="236" t="s">
        <v>504</v>
      </c>
      <c r="B17" s="237">
        <v>1</v>
      </c>
      <c r="C17" s="335"/>
      <c r="D17" s="78" t="s">
        <v>527</v>
      </c>
      <c r="E17" s="79" t="s">
        <v>222</v>
      </c>
      <c r="F17" s="79" t="s">
        <v>229</v>
      </c>
      <c r="G17" s="80" t="s">
        <v>238</v>
      </c>
      <c r="H17" s="80" t="s">
        <v>80</v>
      </c>
      <c r="I17" s="756" t="s">
        <v>693</v>
      </c>
      <c r="J17" s="342">
        <v>203</v>
      </c>
    </row>
    <row r="18" spans="1:10" ht="16.8">
      <c r="A18" s="236" t="s">
        <v>196</v>
      </c>
      <c r="B18" s="237">
        <v>1</v>
      </c>
      <c r="C18" s="335"/>
      <c r="D18" s="78" t="s">
        <v>488</v>
      </c>
      <c r="E18" s="79" t="s">
        <v>218</v>
      </c>
      <c r="F18" s="79" t="s">
        <v>229</v>
      </c>
      <c r="G18" s="80" t="s">
        <v>109</v>
      </c>
      <c r="H18" s="80" t="s">
        <v>204</v>
      </c>
      <c r="I18" s="756" t="s">
        <v>693</v>
      </c>
      <c r="J18" s="342">
        <v>208</v>
      </c>
    </row>
    <row r="19" spans="1:10" ht="16.8">
      <c r="A19" s="236" t="s">
        <v>594</v>
      </c>
      <c r="B19" s="237">
        <v>1</v>
      </c>
      <c r="C19" s="335"/>
      <c r="D19" s="135" t="s">
        <v>527</v>
      </c>
      <c r="E19" s="84" t="s">
        <v>218</v>
      </c>
      <c r="F19" s="544" t="s">
        <v>229</v>
      </c>
      <c r="G19" s="543" t="s">
        <v>109</v>
      </c>
      <c r="H19" s="99" t="s">
        <v>355</v>
      </c>
      <c r="I19" s="756" t="s">
        <v>693</v>
      </c>
      <c r="J19" s="342">
        <v>209</v>
      </c>
    </row>
    <row r="20" spans="1:10" ht="16.8">
      <c r="A20" s="236" t="s">
        <v>118</v>
      </c>
      <c r="B20" s="237">
        <v>1</v>
      </c>
      <c r="C20" s="335"/>
      <c r="D20" s="78" t="s">
        <v>527</v>
      </c>
      <c r="E20" s="79" t="s">
        <v>224</v>
      </c>
      <c r="F20" s="79" t="s">
        <v>229</v>
      </c>
      <c r="G20" s="80" t="s">
        <v>109</v>
      </c>
      <c r="H20" s="80" t="s">
        <v>86</v>
      </c>
      <c r="I20" s="756" t="s">
        <v>693</v>
      </c>
      <c r="J20" s="342">
        <v>211</v>
      </c>
    </row>
    <row r="21" spans="1:10" ht="16.8">
      <c r="A21" s="236" t="s">
        <v>512</v>
      </c>
      <c r="B21" s="242">
        <v>1</v>
      </c>
      <c r="C21" s="340"/>
      <c r="D21" s="82" t="s">
        <v>115</v>
      </c>
      <c r="E21" s="81" t="s">
        <v>221</v>
      </c>
      <c r="F21" s="81" t="s">
        <v>229</v>
      </c>
      <c r="G21" s="83" t="s">
        <v>83</v>
      </c>
      <c r="H21" s="83" t="s">
        <v>84</v>
      </c>
      <c r="I21" s="756" t="s">
        <v>693</v>
      </c>
      <c r="J21" s="342">
        <v>212</v>
      </c>
    </row>
    <row r="22" spans="1:10" ht="16.8">
      <c r="A22" s="236" t="s">
        <v>625</v>
      </c>
      <c r="B22" s="237">
        <v>1</v>
      </c>
      <c r="C22" s="335"/>
      <c r="D22" s="135" t="s">
        <v>79</v>
      </c>
      <c r="E22" s="136" t="s">
        <v>218</v>
      </c>
      <c r="F22" s="544" t="s">
        <v>229</v>
      </c>
      <c r="G22" s="543" t="s">
        <v>76</v>
      </c>
      <c r="H22" s="99" t="s">
        <v>81</v>
      </c>
      <c r="I22" s="756" t="s">
        <v>693</v>
      </c>
      <c r="J22" s="342">
        <v>216</v>
      </c>
    </row>
    <row r="23" spans="1:10" ht="16.8">
      <c r="A23" s="236" t="s">
        <v>119</v>
      </c>
      <c r="B23" s="237">
        <v>1</v>
      </c>
      <c r="C23" s="335"/>
      <c r="D23" s="78" t="s">
        <v>489</v>
      </c>
      <c r="E23" s="79" t="s">
        <v>223</v>
      </c>
      <c r="F23" s="79" t="s">
        <v>77</v>
      </c>
      <c r="G23" s="80" t="s">
        <v>76</v>
      </c>
      <c r="H23" s="80" t="s">
        <v>81</v>
      </c>
      <c r="I23" s="756" t="s">
        <v>693</v>
      </c>
      <c r="J23" s="342">
        <v>216</v>
      </c>
    </row>
    <row r="24" spans="1:10" ht="16.8">
      <c r="A24" s="236" t="s">
        <v>197</v>
      </c>
      <c r="B24" s="237">
        <v>1</v>
      </c>
      <c r="C24" s="335"/>
      <c r="D24" s="78" t="s">
        <v>488</v>
      </c>
      <c r="E24" s="79" t="s">
        <v>218</v>
      </c>
      <c r="F24" s="79" t="s">
        <v>229</v>
      </c>
      <c r="G24" s="80" t="s">
        <v>109</v>
      </c>
      <c r="H24" s="83" t="s">
        <v>84</v>
      </c>
      <c r="I24" s="756" t="s">
        <v>693</v>
      </c>
      <c r="J24" s="342">
        <v>217</v>
      </c>
    </row>
    <row r="25" spans="1:10" ht="16.8">
      <c r="A25" s="236" t="s">
        <v>505</v>
      </c>
      <c r="B25" s="237">
        <v>1</v>
      </c>
      <c r="C25" s="335"/>
      <c r="D25" s="78" t="s">
        <v>115</v>
      </c>
      <c r="E25" s="81" t="s">
        <v>222</v>
      </c>
      <c r="F25" s="81" t="s">
        <v>229</v>
      </c>
      <c r="G25" s="80" t="s">
        <v>97</v>
      </c>
      <c r="H25" s="80" t="s">
        <v>84</v>
      </c>
      <c r="I25" s="756" t="s">
        <v>693</v>
      </c>
      <c r="J25" s="342">
        <v>218</v>
      </c>
    </row>
    <row r="26" spans="1:10" ht="16.8">
      <c r="A26" s="236" t="s">
        <v>506</v>
      </c>
      <c r="B26" s="237">
        <v>1</v>
      </c>
      <c r="C26" s="335"/>
      <c r="D26" s="78" t="s">
        <v>115</v>
      </c>
      <c r="E26" s="81" t="s">
        <v>222</v>
      </c>
      <c r="F26" s="81" t="s">
        <v>229</v>
      </c>
      <c r="G26" s="80" t="s">
        <v>97</v>
      </c>
      <c r="H26" s="80" t="s">
        <v>84</v>
      </c>
      <c r="I26" s="756" t="s">
        <v>693</v>
      </c>
      <c r="J26" s="342">
        <v>218</v>
      </c>
    </row>
    <row r="27" spans="1:10" ht="16.8">
      <c r="A27" s="236" t="s">
        <v>455</v>
      </c>
      <c r="B27" s="237">
        <v>1</v>
      </c>
      <c r="C27" s="355" t="s">
        <v>456</v>
      </c>
      <c r="D27" s="78" t="s">
        <v>115</v>
      </c>
      <c r="E27" s="79" t="s">
        <v>218</v>
      </c>
      <c r="F27" s="81" t="s">
        <v>229</v>
      </c>
      <c r="G27" s="80" t="s">
        <v>97</v>
      </c>
      <c r="H27" s="80" t="s">
        <v>80</v>
      </c>
      <c r="I27" s="756" t="s">
        <v>693</v>
      </c>
      <c r="J27" s="342">
        <v>220</v>
      </c>
    </row>
    <row r="28" spans="1:10" ht="16.8">
      <c r="A28" s="236" t="s">
        <v>419</v>
      </c>
      <c r="B28" s="237">
        <v>1</v>
      </c>
      <c r="C28" s="355" t="s">
        <v>460</v>
      </c>
      <c r="D28" s="78" t="s">
        <v>115</v>
      </c>
      <c r="E28" s="81" t="s">
        <v>221</v>
      </c>
      <c r="F28" s="81" t="s">
        <v>229</v>
      </c>
      <c r="G28" s="80" t="s">
        <v>97</v>
      </c>
      <c r="H28" s="80" t="s">
        <v>80</v>
      </c>
      <c r="I28" s="756" t="s">
        <v>693</v>
      </c>
      <c r="J28" s="342">
        <v>220</v>
      </c>
    </row>
    <row r="29" spans="1:10" ht="16.8">
      <c r="A29" s="236" t="s">
        <v>120</v>
      </c>
      <c r="B29" s="237">
        <v>1</v>
      </c>
      <c r="C29" s="335"/>
      <c r="D29" s="78" t="s">
        <v>91</v>
      </c>
      <c r="E29" s="79" t="s">
        <v>222</v>
      </c>
      <c r="F29" s="79" t="s">
        <v>229</v>
      </c>
      <c r="G29" s="80" t="s">
        <v>83</v>
      </c>
      <c r="H29" s="80" t="s">
        <v>77</v>
      </c>
      <c r="I29" s="756" t="s">
        <v>693</v>
      </c>
      <c r="J29" s="342">
        <v>224</v>
      </c>
    </row>
    <row r="30" spans="1:10" ht="16.8">
      <c r="A30" s="236" t="s">
        <v>595</v>
      </c>
      <c r="B30" s="237">
        <v>1</v>
      </c>
      <c r="C30" s="335"/>
      <c r="D30" s="78" t="s">
        <v>75</v>
      </c>
      <c r="E30" s="79" t="s">
        <v>218</v>
      </c>
      <c r="F30" s="83" t="s">
        <v>229</v>
      </c>
      <c r="G30" s="80" t="s">
        <v>596</v>
      </c>
      <c r="H30" s="80" t="s">
        <v>90</v>
      </c>
      <c r="I30" s="756" t="s">
        <v>749</v>
      </c>
      <c r="J30" s="342">
        <v>85</v>
      </c>
    </row>
    <row r="31" spans="1:10" ht="16.8">
      <c r="A31" s="236" t="s">
        <v>597</v>
      </c>
      <c r="B31" s="237">
        <v>1</v>
      </c>
      <c r="C31" s="335"/>
      <c r="D31" s="78" t="s">
        <v>75</v>
      </c>
      <c r="E31" s="79" t="s">
        <v>218</v>
      </c>
      <c r="F31" s="83" t="s">
        <v>229</v>
      </c>
      <c r="G31" s="80" t="s">
        <v>596</v>
      </c>
      <c r="H31" s="80" t="s">
        <v>90</v>
      </c>
      <c r="I31" s="756" t="s">
        <v>749</v>
      </c>
      <c r="J31" s="342">
        <v>85</v>
      </c>
    </row>
    <row r="32" spans="1:10" ht="16.8">
      <c r="A32" s="236" t="s">
        <v>121</v>
      </c>
      <c r="B32" s="237">
        <v>1</v>
      </c>
      <c r="C32" s="335"/>
      <c r="D32" s="78" t="s">
        <v>527</v>
      </c>
      <c r="E32" s="79" t="s">
        <v>222</v>
      </c>
      <c r="F32" s="79" t="s">
        <v>229</v>
      </c>
      <c r="G32" s="80" t="s">
        <v>99</v>
      </c>
      <c r="H32" s="80" t="s">
        <v>80</v>
      </c>
      <c r="I32" s="756" t="s">
        <v>693</v>
      </c>
      <c r="J32" s="342">
        <v>225</v>
      </c>
    </row>
    <row r="33" spans="1:10" ht="16.8">
      <c r="A33" s="236" t="s">
        <v>122</v>
      </c>
      <c r="B33" s="237">
        <v>1</v>
      </c>
      <c r="C33" s="335"/>
      <c r="D33" s="78" t="s">
        <v>75</v>
      </c>
      <c r="E33" s="79" t="s">
        <v>218</v>
      </c>
      <c r="F33" s="79" t="s">
        <v>229</v>
      </c>
      <c r="G33" s="80" t="s">
        <v>76</v>
      </c>
      <c r="H33" s="80" t="s">
        <v>123</v>
      </c>
      <c r="I33" s="756" t="s">
        <v>693</v>
      </c>
      <c r="J33" s="342">
        <v>226</v>
      </c>
    </row>
    <row r="34" spans="1:10" ht="16.8">
      <c r="A34" s="236" t="s">
        <v>124</v>
      </c>
      <c r="B34" s="237">
        <v>1</v>
      </c>
      <c r="C34" s="335"/>
      <c r="D34" s="78" t="s">
        <v>75</v>
      </c>
      <c r="E34" s="79" t="s">
        <v>218</v>
      </c>
      <c r="F34" s="79" t="s">
        <v>229</v>
      </c>
      <c r="G34" s="80" t="s">
        <v>83</v>
      </c>
      <c r="H34" s="80" t="s">
        <v>80</v>
      </c>
      <c r="I34" s="756" t="s">
        <v>693</v>
      </c>
      <c r="J34" s="342">
        <v>227</v>
      </c>
    </row>
    <row r="35" spans="1:10" ht="16.8">
      <c r="A35" s="236" t="s">
        <v>353</v>
      </c>
      <c r="B35" s="237">
        <v>1</v>
      </c>
      <c r="C35" s="335"/>
      <c r="D35" s="78" t="s">
        <v>489</v>
      </c>
      <c r="E35" s="79" t="s">
        <v>218</v>
      </c>
      <c r="F35" s="79" t="s">
        <v>229</v>
      </c>
      <c r="G35" s="80" t="s">
        <v>109</v>
      </c>
      <c r="H35" s="80" t="s">
        <v>81</v>
      </c>
      <c r="I35" s="756" t="s">
        <v>693</v>
      </c>
      <c r="J35" s="342">
        <v>227</v>
      </c>
    </row>
    <row r="36" spans="1:10" ht="16.8">
      <c r="A36" s="236" t="s">
        <v>291</v>
      </c>
      <c r="B36" s="238">
        <v>1</v>
      </c>
      <c r="C36" s="335"/>
      <c r="D36" s="160" t="s">
        <v>115</v>
      </c>
      <c r="E36" s="84" t="s">
        <v>218</v>
      </c>
      <c r="F36" s="478" t="s">
        <v>229</v>
      </c>
      <c r="G36" s="99" t="s">
        <v>76</v>
      </c>
      <c r="H36" s="159" t="s">
        <v>81</v>
      </c>
      <c r="I36" s="756" t="s">
        <v>693</v>
      </c>
      <c r="J36" s="342">
        <v>243</v>
      </c>
    </row>
    <row r="37" spans="1:10" ht="16.8">
      <c r="A37" s="236" t="s">
        <v>241</v>
      </c>
      <c r="B37" s="238">
        <v>1</v>
      </c>
      <c r="C37" s="335"/>
      <c r="D37" s="135" t="s">
        <v>527</v>
      </c>
      <c r="E37" s="84" t="s">
        <v>222</v>
      </c>
      <c r="F37" s="478" t="s">
        <v>229</v>
      </c>
      <c r="G37" s="159" t="s">
        <v>99</v>
      </c>
      <c r="H37" s="99" t="s">
        <v>90</v>
      </c>
      <c r="I37" s="756" t="s">
        <v>750</v>
      </c>
      <c r="J37" s="342">
        <v>122</v>
      </c>
    </row>
    <row r="38" spans="1:10" ht="16.8">
      <c r="A38" s="236" t="s">
        <v>275</v>
      </c>
      <c r="B38" s="238">
        <v>1</v>
      </c>
      <c r="C38" s="341"/>
      <c r="D38" s="78" t="s">
        <v>488</v>
      </c>
      <c r="E38" s="79" t="s">
        <v>218</v>
      </c>
      <c r="F38" s="79" t="s">
        <v>229</v>
      </c>
      <c r="G38" s="80" t="s">
        <v>76</v>
      </c>
      <c r="H38" s="80" t="s">
        <v>81</v>
      </c>
      <c r="I38" s="756" t="s">
        <v>693</v>
      </c>
      <c r="J38" s="342">
        <v>244</v>
      </c>
    </row>
    <row r="39" spans="1:10" ht="16.8">
      <c r="A39" s="236" t="s">
        <v>598</v>
      </c>
      <c r="B39" s="237">
        <v>1</v>
      </c>
      <c r="C39" s="335"/>
      <c r="D39" s="135" t="s">
        <v>91</v>
      </c>
      <c r="E39" s="84" t="s">
        <v>218</v>
      </c>
      <c r="F39" s="545" t="s">
        <v>229</v>
      </c>
      <c r="G39" s="80" t="s">
        <v>109</v>
      </c>
      <c r="H39" s="99" t="s">
        <v>81</v>
      </c>
      <c r="I39" s="756" t="s">
        <v>749</v>
      </c>
      <c r="J39" s="342">
        <v>87</v>
      </c>
    </row>
    <row r="40" spans="1:10" ht="16.8">
      <c r="A40" s="236" t="s">
        <v>213</v>
      </c>
      <c r="B40" s="237">
        <v>1</v>
      </c>
      <c r="C40" s="335"/>
      <c r="D40" s="78" t="s">
        <v>489</v>
      </c>
      <c r="E40" s="79" t="s">
        <v>223</v>
      </c>
      <c r="F40" s="79" t="s">
        <v>229</v>
      </c>
      <c r="G40" s="80" t="s">
        <v>83</v>
      </c>
      <c r="H40" s="80" t="s">
        <v>88</v>
      </c>
      <c r="I40" s="756" t="s">
        <v>693</v>
      </c>
      <c r="J40" s="342">
        <v>249</v>
      </c>
    </row>
    <row r="41" spans="1:10" ht="16.8">
      <c r="A41" s="236" t="s">
        <v>125</v>
      </c>
      <c r="B41" s="237">
        <v>1</v>
      </c>
      <c r="C41" s="335"/>
      <c r="D41" s="78" t="s">
        <v>489</v>
      </c>
      <c r="E41" s="79" t="s">
        <v>225</v>
      </c>
      <c r="F41" s="79" t="s">
        <v>229</v>
      </c>
      <c r="G41" s="80" t="s">
        <v>76</v>
      </c>
      <c r="H41" s="80" t="s">
        <v>80</v>
      </c>
      <c r="I41" s="756" t="s">
        <v>693</v>
      </c>
      <c r="J41" s="342">
        <v>251</v>
      </c>
    </row>
    <row r="42" spans="1:10" ht="16.8">
      <c r="A42" s="236" t="s">
        <v>126</v>
      </c>
      <c r="B42" s="237">
        <v>1</v>
      </c>
      <c r="C42" s="335"/>
      <c r="D42" s="78" t="s">
        <v>87</v>
      </c>
      <c r="E42" s="79" t="s">
        <v>218</v>
      </c>
      <c r="F42" s="79" t="s">
        <v>229</v>
      </c>
      <c r="G42" s="80" t="s">
        <v>205</v>
      </c>
      <c r="H42" s="80" t="s">
        <v>80</v>
      </c>
      <c r="I42" s="756" t="s">
        <v>693</v>
      </c>
      <c r="J42" s="342">
        <v>258</v>
      </c>
    </row>
    <row r="43" spans="1:10" ht="16.8">
      <c r="A43" s="236" t="s">
        <v>599</v>
      </c>
      <c r="B43" s="237">
        <v>1</v>
      </c>
      <c r="C43" s="335"/>
      <c r="D43" s="78" t="s">
        <v>115</v>
      </c>
      <c r="E43" s="79" t="s">
        <v>514</v>
      </c>
      <c r="F43" s="80" t="s">
        <v>230</v>
      </c>
      <c r="G43" s="80" t="s">
        <v>83</v>
      </c>
      <c r="H43" s="80" t="s">
        <v>81</v>
      </c>
      <c r="I43" s="756" t="s">
        <v>751</v>
      </c>
      <c r="J43" s="342">
        <v>171</v>
      </c>
    </row>
    <row r="44" spans="1:10" ht="16.8">
      <c r="A44" s="236" t="s">
        <v>451</v>
      </c>
      <c r="B44" s="237">
        <v>1</v>
      </c>
      <c r="C44" s="355" t="s">
        <v>566</v>
      </c>
      <c r="D44" s="78" t="s">
        <v>75</v>
      </c>
      <c r="E44" s="79" t="s">
        <v>221</v>
      </c>
      <c r="F44" s="79" t="s">
        <v>229</v>
      </c>
      <c r="G44" s="80" t="s">
        <v>76</v>
      </c>
      <c r="H44" s="80" t="s">
        <v>80</v>
      </c>
      <c r="I44" s="756" t="s">
        <v>693</v>
      </c>
      <c r="J44" s="342">
        <v>266</v>
      </c>
    </row>
    <row r="45" spans="1:10" ht="16.8">
      <c r="A45" s="236" t="s">
        <v>446</v>
      </c>
      <c r="B45" s="237">
        <v>1</v>
      </c>
      <c r="C45" s="335"/>
      <c r="D45" s="78" t="s">
        <v>75</v>
      </c>
      <c r="E45" s="79" t="s">
        <v>221</v>
      </c>
      <c r="F45" s="79" t="s">
        <v>229</v>
      </c>
      <c r="G45" s="80" t="s">
        <v>76</v>
      </c>
      <c r="H45" s="80" t="s">
        <v>80</v>
      </c>
      <c r="I45" s="756" t="s">
        <v>693</v>
      </c>
      <c r="J45" s="342">
        <v>266</v>
      </c>
    </row>
    <row r="46" spans="1:10" ht="16.8">
      <c r="A46" s="236" t="s">
        <v>600</v>
      </c>
      <c r="B46" s="237">
        <v>1</v>
      </c>
      <c r="C46" s="335"/>
      <c r="D46" s="78" t="s">
        <v>75</v>
      </c>
      <c r="E46" s="84" t="s">
        <v>222</v>
      </c>
      <c r="F46" s="80" t="s">
        <v>229</v>
      </c>
      <c r="G46" s="80" t="s">
        <v>76</v>
      </c>
      <c r="H46" s="80" t="s">
        <v>81</v>
      </c>
      <c r="I46" s="756" t="s">
        <v>751</v>
      </c>
      <c r="J46" s="342">
        <v>177</v>
      </c>
    </row>
    <row r="47" spans="1:10" ht="16.8">
      <c r="A47" s="236" t="s">
        <v>127</v>
      </c>
      <c r="B47" s="237">
        <v>1</v>
      </c>
      <c r="C47" s="335"/>
      <c r="D47" s="78" t="s">
        <v>75</v>
      </c>
      <c r="E47" s="84" t="s">
        <v>222</v>
      </c>
      <c r="F47" s="84" t="s">
        <v>229</v>
      </c>
      <c r="G47" s="80" t="s">
        <v>76</v>
      </c>
      <c r="H47" s="80" t="s">
        <v>90</v>
      </c>
      <c r="I47" s="756" t="s">
        <v>693</v>
      </c>
      <c r="J47" s="342">
        <v>274</v>
      </c>
    </row>
    <row r="48" spans="1:10" ht="16.8">
      <c r="A48" s="236" t="s">
        <v>128</v>
      </c>
      <c r="B48" s="237">
        <v>1</v>
      </c>
      <c r="C48" s="335"/>
      <c r="D48" s="78" t="s">
        <v>75</v>
      </c>
      <c r="E48" s="79" t="s">
        <v>223</v>
      </c>
      <c r="F48" s="79" t="s">
        <v>229</v>
      </c>
      <c r="G48" s="80" t="s">
        <v>76</v>
      </c>
      <c r="H48" s="80" t="s">
        <v>80</v>
      </c>
      <c r="I48" s="756" t="s">
        <v>693</v>
      </c>
      <c r="J48" s="342">
        <v>278</v>
      </c>
    </row>
    <row r="49" spans="1:10" ht="16.8">
      <c r="A49" s="236" t="s">
        <v>129</v>
      </c>
      <c r="B49" s="237">
        <v>1</v>
      </c>
      <c r="C49" s="335"/>
      <c r="D49" s="82" t="s">
        <v>87</v>
      </c>
      <c r="E49" s="81" t="s">
        <v>221</v>
      </c>
      <c r="F49" s="81" t="s">
        <v>230</v>
      </c>
      <c r="G49" s="83" t="s">
        <v>109</v>
      </c>
      <c r="H49" s="83" t="s">
        <v>90</v>
      </c>
      <c r="I49" s="756" t="s">
        <v>693</v>
      </c>
      <c r="J49" s="342">
        <v>285</v>
      </c>
    </row>
    <row r="50" spans="1:10" ht="16.8">
      <c r="A50" s="236" t="s">
        <v>399</v>
      </c>
      <c r="B50" s="237">
        <v>1</v>
      </c>
      <c r="C50" s="335"/>
      <c r="D50" s="82" t="s">
        <v>87</v>
      </c>
      <c r="E50" s="81" t="s">
        <v>221</v>
      </c>
      <c r="F50" s="81" t="s">
        <v>230</v>
      </c>
      <c r="G50" s="83" t="s">
        <v>109</v>
      </c>
      <c r="H50" s="83" t="s">
        <v>90</v>
      </c>
      <c r="I50" s="756" t="s">
        <v>703</v>
      </c>
      <c r="J50" s="342">
        <v>71</v>
      </c>
    </row>
    <row r="51" spans="1:10" ht="16.8">
      <c r="A51" s="236" t="s">
        <v>354</v>
      </c>
      <c r="B51" s="237">
        <v>1</v>
      </c>
      <c r="C51" s="335"/>
      <c r="D51" s="135" t="s">
        <v>87</v>
      </c>
      <c r="E51" s="136" t="s">
        <v>223</v>
      </c>
      <c r="F51" s="368" t="s">
        <v>229</v>
      </c>
      <c r="G51" s="159" t="s">
        <v>109</v>
      </c>
      <c r="H51" s="99" t="s">
        <v>355</v>
      </c>
      <c r="I51" s="756" t="s">
        <v>693</v>
      </c>
      <c r="J51" s="342">
        <v>297</v>
      </c>
    </row>
    <row r="52" spans="1:10" ht="16.8">
      <c r="A52" s="344" t="s">
        <v>601</v>
      </c>
      <c r="B52" s="241">
        <v>1</v>
      </c>
      <c r="C52" s="336"/>
      <c r="D52" s="762" t="s">
        <v>87</v>
      </c>
      <c r="E52" s="763" t="s">
        <v>218</v>
      </c>
      <c r="F52" s="146" t="s">
        <v>229</v>
      </c>
      <c r="G52" s="145" t="s">
        <v>76</v>
      </c>
      <c r="H52" s="145" t="s">
        <v>185</v>
      </c>
      <c r="I52" s="761" t="s">
        <v>751</v>
      </c>
      <c r="J52" s="374">
        <v>186</v>
      </c>
    </row>
    <row r="53" spans="1:10" ht="16.8">
      <c r="A53" s="236" t="s">
        <v>130</v>
      </c>
      <c r="B53" s="238">
        <v>2</v>
      </c>
      <c r="C53" s="335"/>
      <c r="D53" s="135" t="s">
        <v>527</v>
      </c>
      <c r="E53" s="136" t="s">
        <v>222</v>
      </c>
      <c r="F53" s="136" t="s">
        <v>229</v>
      </c>
      <c r="G53" s="99" t="s">
        <v>76</v>
      </c>
      <c r="H53" s="99" t="s">
        <v>80</v>
      </c>
      <c r="I53" s="756" t="s">
        <v>693</v>
      </c>
      <c r="J53" s="342">
        <v>196</v>
      </c>
    </row>
    <row r="54" spans="1:10" ht="16.8">
      <c r="A54" s="236" t="s">
        <v>210</v>
      </c>
      <c r="B54" s="238">
        <v>2</v>
      </c>
      <c r="C54" s="335"/>
      <c r="D54" s="135" t="s">
        <v>115</v>
      </c>
      <c r="E54" s="84" t="s">
        <v>221</v>
      </c>
      <c r="F54" s="84" t="s">
        <v>77</v>
      </c>
      <c r="G54" s="99" t="s">
        <v>97</v>
      </c>
      <c r="H54" s="99" t="s">
        <v>90</v>
      </c>
      <c r="I54" s="756" t="s">
        <v>752</v>
      </c>
      <c r="J54" s="342">
        <v>33</v>
      </c>
    </row>
    <row r="55" spans="1:10" ht="16.8">
      <c r="A55" s="236" t="s">
        <v>131</v>
      </c>
      <c r="B55" s="238">
        <v>2</v>
      </c>
      <c r="C55" s="335"/>
      <c r="D55" s="135" t="s">
        <v>527</v>
      </c>
      <c r="E55" s="136" t="s">
        <v>223</v>
      </c>
      <c r="F55" s="136" t="s">
        <v>229</v>
      </c>
      <c r="G55" s="99" t="s">
        <v>109</v>
      </c>
      <c r="H55" s="99" t="s">
        <v>132</v>
      </c>
      <c r="I55" s="756" t="s">
        <v>693</v>
      </c>
      <c r="J55" s="342">
        <v>198</v>
      </c>
    </row>
    <row r="56" spans="1:10" ht="16.8">
      <c r="A56" s="236" t="s">
        <v>609</v>
      </c>
      <c r="B56" s="238">
        <v>2</v>
      </c>
      <c r="C56" s="335"/>
      <c r="D56" s="135" t="s">
        <v>115</v>
      </c>
      <c r="E56" s="84" t="s">
        <v>220</v>
      </c>
      <c r="F56" s="84" t="s">
        <v>229</v>
      </c>
      <c r="G56" s="99" t="s">
        <v>83</v>
      </c>
      <c r="H56" s="99" t="s">
        <v>81</v>
      </c>
      <c r="I56" s="756" t="s">
        <v>693</v>
      </c>
      <c r="J56" s="342">
        <v>202</v>
      </c>
    </row>
    <row r="57" spans="1:10" ht="16.8">
      <c r="A57" s="236" t="s">
        <v>728</v>
      </c>
      <c r="B57" s="238">
        <v>2</v>
      </c>
      <c r="C57" s="335"/>
      <c r="D57" s="135" t="s">
        <v>489</v>
      </c>
      <c r="E57" s="136" t="s">
        <v>222</v>
      </c>
      <c r="F57" s="136" t="s">
        <v>229</v>
      </c>
      <c r="G57" s="99" t="s">
        <v>76</v>
      </c>
      <c r="H57" s="99" t="s">
        <v>88</v>
      </c>
      <c r="I57" s="756" t="s">
        <v>693</v>
      </c>
      <c r="J57" s="342">
        <v>203</v>
      </c>
    </row>
    <row r="58" spans="1:10" ht="16.8">
      <c r="A58" s="236" t="s">
        <v>242</v>
      </c>
      <c r="B58" s="238">
        <v>2</v>
      </c>
      <c r="C58" s="335"/>
      <c r="D58" s="135" t="s">
        <v>85</v>
      </c>
      <c r="E58" s="84" t="s">
        <v>222</v>
      </c>
      <c r="F58" s="478" t="s">
        <v>229</v>
      </c>
      <c r="G58" s="99" t="s">
        <v>109</v>
      </c>
      <c r="H58" s="99" t="s">
        <v>90</v>
      </c>
      <c r="I58" s="756" t="s">
        <v>750</v>
      </c>
      <c r="J58" s="342">
        <v>116</v>
      </c>
    </row>
    <row r="59" spans="1:10" ht="16.8">
      <c r="A59" s="236" t="s">
        <v>243</v>
      </c>
      <c r="B59" s="238">
        <v>2</v>
      </c>
      <c r="C59" s="335"/>
      <c r="D59" s="135" t="s">
        <v>85</v>
      </c>
      <c r="E59" s="84" t="s">
        <v>222</v>
      </c>
      <c r="F59" s="478" t="s">
        <v>229</v>
      </c>
      <c r="G59" s="99" t="s">
        <v>109</v>
      </c>
      <c r="H59" s="99" t="s">
        <v>90</v>
      </c>
      <c r="I59" s="756" t="s">
        <v>750</v>
      </c>
      <c r="J59" s="342">
        <v>117</v>
      </c>
    </row>
    <row r="60" spans="1:10" ht="16.8">
      <c r="A60" s="236" t="s">
        <v>244</v>
      </c>
      <c r="B60" s="238">
        <v>2</v>
      </c>
      <c r="C60" s="335"/>
      <c r="D60" s="135" t="s">
        <v>75</v>
      </c>
      <c r="E60" s="84" t="s">
        <v>222</v>
      </c>
      <c r="F60" s="478" t="s">
        <v>229</v>
      </c>
      <c r="G60" s="99" t="s">
        <v>76</v>
      </c>
      <c r="H60" s="99" t="s">
        <v>80</v>
      </c>
      <c r="I60" s="756" t="s">
        <v>750</v>
      </c>
      <c r="J60" s="342">
        <v>117</v>
      </c>
    </row>
    <row r="61" spans="1:10" ht="16.8">
      <c r="A61" s="236" t="s">
        <v>602</v>
      </c>
      <c r="B61" s="238">
        <v>2</v>
      </c>
      <c r="C61" s="335"/>
      <c r="D61" s="135" t="s">
        <v>489</v>
      </c>
      <c r="E61" s="136" t="s">
        <v>223</v>
      </c>
      <c r="F61" s="136" t="s">
        <v>229</v>
      </c>
      <c r="G61" s="159" t="s">
        <v>76</v>
      </c>
      <c r="H61" s="99" t="s">
        <v>90</v>
      </c>
      <c r="I61" s="756" t="s">
        <v>751</v>
      </c>
      <c r="J61" s="342">
        <v>156</v>
      </c>
    </row>
    <row r="62" spans="1:10" ht="16.8">
      <c r="A62" s="236" t="s">
        <v>199</v>
      </c>
      <c r="B62" s="238">
        <v>2</v>
      </c>
      <c r="C62" s="335"/>
      <c r="D62" s="135" t="s">
        <v>489</v>
      </c>
      <c r="E62" s="84" t="s">
        <v>221</v>
      </c>
      <c r="F62" s="84" t="s">
        <v>229</v>
      </c>
      <c r="G62" s="99" t="s">
        <v>76</v>
      </c>
      <c r="H62" s="99" t="s">
        <v>88</v>
      </c>
      <c r="I62" s="756" t="s">
        <v>693</v>
      </c>
      <c r="J62" s="342">
        <v>207</v>
      </c>
    </row>
    <row r="63" spans="1:10" ht="16.8">
      <c r="A63" s="236" t="s">
        <v>660</v>
      </c>
      <c r="B63" s="238">
        <v>2</v>
      </c>
      <c r="C63" s="335"/>
      <c r="D63" s="160" t="s">
        <v>489</v>
      </c>
      <c r="E63" s="136" t="s">
        <v>223</v>
      </c>
      <c r="F63" s="626" t="s">
        <v>229</v>
      </c>
      <c r="G63" s="627" t="s">
        <v>76</v>
      </c>
      <c r="H63" s="159" t="s">
        <v>80</v>
      </c>
      <c r="I63" s="756" t="s">
        <v>693</v>
      </c>
      <c r="J63" s="342">
        <v>208</v>
      </c>
    </row>
    <row r="64" spans="1:10" ht="16.8">
      <c r="A64" s="236" t="s">
        <v>245</v>
      </c>
      <c r="B64" s="238">
        <v>2</v>
      </c>
      <c r="C64" s="335"/>
      <c r="D64" s="135" t="s">
        <v>87</v>
      </c>
      <c r="E64" s="84" t="s">
        <v>218</v>
      </c>
      <c r="F64" s="478" t="s">
        <v>229</v>
      </c>
      <c r="G64" s="99" t="s">
        <v>83</v>
      </c>
      <c r="H64" s="99" t="s">
        <v>84</v>
      </c>
      <c r="I64" s="756" t="s">
        <v>750</v>
      </c>
      <c r="J64" s="342">
        <v>118</v>
      </c>
    </row>
    <row r="65" spans="1:10" ht="16.8">
      <c r="A65" s="236" t="s">
        <v>626</v>
      </c>
      <c r="B65" s="238">
        <v>2</v>
      </c>
      <c r="C65" s="335"/>
      <c r="D65" s="135" t="s">
        <v>79</v>
      </c>
      <c r="E65" s="84" t="s">
        <v>218</v>
      </c>
      <c r="F65" s="478" t="s">
        <v>229</v>
      </c>
      <c r="G65" s="99" t="s">
        <v>76</v>
      </c>
      <c r="H65" s="99" t="s">
        <v>81</v>
      </c>
      <c r="I65" s="756" t="s">
        <v>693</v>
      </c>
      <c r="J65" s="342">
        <v>216</v>
      </c>
    </row>
    <row r="66" spans="1:10" ht="16.8">
      <c r="A66" s="236" t="s">
        <v>314</v>
      </c>
      <c r="B66" s="238">
        <v>2</v>
      </c>
      <c r="C66" s="335"/>
      <c r="D66" s="135" t="s">
        <v>91</v>
      </c>
      <c r="E66" s="136" t="s">
        <v>218</v>
      </c>
      <c r="F66" s="136" t="s">
        <v>229</v>
      </c>
      <c r="G66" s="99" t="s">
        <v>109</v>
      </c>
      <c r="H66" s="99" t="s">
        <v>81</v>
      </c>
      <c r="I66" s="756" t="s">
        <v>700</v>
      </c>
      <c r="J66" s="342">
        <v>90</v>
      </c>
    </row>
    <row r="67" spans="1:10" ht="16.8">
      <c r="A67" s="236" t="s">
        <v>133</v>
      </c>
      <c r="B67" s="238">
        <v>2</v>
      </c>
      <c r="C67" s="335"/>
      <c r="D67" s="135" t="s">
        <v>91</v>
      </c>
      <c r="E67" s="84" t="s">
        <v>226</v>
      </c>
      <c r="F67" s="84" t="s">
        <v>229</v>
      </c>
      <c r="G67" s="99" t="s">
        <v>76</v>
      </c>
      <c r="H67" s="99" t="s">
        <v>84</v>
      </c>
      <c r="I67" s="756" t="s">
        <v>693</v>
      </c>
      <c r="J67" s="342">
        <v>216</v>
      </c>
    </row>
    <row r="68" spans="1:10" ht="16.8">
      <c r="A68" s="236" t="s">
        <v>198</v>
      </c>
      <c r="B68" s="238">
        <v>2</v>
      </c>
      <c r="C68" s="335"/>
      <c r="D68" s="135" t="s">
        <v>488</v>
      </c>
      <c r="E68" s="136" t="s">
        <v>218</v>
      </c>
      <c r="F68" s="136" t="s">
        <v>229</v>
      </c>
      <c r="G68" s="99" t="s">
        <v>76</v>
      </c>
      <c r="H68" s="99" t="s">
        <v>185</v>
      </c>
      <c r="I68" s="756" t="s">
        <v>693</v>
      </c>
      <c r="J68" s="342">
        <v>217</v>
      </c>
    </row>
    <row r="69" spans="1:10" ht="16.8">
      <c r="A69" s="236" t="s">
        <v>134</v>
      </c>
      <c r="B69" s="238">
        <v>2</v>
      </c>
      <c r="C69" s="335"/>
      <c r="D69" s="135" t="s">
        <v>87</v>
      </c>
      <c r="E69" s="84" t="s">
        <v>222</v>
      </c>
      <c r="F69" s="84" t="s">
        <v>229</v>
      </c>
      <c r="G69" s="99" t="s">
        <v>76</v>
      </c>
      <c r="H69" s="99" t="s">
        <v>88</v>
      </c>
      <c r="I69" s="756" t="s">
        <v>693</v>
      </c>
      <c r="J69" s="342">
        <v>217</v>
      </c>
    </row>
    <row r="70" spans="1:10" ht="16.8">
      <c r="A70" s="236" t="s">
        <v>135</v>
      </c>
      <c r="B70" s="238">
        <v>2</v>
      </c>
      <c r="C70" s="355" t="s">
        <v>567</v>
      </c>
      <c r="D70" s="135" t="s">
        <v>91</v>
      </c>
      <c r="E70" s="84" t="s">
        <v>221</v>
      </c>
      <c r="F70" s="84" t="s">
        <v>229</v>
      </c>
      <c r="G70" s="99" t="s">
        <v>109</v>
      </c>
      <c r="H70" s="99" t="s">
        <v>136</v>
      </c>
      <c r="I70" s="756" t="s">
        <v>693</v>
      </c>
      <c r="J70" s="342">
        <v>218</v>
      </c>
    </row>
    <row r="71" spans="1:10" ht="16.8">
      <c r="A71" s="236" t="s">
        <v>457</v>
      </c>
      <c r="B71" s="238">
        <v>2</v>
      </c>
      <c r="C71" s="355" t="s">
        <v>456</v>
      </c>
      <c r="D71" s="135" t="s">
        <v>115</v>
      </c>
      <c r="E71" s="84" t="s">
        <v>221</v>
      </c>
      <c r="F71" s="84" t="s">
        <v>229</v>
      </c>
      <c r="G71" s="99" t="s">
        <v>97</v>
      </c>
      <c r="H71" s="99" t="s">
        <v>80</v>
      </c>
      <c r="I71" s="756" t="s">
        <v>693</v>
      </c>
      <c r="J71" s="342">
        <v>220</v>
      </c>
    </row>
    <row r="72" spans="1:10" ht="16.8">
      <c r="A72" s="236" t="s">
        <v>246</v>
      </c>
      <c r="B72" s="238">
        <v>2</v>
      </c>
      <c r="C72" s="335"/>
      <c r="D72" s="135" t="s">
        <v>489</v>
      </c>
      <c r="E72" s="84" t="s">
        <v>218</v>
      </c>
      <c r="F72" s="478" t="s">
        <v>229</v>
      </c>
      <c r="G72" s="99" t="s">
        <v>83</v>
      </c>
      <c r="H72" s="99" t="s">
        <v>84</v>
      </c>
      <c r="I72" s="756" t="s">
        <v>750</v>
      </c>
      <c r="J72" s="342">
        <v>119</v>
      </c>
    </row>
    <row r="73" spans="1:10" ht="16.8">
      <c r="A73" s="236" t="s">
        <v>137</v>
      </c>
      <c r="B73" s="238">
        <v>2</v>
      </c>
      <c r="C73" s="335"/>
      <c r="D73" s="135" t="s">
        <v>527</v>
      </c>
      <c r="E73" s="136" t="s">
        <v>218</v>
      </c>
      <c r="F73" s="136" t="s">
        <v>229</v>
      </c>
      <c r="G73" s="99" t="s">
        <v>99</v>
      </c>
      <c r="H73" s="99" t="s">
        <v>96</v>
      </c>
      <c r="I73" s="756" t="s">
        <v>693</v>
      </c>
      <c r="J73" s="342">
        <v>227</v>
      </c>
    </row>
    <row r="74" spans="1:10" ht="16.8">
      <c r="A74" s="236" t="s">
        <v>247</v>
      </c>
      <c r="B74" s="238">
        <v>2</v>
      </c>
      <c r="C74" s="335"/>
      <c r="D74" s="135" t="s">
        <v>488</v>
      </c>
      <c r="E74" s="84" t="s">
        <v>222</v>
      </c>
      <c r="F74" s="478" t="s">
        <v>229</v>
      </c>
      <c r="G74" s="99" t="s">
        <v>76</v>
      </c>
      <c r="H74" s="99" t="s">
        <v>84</v>
      </c>
      <c r="I74" s="756" t="s">
        <v>750</v>
      </c>
      <c r="J74" s="342">
        <v>120</v>
      </c>
    </row>
    <row r="75" spans="1:10" ht="16.8">
      <c r="A75" s="236" t="s">
        <v>138</v>
      </c>
      <c r="B75" s="238">
        <v>2</v>
      </c>
      <c r="C75" s="335"/>
      <c r="D75" s="135" t="s">
        <v>115</v>
      </c>
      <c r="E75" s="136" t="s">
        <v>218</v>
      </c>
      <c r="F75" s="136" t="s">
        <v>229</v>
      </c>
      <c r="G75" s="99" t="s">
        <v>99</v>
      </c>
      <c r="H75" s="99" t="s">
        <v>80</v>
      </c>
      <c r="I75" s="756" t="s">
        <v>693</v>
      </c>
      <c r="J75" s="342">
        <v>230</v>
      </c>
    </row>
    <row r="76" spans="1:10" ht="16.8">
      <c r="A76" s="236" t="s">
        <v>348</v>
      </c>
      <c r="B76" s="238">
        <v>2</v>
      </c>
      <c r="C76" s="335"/>
      <c r="D76" s="135" t="s">
        <v>489</v>
      </c>
      <c r="E76" s="136" t="s">
        <v>225</v>
      </c>
      <c r="F76" s="478" t="s">
        <v>229</v>
      </c>
      <c r="G76" s="159" t="s">
        <v>76</v>
      </c>
      <c r="H76" s="99" t="s">
        <v>80</v>
      </c>
      <c r="I76" s="756" t="s">
        <v>693</v>
      </c>
      <c r="J76" s="342">
        <v>233</v>
      </c>
    </row>
    <row r="77" spans="1:10" ht="16.8">
      <c r="A77" s="236" t="s">
        <v>200</v>
      </c>
      <c r="B77" s="238">
        <v>2</v>
      </c>
      <c r="C77" s="335"/>
      <c r="D77" s="135" t="s">
        <v>488</v>
      </c>
      <c r="E77" s="136" t="s">
        <v>221</v>
      </c>
      <c r="F77" s="136" t="s">
        <v>229</v>
      </c>
      <c r="G77" s="99" t="s">
        <v>76</v>
      </c>
      <c r="H77" s="99" t="s">
        <v>132</v>
      </c>
      <c r="I77" s="756" t="s">
        <v>693</v>
      </c>
      <c r="J77" s="342">
        <v>235</v>
      </c>
    </row>
    <row r="78" spans="1:10" ht="16.8">
      <c r="A78" s="236" t="s">
        <v>139</v>
      </c>
      <c r="B78" s="238">
        <v>2</v>
      </c>
      <c r="C78" s="335"/>
      <c r="D78" s="135" t="s">
        <v>527</v>
      </c>
      <c r="E78" s="136" t="s">
        <v>222</v>
      </c>
      <c r="F78" s="136" t="s">
        <v>229</v>
      </c>
      <c r="G78" s="99" t="s">
        <v>99</v>
      </c>
      <c r="H78" s="99" t="s">
        <v>90</v>
      </c>
      <c r="I78" s="756" t="s">
        <v>693</v>
      </c>
      <c r="J78" s="342">
        <v>241</v>
      </c>
    </row>
    <row r="79" spans="1:10" ht="16.8">
      <c r="A79" s="236" t="s">
        <v>276</v>
      </c>
      <c r="B79" s="238">
        <v>2</v>
      </c>
      <c r="C79" s="335"/>
      <c r="D79" s="135" t="s">
        <v>488</v>
      </c>
      <c r="E79" s="136" t="s">
        <v>218</v>
      </c>
      <c r="F79" s="136" t="s">
        <v>229</v>
      </c>
      <c r="G79" s="99" t="s">
        <v>76</v>
      </c>
      <c r="H79" s="99" t="s">
        <v>81</v>
      </c>
      <c r="I79" s="756" t="s">
        <v>693</v>
      </c>
      <c r="J79" s="342">
        <v>244</v>
      </c>
    </row>
    <row r="80" spans="1:10" ht="16.8">
      <c r="A80" s="236" t="s">
        <v>140</v>
      </c>
      <c r="B80" s="238">
        <v>2</v>
      </c>
      <c r="C80" s="335"/>
      <c r="D80" s="135" t="s">
        <v>87</v>
      </c>
      <c r="E80" s="136" t="s">
        <v>218</v>
      </c>
      <c r="F80" s="136" t="s">
        <v>229</v>
      </c>
      <c r="G80" s="99" t="s">
        <v>76</v>
      </c>
      <c r="H80" s="99" t="s">
        <v>81</v>
      </c>
      <c r="I80" s="756" t="s">
        <v>693</v>
      </c>
      <c r="J80" s="342">
        <v>272</v>
      </c>
    </row>
    <row r="81" spans="1:10" ht="16.8">
      <c r="A81" s="236" t="s">
        <v>248</v>
      </c>
      <c r="B81" s="238">
        <v>2</v>
      </c>
      <c r="C81" s="335"/>
      <c r="D81" s="135" t="s">
        <v>115</v>
      </c>
      <c r="E81" s="84" t="s">
        <v>218</v>
      </c>
      <c r="F81" s="478" t="s">
        <v>229</v>
      </c>
      <c r="G81" s="99" t="s">
        <v>76</v>
      </c>
      <c r="H81" s="99" t="s">
        <v>84</v>
      </c>
      <c r="I81" s="756" t="s">
        <v>750</v>
      </c>
      <c r="J81" s="342">
        <v>124</v>
      </c>
    </row>
    <row r="82" spans="1:10" ht="16.8">
      <c r="A82" s="236" t="s">
        <v>141</v>
      </c>
      <c r="B82" s="238">
        <v>2</v>
      </c>
      <c r="C82" s="335"/>
      <c r="D82" s="135" t="s">
        <v>489</v>
      </c>
      <c r="E82" s="136" t="s">
        <v>218</v>
      </c>
      <c r="F82" s="136" t="s">
        <v>229</v>
      </c>
      <c r="G82" s="99" t="s">
        <v>109</v>
      </c>
      <c r="H82" s="99" t="s">
        <v>81</v>
      </c>
      <c r="I82" s="756" t="s">
        <v>693</v>
      </c>
      <c r="J82" s="342">
        <v>252</v>
      </c>
    </row>
    <row r="83" spans="1:10" ht="16.8">
      <c r="A83" s="236" t="s">
        <v>142</v>
      </c>
      <c r="B83" s="238">
        <v>2</v>
      </c>
      <c r="C83" s="335"/>
      <c r="D83" s="135" t="s">
        <v>87</v>
      </c>
      <c r="E83" s="136" t="s">
        <v>218</v>
      </c>
      <c r="F83" s="136" t="s">
        <v>229</v>
      </c>
      <c r="G83" s="99" t="s">
        <v>109</v>
      </c>
      <c r="H83" s="99" t="s">
        <v>81</v>
      </c>
      <c r="I83" s="756" t="s">
        <v>693</v>
      </c>
      <c r="J83" s="342">
        <v>271</v>
      </c>
    </row>
    <row r="84" spans="1:10" ht="16.8">
      <c r="A84" s="236" t="s">
        <v>143</v>
      </c>
      <c r="B84" s="238">
        <v>2</v>
      </c>
      <c r="C84" s="341"/>
      <c r="D84" s="160" t="s">
        <v>91</v>
      </c>
      <c r="E84" s="136" t="s">
        <v>221</v>
      </c>
      <c r="F84" s="136" t="s">
        <v>229</v>
      </c>
      <c r="G84" s="99" t="s">
        <v>109</v>
      </c>
      <c r="H84" s="159" t="s">
        <v>81</v>
      </c>
      <c r="I84" s="756" t="s">
        <v>693</v>
      </c>
      <c r="J84" s="342">
        <v>278</v>
      </c>
    </row>
    <row r="85" spans="1:10" ht="16.8">
      <c r="A85" s="236" t="s">
        <v>144</v>
      </c>
      <c r="B85" s="238">
        <v>2</v>
      </c>
      <c r="C85" s="335"/>
      <c r="D85" s="160" t="s">
        <v>75</v>
      </c>
      <c r="E85" s="84" t="s">
        <v>220</v>
      </c>
      <c r="F85" s="84" t="s">
        <v>229</v>
      </c>
      <c r="G85" s="99" t="s">
        <v>109</v>
      </c>
      <c r="H85" s="159" t="s">
        <v>88</v>
      </c>
      <c r="I85" s="756" t="s">
        <v>693</v>
      </c>
      <c r="J85" s="342">
        <v>278</v>
      </c>
    </row>
    <row r="86" spans="1:10" ht="16.8">
      <c r="A86" s="236" t="s">
        <v>145</v>
      </c>
      <c r="B86" s="238">
        <v>2</v>
      </c>
      <c r="C86" s="335"/>
      <c r="D86" s="135" t="s">
        <v>85</v>
      </c>
      <c r="E86" s="136" t="s">
        <v>218</v>
      </c>
      <c r="F86" s="136" t="s">
        <v>229</v>
      </c>
      <c r="G86" s="99" t="s">
        <v>212</v>
      </c>
      <c r="H86" s="99" t="s">
        <v>80</v>
      </c>
      <c r="I86" s="756" t="s">
        <v>693</v>
      </c>
      <c r="J86" s="342">
        <v>279</v>
      </c>
    </row>
    <row r="87" spans="1:10" ht="16.8">
      <c r="A87" s="236" t="s">
        <v>603</v>
      </c>
      <c r="B87" s="238">
        <v>2</v>
      </c>
      <c r="C87" s="335"/>
      <c r="D87" s="135" t="s">
        <v>75</v>
      </c>
      <c r="E87" s="136" t="s">
        <v>222</v>
      </c>
      <c r="F87" s="136" t="s">
        <v>229</v>
      </c>
      <c r="G87" s="159" t="s">
        <v>76</v>
      </c>
      <c r="H87" s="99" t="s">
        <v>80</v>
      </c>
      <c r="I87" s="756" t="s">
        <v>750</v>
      </c>
      <c r="J87" s="342">
        <v>127</v>
      </c>
    </row>
    <row r="88" spans="1:10" ht="16.8">
      <c r="A88" s="236" t="s">
        <v>146</v>
      </c>
      <c r="B88" s="238">
        <v>2</v>
      </c>
      <c r="C88" s="335"/>
      <c r="D88" s="135" t="s">
        <v>91</v>
      </c>
      <c r="E88" s="136" t="s">
        <v>225</v>
      </c>
      <c r="F88" s="136" t="s">
        <v>229</v>
      </c>
      <c r="G88" s="99" t="s">
        <v>109</v>
      </c>
      <c r="H88" s="99" t="s">
        <v>81</v>
      </c>
      <c r="I88" s="756" t="s">
        <v>693</v>
      </c>
      <c r="J88" s="342">
        <v>281</v>
      </c>
    </row>
    <row r="89" spans="1:10" ht="16.8">
      <c r="A89" s="236" t="s">
        <v>147</v>
      </c>
      <c r="B89" s="238">
        <v>2</v>
      </c>
      <c r="C89" s="335"/>
      <c r="D89" s="135" t="s">
        <v>115</v>
      </c>
      <c r="E89" s="136" t="s">
        <v>218</v>
      </c>
      <c r="F89" s="136" t="s">
        <v>229</v>
      </c>
      <c r="G89" s="99" t="s">
        <v>83</v>
      </c>
      <c r="H89" s="99" t="s">
        <v>80</v>
      </c>
      <c r="I89" s="756" t="s">
        <v>693</v>
      </c>
      <c r="J89" s="342">
        <v>281</v>
      </c>
    </row>
    <row r="90" spans="1:10" ht="16.8">
      <c r="A90" s="236" t="s">
        <v>148</v>
      </c>
      <c r="B90" s="238">
        <v>2</v>
      </c>
      <c r="C90" s="335"/>
      <c r="D90" s="135" t="s">
        <v>91</v>
      </c>
      <c r="E90" s="136" t="s">
        <v>222</v>
      </c>
      <c r="F90" s="136" t="s">
        <v>229</v>
      </c>
      <c r="G90" s="99" t="s">
        <v>99</v>
      </c>
      <c r="H90" s="99" t="s">
        <v>90</v>
      </c>
      <c r="I90" s="756" t="s">
        <v>693</v>
      </c>
      <c r="J90" s="342">
        <v>283</v>
      </c>
    </row>
    <row r="91" spans="1:10" ht="16.8">
      <c r="A91" s="236" t="s">
        <v>249</v>
      </c>
      <c r="B91" s="238">
        <v>2</v>
      </c>
      <c r="C91" s="335"/>
      <c r="D91" s="135" t="s">
        <v>489</v>
      </c>
      <c r="E91" s="84" t="s">
        <v>222</v>
      </c>
      <c r="F91" s="478" t="s">
        <v>231</v>
      </c>
      <c r="G91" s="99" t="s">
        <v>83</v>
      </c>
      <c r="H91" s="99" t="s">
        <v>132</v>
      </c>
      <c r="I91" s="756" t="s">
        <v>750</v>
      </c>
      <c r="J91" s="342">
        <v>128</v>
      </c>
    </row>
    <row r="92" spans="1:10" ht="16.8">
      <c r="A92" s="236" t="s">
        <v>149</v>
      </c>
      <c r="B92" s="238">
        <v>2</v>
      </c>
      <c r="C92" s="335"/>
      <c r="D92" s="160" t="s">
        <v>87</v>
      </c>
      <c r="E92" s="84" t="s">
        <v>221</v>
      </c>
      <c r="F92" s="84" t="s">
        <v>230</v>
      </c>
      <c r="G92" s="159" t="s">
        <v>109</v>
      </c>
      <c r="H92" s="159" t="s">
        <v>90</v>
      </c>
      <c r="I92" s="756" t="s">
        <v>693</v>
      </c>
      <c r="J92" s="342">
        <v>286</v>
      </c>
    </row>
    <row r="93" spans="1:10" ht="16.8">
      <c r="A93" s="236" t="s">
        <v>400</v>
      </c>
      <c r="B93" s="238">
        <v>2</v>
      </c>
      <c r="C93" s="335"/>
      <c r="D93" s="78" t="s">
        <v>87</v>
      </c>
      <c r="E93" s="79" t="s">
        <v>225</v>
      </c>
      <c r="F93" s="369" t="s">
        <v>229</v>
      </c>
      <c r="G93" s="159" t="s">
        <v>109</v>
      </c>
      <c r="H93" s="99" t="s">
        <v>90</v>
      </c>
      <c r="I93" s="756" t="s">
        <v>703</v>
      </c>
      <c r="J93" s="342">
        <v>71</v>
      </c>
    </row>
    <row r="94" spans="1:10" ht="16.8">
      <c r="A94" s="236" t="s">
        <v>250</v>
      </c>
      <c r="B94" s="238">
        <v>2</v>
      </c>
      <c r="C94" s="335"/>
      <c r="D94" s="135" t="s">
        <v>527</v>
      </c>
      <c r="E94" s="84" t="s">
        <v>222</v>
      </c>
      <c r="F94" s="478" t="s">
        <v>229</v>
      </c>
      <c r="G94" s="99" t="s">
        <v>83</v>
      </c>
      <c r="H94" s="99" t="s">
        <v>251</v>
      </c>
      <c r="I94" s="756" t="s">
        <v>750</v>
      </c>
      <c r="J94" s="342">
        <v>129</v>
      </c>
    </row>
    <row r="95" spans="1:10" ht="16.8">
      <c r="A95" s="236" t="s">
        <v>150</v>
      </c>
      <c r="B95" s="238">
        <v>2</v>
      </c>
      <c r="C95" s="335"/>
      <c r="D95" s="135" t="s">
        <v>75</v>
      </c>
      <c r="E95" s="136" t="s">
        <v>218</v>
      </c>
      <c r="F95" s="136" t="s">
        <v>229</v>
      </c>
      <c r="G95" s="159" t="s">
        <v>109</v>
      </c>
      <c r="H95" s="99" t="s">
        <v>123</v>
      </c>
      <c r="I95" s="756" t="s">
        <v>693</v>
      </c>
      <c r="J95" s="342">
        <v>297</v>
      </c>
    </row>
    <row r="96" spans="1:10" ht="16.8">
      <c r="A96" s="236" t="s">
        <v>604</v>
      </c>
      <c r="B96" s="238">
        <v>2</v>
      </c>
      <c r="C96" s="335"/>
      <c r="D96" s="135" t="s">
        <v>527</v>
      </c>
      <c r="E96" s="136" t="s">
        <v>484</v>
      </c>
      <c r="F96" s="136" t="s">
        <v>229</v>
      </c>
      <c r="G96" s="159" t="s">
        <v>109</v>
      </c>
      <c r="H96" s="99" t="s">
        <v>90</v>
      </c>
      <c r="I96" s="756" t="s">
        <v>751</v>
      </c>
      <c r="J96" s="342">
        <v>188</v>
      </c>
    </row>
    <row r="97" spans="1:10" ht="16.8">
      <c r="A97" s="240" t="s">
        <v>151</v>
      </c>
      <c r="B97" s="243">
        <v>2</v>
      </c>
      <c r="C97" s="336"/>
      <c r="D97" s="161" t="s">
        <v>527</v>
      </c>
      <c r="E97" s="162" t="s">
        <v>227</v>
      </c>
      <c r="F97" s="162" t="s">
        <v>229</v>
      </c>
      <c r="G97" s="163" t="s">
        <v>109</v>
      </c>
      <c r="H97" s="163" t="s">
        <v>80</v>
      </c>
      <c r="I97" s="761" t="s">
        <v>693</v>
      </c>
      <c r="J97" s="374">
        <v>303</v>
      </c>
    </row>
    <row r="98" spans="1:10" ht="16.8">
      <c r="A98" s="236" t="s">
        <v>201</v>
      </c>
      <c r="B98" s="238">
        <v>3</v>
      </c>
      <c r="C98" s="901" t="s">
        <v>460</v>
      </c>
      <c r="D98" s="135" t="s">
        <v>488</v>
      </c>
      <c r="E98" s="136" t="s">
        <v>223</v>
      </c>
      <c r="F98" s="136" t="s">
        <v>229</v>
      </c>
      <c r="G98" s="99" t="s">
        <v>76</v>
      </c>
      <c r="H98" s="99" t="s">
        <v>81</v>
      </c>
      <c r="I98" s="756" t="s">
        <v>693</v>
      </c>
      <c r="J98" s="342">
        <v>198</v>
      </c>
    </row>
    <row r="99" spans="1:10" ht="16.8">
      <c r="A99" s="236" t="s">
        <v>152</v>
      </c>
      <c r="B99" s="238">
        <v>3</v>
      </c>
      <c r="C99" s="335"/>
      <c r="D99" s="135" t="s">
        <v>489</v>
      </c>
      <c r="E99" s="136" t="s">
        <v>218</v>
      </c>
      <c r="F99" s="136" t="s">
        <v>229</v>
      </c>
      <c r="G99" s="99" t="s">
        <v>76</v>
      </c>
      <c r="H99" s="99" t="s">
        <v>89</v>
      </c>
      <c r="I99" s="756" t="s">
        <v>693</v>
      </c>
      <c r="J99" s="342">
        <v>203</v>
      </c>
    </row>
    <row r="100" spans="1:10" ht="16.8">
      <c r="A100" s="236" t="s">
        <v>252</v>
      </c>
      <c r="B100" s="238">
        <v>3</v>
      </c>
      <c r="C100" s="335"/>
      <c r="D100" s="135" t="s">
        <v>75</v>
      </c>
      <c r="E100" s="84" t="s">
        <v>218</v>
      </c>
      <c r="F100" s="478" t="s">
        <v>229</v>
      </c>
      <c r="G100" s="99" t="s">
        <v>76</v>
      </c>
      <c r="H100" s="99" t="s">
        <v>84</v>
      </c>
      <c r="I100" s="756" t="s">
        <v>750</v>
      </c>
      <c r="J100" s="342">
        <v>117</v>
      </c>
    </row>
    <row r="101" spans="1:10" ht="16.8">
      <c r="A101" s="236" t="s">
        <v>458</v>
      </c>
      <c r="B101" s="238">
        <v>3</v>
      </c>
      <c r="C101" s="901" t="s">
        <v>456</v>
      </c>
      <c r="D101" s="135" t="s">
        <v>115</v>
      </c>
      <c r="E101" s="136" t="s">
        <v>225</v>
      </c>
      <c r="F101" s="136" t="s">
        <v>229</v>
      </c>
      <c r="G101" s="159" t="s">
        <v>212</v>
      </c>
      <c r="H101" s="99" t="s">
        <v>251</v>
      </c>
      <c r="I101" s="756" t="s">
        <v>693</v>
      </c>
      <c r="J101" s="342">
        <v>209</v>
      </c>
    </row>
    <row r="102" spans="1:10" ht="16.8">
      <c r="A102" s="236" t="s">
        <v>202</v>
      </c>
      <c r="B102" s="238">
        <v>3</v>
      </c>
      <c r="C102" s="335"/>
      <c r="D102" s="135" t="s">
        <v>488</v>
      </c>
      <c r="E102" s="136" t="s">
        <v>218</v>
      </c>
      <c r="F102" s="136" t="s">
        <v>229</v>
      </c>
      <c r="G102" s="159" t="s">
        <v>76</v>
      </c>
      <c r="H102" s="99" t="s">
        <v>81</v>
      </c>
      <c r="I102" s="756" t="s">
        <v>693</v>
      </c>
      <c r="J102" s="342">
        <v>213</v>
      </c>
    </row>
    <row r="103" spans="1:10" ht="16.8">
      <c r="A103" s="236" t="s">
        <v>153</v>
      </c>
      <c r="B103" s="238">
        <v>3</v>
      </c>
      <c r="C103" s="335"/>
      <c r="D103" s="135" t="s">
        <v>85</v>
      </c>
      <c r="E103" s="136" t="s">
        <v>223</v>
      </c>
      <c r="F103" s="136" t="s">
        <v>229</v>
      </c>
      <c r="G103" s="99" t="s">
        <v>76</v>
      </c>
      <c r="H103" s="99" t="s">
        <v>89</v>
      </c>
      <c r="I103" s="756" t="s">
        <v>693</v>
      </c>
      <c r="J103" s="342">
        <v>213</v>
      </c>
    </row>
    <row r="104" spans="1:10" ht="16.8">
      <c r="A104" s="236" t="s">
        <v>154</v>
      </c>
      <c r="B104" s="238">
        <v>3</v>
      </c>
      <c r="C104" s="335"/>
      <c r="D104" s="135" t="s">
        <v>87</v>
      </c>
      <c r="E104" s="136" t="s">
        <v>218</v>
      </c>
      <c r="F104" s="136" t="s">
        <v>231</v>
      </c>
      <c r="G104" s="99" t="s">
        <v>109</v>
      </c>
      <c r="H104" s="99" t="s">
        <v>123</v>
      </c>
      <c r="I104" s="756" t="s">
        <v>693</v>
      </c>
      <c r="J104" s="342">
        <v>214</v>
      </c>
    </row>
    <row r="105" spans="1:10" ht="16.8">
      <c r="A105" s="236" t="s">
        <v>155</v>
      </c>
      <c r="B105" s="238">
        <v>3</v>
      </c>
      <c r="C105" s="335"/>
      <c r="D105" s="135" t="s">
        <v>91</v>
      </c>
      <c r="E105" s="136" t="s">
        <v>218</v>
      </c>
      <c r="F105" s="136" t="s">
        <v>229</v>
      </c>
      <c r="G105" s="99" t="s">
        <v>76</v>
      </c>
      <c r="H105" s="99" t="s">
        <v>84</v>
      </c>
      <c r="I105" s="756" t="s">
        <v>693</v>
      </c>
      <c r="J105" s="342">
        <v>216</v>
      </c>
    </row>
    <row r="106" spans="1:10" ht="16.8">
      <c r="A106" s="236" t="s">
        <v>156</v>
      </c>
      <c r="B106" s="238">
        <v>3</v>
      </c>
      <c r="C106" s="335"/>
      <c r="D106" s="135" t="s">
        <v>91</v>
      </c>
      <c r="E106" s="136" t="s">
        <v>218</v>
      </c>
      <c r="F106" s="136" t="s">
        <v>229</v>
      </c>
      <c r="G106" s="99" t="s">
        <v>76</v>
      </c>
      <c r="H106" s="99" t="s">
        <v>132</v>
      </c>
      <c r="I106" s="756" t="s">
        <v>693</v>
      </c>
      <c r="J106" s="342">
        <v>217</v>
      </c>
    </row>
    <row r="107" spans="1:10" ht="16.8">
      <c r="A107" s="236" t="s">
        <v>253</v>
      </c>
      <c r="B107" s="238">
        <v>3</v>
      </c>
      <c r="C107" s="335"/>
      <c r="D107" s="135" t="s">
        <v>489</v>
      </c>
      <c r="E107" s="84" t="s">
        <v>222</v>
      </c>
      <c r="F107" s="478" t="s">
        <v>229</v>
      </c>
      <c r="G107" s="99" t="s">
        <v>76</v>
      </c>
      <c r="H107" s="99" t="s">
        <v>90</v>
      </c>
      <c r="I107" s="756" t="s">
        <v>750</v>
      </c>
      <c r="J107" s="342">
        <v>119</v>
      </c>
    </row>
    <row r="108" spans="1:10" ht="16.8">
      <c r="A108" s="236" t="s">
        <v>157</v>
      </c>
      <c r="B108" s="238">
        <v>3</v>
      </c>
      <c r="C108" s="335"/>
      <c r="D108" s="160" t="s">
        <v>75</v>
      </c>
      <c r="E108" s="84" t="s">
        <v>218</v>
      </c>
      <c r="F108" s="84" t="s">
        <v>229</v>
      </c>
      <c r="G108" s="159" t="s">
        <v>99</v>
      </c>
      <c r="H108" s="159" t="s">
        <v>81</v>
      </c>
      <c r="I108" s="756" t="s">
        <v>693</v>
      </c>
      <c r="J108" s="342">
        <v>223</v>
      </c>
    </row>
    <row r="109" spans="1:10" ht="16.8">
      <c r="A109" s="236" t="s">
        <v>254</v>
      </c>
      <c r="B109" s="238">
        <v>3</v>
      </c>
      <c r="C109" s="335"/>
      <c r="D109" s="135" t="s">
        <v>489</v>
      </c>
      <c r="E109" s="84" t="s">
        <v>222</v>
      </c>
      <c r="F109" s="478" t="s">
        <v>229</v>
      </c>
      <c r="G109" s="99" t="s">
        <v>83</v>
      </c>
      <c r="H109" s="99" t="s">
        <v>90</v>
      </c>
      <c r="I109" s="756" t="s">
        <v>750</v>
      </c>
      <c r="J109" s="342">
        <v>120</v>
      </c>
    </row>
    <row r="110" spans="1:10" ht="16.8">
      <c r="A110" s="236" t="s">
        <v>158</v>
      </c>
      <c r="B110" s="238">
        <v>3</v>
      </c>
      <c r="C110" s="335"/>
      <c r="D110" s="160" t="s">
        <v>75</v>
      </c>
      <c r="E110" s="136" t="s">
        <v>222</v>
      </c>
      <c r="F110" s="136" t="s">
        <v>231</v>
      </c>
      <c r="G110" s="159" t="s">
        <v>76</v>
      </c>
      <c r="H110" s="159" t="s">
        <v>159</v>
      </c>
      <c r="I110" s="756" t="s">
        <v>693</v>
      </c>
      <c r="J110" s="342">
        <v>236</v>
      </c>
    </row>
    <row r="111" spans="1:10" ht="16.8">
      <c r="A111" s="236" t="s">
        <v>356</v>
      </c>
      <c r="B111" s="238">
        <v>3</v>
      </c>
      <c r="C111" s="335"/>
      <c r="D111" s="160" t="s">
        <v>85</v>
      </c>
      <c r="E111" s="84" t="s">
        <v>223</v>
      </c>
      <c r="F111" s="136" t="s">
        <v>77</v>
      </c>
      <c r="G111" s="159" t="s">
        <v>76</v>
      </c>
      <c r="H111" s="159" t="s">
        <v>132</v>
      </c>
      <c r="I111" s="756" t="s">
        <v>693</v>
      </c>
      <c r="J111" s="342">
        <v>243</v>
      </c>
    </row>
    <row r="112" spans="1:10" ht="16.8">
      <c r="A112" s="236" t="s">
        <v>277</v>
      </c>
      <c r="B112" s="238">
        <v>3</v>
      </c>
      <c r="C112" s="335"/>
      <c r="D112" s="135" t="s">
        <v>488</v>
      </c>
      <c r="E112" s="136" t="s">
        <v>218</v>
      </c>
      <c r="F112" s="136" t="s">
        <v>229</v>
      </c>
      <c r="G112" s="99" t="s">
        <v>76</v>
      </c>
      <c r="H112" s="99" t="s">
        <v>81</v>
      </c>
      <c r="I112" s="756" t="s">
        <v>693</v>
      </c>
      <c r="J112" s="342">
        <v>244</v>
      </c>
    </row>
    <row r="113" spans="1:10" ht="16.8">
      <c r="A113" s="236" t="s">
        <v>160</v>
      </c>
      <c r="B113" s="238">
        <v>3</v>
      </c>
      <c r="C113" s="335"/>
      <c r="D113" s="160" t="s">
        <v>91</v>
      </c>
      <c r="E113" s="136" t="s">
        <v>218</v>
      </c>
      <c r="F113" s="136" t="s">
        <v>229</v>
      </c>
      <c r="G113" s="159" t="s">
        <v>83</v>
      </c>
      <c r="H113" s="99" t="s">
        <v>80</v>
      </c>
      <c r="I113" s="756" t="s">
        <v>693</v>
      </c>
      <c r="J113" s="342">
        <v>245</v>
      </c>
    </row>
    <row r="114" spans="1:10" ht="16.8">
      <c r="A114" s="236" t="s">
        <v>255</v>
      </c>
      <c r="B114" s="238">
        <v>3</v>
      </c>
      <c r="C114" s="335"/>
      <c r="D114" s="135" t="s">
        <v>75</v>
      </c>
      <c r="E114" s="84" t="s">
        <v>222</v>
      </c>
      <c r="F114" s="478" t="s">
        <v>229</v>
      </c>
      <c r="G114" s="99" t="s">
        <v>76</v>
      </c>
      <c r="H114" s="99" t="s">
        <v>90</v>
      </c>
      <c r="I114" s="756" t="s">
        <v>750</v>
      </c>
      <c r="J114" s="342">
        <v>124</v>
      </c>
    </row>
    <row r="115" spans="1:10" ht="16.8">
      <c r="A115" s="236" t="s">
        <v>161</v>
      </c>
      <c r="B115" s="238">
        <v>3</v>
      </c>
      <c r="C115" s="335"/>
      <c r="D115" s="160" t="s">
        <v>115</v>
      </c>
      <c r="E115" s="136" t="s">
        <v>225</v>
      </c>
      <c r="F115" s="136" t="s">
        <v>229</v>
      </c>
      <c r="G115" s="99" t="s">
        <v>212</v>
      </c>
      <c r="H115" s="159" t="s">
        <v>80</v>
      </c>
      <c r="I115" s="756" t="s">
        <v>693</v>
      </c>
      <c r="J115" s="342">
        <v>249</v>
      </c>
    </row>
    <row r="116" spans="1:10" ht="16.8">
      <c r="A116" s="236" t="s">
        <v>569</v>
      </c>
      <c r="B116" s="238">
        <v>3</v>
      </c>
      <c r="C116" s="901" t="s">
        <v>566</v>
      </c>
      <c r="D116" s="160" t="s">
        <v>75</v>
      </c>
      <c r="E116" s="136" t="s">
        <v>228</v>
      </c>
      <c r="F116" s="136" t="s">
        <v>229</v>
      </c>
      <c r="G116" s="159" t="s">
        <v>76</v>
      </c>
      <c r="H116" s="159" t="s">
        <v>84</v>
      </c>
      <c r="I116" s="756" t="s">
        <v>693</v>
      </c>
      <c r="J116" s="342">
        <v>250</v>
      </c>
    </row>
    <row r="117" spans="1:10" ht="16.8">
      <c r="A117" s="236" t="s">
        <v>568</v>
      </c>
      <c r="B117" s="238">
        <v>3</v>
      </c>
      <c r="C117" s="335"/>
      <c r="D117" s="160" t="s">
        <v>75</v>
      </c>
      <c r="E117" s="136" t="s">
        <v>228</v>
      </c>
      <c r="F117" s="136" t="s">
        <v>229</v>
      </c>
      <c r="G117" s="159" t="s">
        <v>76</v>
      </c>
      <c r="H117" s="159" t="s">
        <v>84</v>
      </c>
      <c r="I117" s="756" t="s">
        <v>693</v>
      </c>
      <c r="J117" s="342">
        <v>250</v>
      </c>
    </row>
    <row r="118" spans="1:10" ht="16.8">
      <c r="A118" s="236" t="s">
        <v>162</v>
      </c>
      <c r="B118" s="238">
        <v>3</v>
      </c>
      <c r="C118" s="335"/>
      <c r="D118" s="160" t="s">
        <v>489</v>
      </c>
      <c r="E118" s="136" t="s">
        <v>222</v>
      </c>
      <c r="F118" s="136" t="s">
        <v>229</v>
      </c>
      <c r="G118" s="159" t="s">
        <v>76</v>
      </c>
      <c r="H118" s="159" t="s">
        <v>88</v>
      </c>
      <c r="I118" s="756" t="s">
        <v>693</v>
      </c>
      <c r="J118" s="342">
        <v>251</v>
      </c>
    </row>
    <row r="119" spans="1:10" ht="16.8">
      <c r="A119" s="236" t="s">
        <v>163</v>
      </c>
      <c r="B119" s="238">
        <v>3</v>
      </c>
      <c r="C119" s="335"/>
      <c r="D119" s="160" t="s">
        <v>489</v>
      </c>
      <c r="E119" s="136" t="s">
        <v>222</v>
      </c>
      <c r="F119" s="136" t="s">
        <v>229</v>
      </c>
      <c r="G119" s="159" t="s">
        <v>83</v>
      </c>
      <c r="H119" s="159" t="s">
        <v>84</v>
      </c>
      <c r="I119" s="756" t="s">
        <v>693</v>
      </c>
      <c r="J119" s="342">
        <v>252</v>
      </c>
    </row>
    <row r="120" spans="1:10" ht="16.8">
      <c r="A120" s="236" t="s">
        <v>164</v>
      </c>
      <c r="B120" s="238">
        <v>3</v>
      </c>
      <c r="C120" s="335"/>
      <c r="D120" s="135" t="s">
        <v>75</v>
      </c>
      <c r="E120" s="136" t="s">
        <v>221</v>
      </c>
      <c r="F120" s="136" t="s">
        <v>229</v>
      </c>
      <c r="G120" s="99" t="s">
        <v>76</v>
      </c>
      <c r="H120" s="99" t="s">
        <v>165</v>
      </c>
      <c r="I120" s="756" t="s">
        <v>693</v>
      </c>
      <c r="J120" s="342">
        <v>258</v>
      </c>
    </row>
    <row r="121" spans="1:10" ht="16.8">
      <c r="A121" s="236" t="s">
        <v>166</v>
      </c>
      <c r="B121" s="238">
        <v>3</v>
      </c>
      <c r="C121" s="335"/>
      <c r="D121" s="135" t="s">
        <v>87</v>
      </c>
      <c r="E121" s="136" t="s">
        <v>222</v>
      </c>
      <c r="F121" s="136" t="s">
        <v>229</v>
      </c>
      <c r="G121" s="99" t="s">
        <v>206</v>
      </c>
      <c r="H121" s="99" t="s">
        <v>90</v>
      </c>
      <c r="I121" s="756" t="s">
        <v>693</v>
      </c>
      <c r="J121" s="342">
        <v>263</v>
      </c>
    </row>
    <row r="122" spans="1:10" ht="16.8">
      <c r="A122" s="236" t="s">
        <v>167</v>
      </c>
      <c r="B122" s="238">
        <v>3</v>
      </c>
      <c r="C122" s="335"/>
      <c r="D122" s="135" t="s">
        <v>87</v>
      </c>
      <c r="E122" s="136" t="s">
        <v>218</v>
      </c>
      <c r="F122" s="136" t="s">
        <v>229</v>
      </c>
      <c r="G122" s="99" t="s">
        <v>76</v>
      </c>
      <c r="H122" s="99" t="s">
        <v>81</v>
      </c>
      <c r="I122" s="159" t="s">
        <v>693</v>
      </c>
      <c r="J122" s="342">
        <v>270</v>
      </c>
    </row>
    <row r="123" spans="1:10" ht="16.8">
      <c r="A123" s="236" t="s">
        <v>168</v>
      </c>
      <c r="B123" s="238">
        <v>3</v>
      </c>
      <c r="C123" s="335"/>
      <c r="D123" s="135" t="s">
        <v>75</v>
      </c>
      <c r="E123" s="136" t="s">
        <v>218</v>
      </c>
      <c r="F123" s="136" t="s">
        <v>229</v>
      </c>
      <c r="G123" s="99" t="s">
        <v>76</v>
      </c>
      <c r="H123" s="99" t="s">
        <v>81</v>
      </c>
      <c r="I123" s="756" t="s">
        <v>693</v>
      </c>
      <c r="J123" s="342">
        <v>270</v>
      </c>
    </row>
    <row r="124" spans="1:10" ht="16.8">
      <c r="A124" s="236" t="s">
        <v>169</v>
      </c>
      <c r="B124" s="238">
        <v>3</v>
      </c>
      <c r="C124" s="335"/>
      <c r="D124" s="135" t="s">
        <v>87</v>
      </c>
      <c r="E124" s="136" t="s">
        <v>218</v>
      </c>
      <c r="F124" s="136" t="s">
        <v>229</v>
      </c>
      <c r="G124" s="99" t="s">
        <v>76</v>
      </c>
      <c r="H124" s="99" t="s">
        <v>81</v>
      </c>
      <c r="I124" s="756" t="s">
        <v>693</v>
      </c>
      <c r="J124" s="342">
        <v>271</v>
      </c>
    </row>
    <row r="125" spans="1:10" ht="16.8">
      <c r="A125" s="236" t="s">
        <v>170</v>
      </c>
      <c r="B125" s="238">
        <v>3</v>
      </c>
      <c r="C125" s="335"/>
      <c r="D125" s="135" t="s">
        <v>91</v>
      </c>
      <c r="E125" s="136" t="s">
        <v>218</v>
      </c>
      <c r="F125" s="136" t="s">
        <v>229</v>
      </c>
      <c r="G125" s="159" t="s">
        <v>99</v>
      </c>
      <c r="H125" s="99" t="s">
        <v>81</v>
      </c>
      <c r="I125" s="756" t="s">
        <v>693</v>
      </c>
      <c r="J125" s="342">
        <v>275</v>
      </c>
    </row>
    <row r="126" spans="1:10" ht="16.8">
      <c r="A126" s="236" t="s">
        <v>357</v>
      </c>
      <c r="B126" s="238">
        <v>3</v>
      </c>
      <c r="C126" s="335"/>
      <c r="D126" s="135" t="s">
        <v>489</v>
      </c>
      <c r="E126" s="136" t="s">
        <v>223</v>
      </c>
      <c r="F126" s="368" t="s">
        <v>251</v>
      </c>
      <c r="G126" s="159" t="s">
        <v>76</v>
      </c>
      <c r="H126" s="99" t="s">
        <v>89</v>
      </c>
      <c r="I126" s="756" t="s">
        <v>693</v>
      </c>
      <c r="J126" s="342">
        <v>275</v>
      </c>
    </row>
    <row r="127" spans="1:10" ht="16.8">
      <c r="A127" s="236" t="s">
        <v>203</v>
      </c>
      <c r="B127" s="238">
        <v>3</v>
      </c>
      <c r="C127" s="335"/>
      <c r="D127" s="135" t="s">
        <v>488</v>
      </c>
      <c r="E127" s="136" t="s">
        <v>222</v>
      </c>
      <c r="F127" s="136" t="s">
        <v>229</v>
      </c>
      <c r="G127" s="159" t="s">
        <v>98</v>
      </c>
      <c r="H127" s="99" t="s">
        <v>80</v>
      </c>
      <c r="I127" s="756" t="s">
        <v>693</v>
      </c>
      <c r="J127" s="342">
        <v>281</v>
      </c>
    </row>
    <row r="128" spans="1:10" ht="16.8">
      <c r="A128" s="236" t="s">
        <v>171</v>
      </c>
      <c r="B128" s="238">
        <v>3</v>
      </c>
      <c r="C128" s="335"/>
      <c r="D128" s="135" t="s">
        <v>115</v>
      </c>
      <c r="E128" s="136" t="s">
        <v>218</v>
      </c>
      <c r="F128" s="136" t="s">
        <v>229</v>
      </c>
      <c r="G128" s="99" t="s">
        <v>83</v>
      </c>
      <c r="H128" s="99" t="s">
        <v>80</v>
      </c>
      <c r="I128" s="756" t="s">
        <v>693</v>
      </c>
      <c r="J128" s="342">
        <v>282</v>
      </c>
    </row>
    <row r="129" spans="1:10" ht="16.8">
      <c r="A129" s="236" t="s">
        <v>172</v>
      </c>
      <c r="B129" s="238">
        <v>3</v>
      </c>
      <c r="C129" s="335"/>
      <c r="D129" s="135" t="s">
        <v>489</v>
      </c>
      <c r="E129" s="84" t="s">
        <v>221</v>
      </c>
      <c r="F129" s="84" t="s">
        <v>229</v>
      </c>
      <c r="G129" s="99" t="s">
        <v>76</v>
      </c>
      <c r="H129" s="99" t="s">
        <v>81</v>
      </c>
      <c r="I129" s="756" t="s">
        <v>693</v>
      </c>
      <c r="J129" s="342">
        <v>284</v>
      </c>
    </row>
    <row r="130" spans="1:10" ht="16.8">
      <c r="A130" s="236" t="s">
        <v>256</v>
      </c>
      <c r="B130" s="238">
        <v>3</v>
      </c>
      <c r="C130" s="335"/>
      <c r="D130" s="135" t="s">
        <v>75</v>
      </c>
      <c r="E130" s="84" t="s">
        <v>218</v>
      </c>
      <c r="F130" s="478" t="s">
        <v>229</v>
      </c>
      <c r="G130" s="99" t="s">
        <v>76</v>
      </c>
      <c r="H130" s="99" t="s">
        <v>84</v>
      </c>
      <c r="I130" s="756" t="s">
        <v>750</v>
      </c>
      <c r="J130" s="342">
        <v>128</v>
      </c>
    </row>
    <row r="131" spans="1:10" ht="16.8">
      <c r="A131" s="236" t="s">
        <v>173</v>
      </c>
      <c r="B131" s="238">
        <v>3</v>
      </c>
      <c r="C131" s="335"/>
      <c r="D131" s="160" t="s">
        <v>87</v>
      </c>
      <c r="E131" s="84" t="s">
        <v>221</v>
      </c>
      <c r="F131" s="84" t="s">
        <v>230</v>
      </c>
      <c r="G131" s="159" t="s">
        <v>109</v>
      </c>
      <c r="H131" s="159" t="s">
        <v>90</v>
      </c>
      <c r="I131" s="756" t="s">
        <v>693</v>
      </c>
      <c r="J131" s="342">
        <v>286</v>
      </c>
    </row>
    <row r="132" spans="1:10" ht="16.8">
      <c r="A132" s="236" t="s">
        <v>691</v>
      </c>
      <c r="B132" s="238">
        <v>3</v>
      </c>
      <c r="C132" s="335"/>
      <c r="D132" s="78" t="s">
        <v>87</v>
      </c>
      <c r="E132" s="79" t="s">
        <v>225</v>
      </c>
      <c r="F132" s="369" t="s">
        <v>229</v>
      </c>
      <c r="G132" s="159" t="s">
        <v>109</v>
      </c>
      <c r="H132" s="99" t="s">
        <v>90</v>
      </c>
      <c r="I132" s="756" t="s">
        <v>703</v>
      </c>
      <c r="J132" s="342">
        <v>71</v>
      </c>
    </row>
    <row r="133" spans="1:10" ht="16.8">
      <c r="A133" s="236" t="s">
        <v>195</v>
      </c>
      <c r="B133" s="238">
        <v>3</v>
      </c>
      <c r="C133" s="335"/>
      <c r="D133" s="160" t="s">
        <v>115</v>
      </c>
      <c r="E133" s="84" t="s">
        <v>226</v>
      </c>
      <c r="F133" s="84" t="s">
        <v>229</v>
      </c>
      <c r="G133" s="159" t="s">
        <v>76</v>
      </c>
      <c r="H133" s="159" t="s">
        <v>84</v>
      </c>
      <c r="I133" s="756" t="s">
        <v>693</v>
      </c>
      <c r="J133" s="342">
        <v>294</v>
      </c>
    </row>
    <row r="134" spans="1:10" ht="16.8">
      <c r="A134" s="236" t="s">
        <v>174</v>
      </c>
      <c r="B134" s="238">
        <v>3</v>
      </c>
      <c r="C134" s="335"/>
      <c r="D134" s="135" t="s">
        <v>489</v>
      </c>
      <c r="E134" s="84" t="s">
        <v>221</v>
      </c>
      <c r="F134" s="84" t="s">
        <v>229</v>
      </c>
      <c r="G134" s="99" t="s">
        <v>76</v>
      </c>
      <c r="H134" s="99" t="s">
        <v>136</v>
      </c>
      <c r="I134" s="756" t="s">
        <v>693</v>
      </c>
      <c r="J134" s="342">
        <v>300</v>
      </c>
    </row>
    <row r="135" spans="1:10" ht="16.8">
      <c r="A135" s="236" t="s">
        <v>175</v>
      </c>
      <c r="B135" s="238">
        <v>3</v>
      </c>
      <c r="C135" s="335"/>
      <c r="D135" s="135" t="s">
        <v>489</v>
      </c>
      <c r="E135" s="84" t="s">
        <v>227</v>
      </c>
      <c r="F135" s="84" t="s">
        <v>229</v>
      </c>
      <c r="G135" s="99" t="s">
        <v>76</v>
      </c>
      <c r="H135" s="99" t="s">
        <v>84</v>
      </c>
      <c r="I135" s="756" t="s">
        <v>693</v>
      </c>
      <c r="J135" s="342">
        <v>300</v>
      </c>
    </row>
    <row r="136" spans="1:10" ht="16.8">
      <c r="A136" s="240" t="s">
        <v>176</v>
      </c>
      <c r="B136" s="243">
        <v>3</v>
      </c>
      <c r="C136" s="336"/>
      <c r="D136" s="161" t="s">
        <v>91</v>
      </c>
      <c r="E136" s="169" t="s">
        <v>221</v>
      </c>
      <c r="F136" s="169" t="s">
        <v>229</v>
      </c>
      <c r="G136" s="373" t="s">
        <v>99</v>
      </c>
      <c r="H136" s="163" t="s">
        <v>90</v>
      </c>
      <c r="I136" s="761" t="s">
        <v>693</v>
      </c>
      <c r="J136" s="374">
        <v>302</v>
      </c>
    </row>
    <row r="137" spans="1:10" ht="16.8">
      <c r="A137" s="236" t="s">
        <v>177</v>
      </c>
      <c r="B137" s="238">
        <v>4</v>
      </c>
      <c r="C137" s="335"/>
      <c r="D137" s="135" t="s">
        <v>489</v>
      </c>
      <c r="E137" s="136" t="s">
        <v>222</v>
      </c>
      <c r="F137" s="136" t="s">
        <v>229</v>
      </c>
      <c r="G137" s="99" t="s">
        <v>76</v>
      </c>
      <c r="H137" s="99" t="s">
        <v>84</v>
      </c>
      <c r="I137" s="756" t="s">
        <v>693</v>
      </c>
      <c r="J137" s="342">
        <v>196</v>
      </c>
    </row>
    <row r="138" spans="1:10" ht="16.8">
      <c r="A138" s="236" t="s">
        <v>240</v>
      </c>
      <c r="B138" s="238">
        <v>4</v>
      </c>
      <c r="C138" s="335"/>
      <c r="D138" s="135" t="s">
        <v>75</v>
      </c>
      <c r="E138" s="84" t="s">
        <v>222</v>
      </c>
      <c r="F138" s="478" t="s">
        <v>229</v>
      </c>
      <c r="G138" s="99" t="s">
        <v>508</v>
      </c>
      <c r="H138" s="99" t="s">
        <v>90</v>
      </c>
      <c r="I138" s="756" t="s">
        <v>750</v>
      </c>
      <c r="J138" s="342">
        <v>116</v>
      </c>
    </row>
    <row r="139" spans="1:10" ht="16.8">
      <c r="A139" s="236" t="s">
        <v>257</v>
      </c>
      <c r="B139" s="238">
        <v>4</v>
      </c>
      <c r="C139" s="335"/>
      <c r="D139" s="135" t="s">
        <v>527</v>
      </c>
      <c r="E139" s="84" t="s">
        <v>222</v>
      </c>
      <c r="F139" s="478" t="s">
        <v>229</v>
      </c>
      <c r="G139" s="99" t="s">
        <v>109</v>
      </c>
      <c r="H139" s="99" t="s">
        <v>90</v>
      </c>
      <c r="I139" s="756" t="s">
        <v>750</v>
      </c>
      <c r="J139" s="342">
        <v>118</v>
      </c>
    </row>
    <row r="140" spans="1:10" ht="16.8">
      <c r="A140" s="236" t="s">
        <v>178</v>
      </c>
      <c r="B140" s="238">
        <v>4</v>
      </c>
      <c r="C140" s="335"/>
      <c r="D140" s="135" t="s">
        <v>489</v>
      </c>
      <c r="E140" s="84" t="s">
        <v>221</v>
      </c>
      <c r="F140" s="84" t="s">
        <v>229</v>
      </c>
      <c r="G140" s="99" t="s">
        <v>212</v>
      </c>
      <c r="H140" s="159" t="s">
        <v>84</v>
      </c>
      <c r="I140" s="756" t="s">
        <v>693</v>
      </c>
      <c r="J140" s="342">
        <v>214</v>
      </c>
    </row>
    <row r="141" spans="1:10" ht="16.8">
      <c r="A141" s="236" t="s">
        <v>258</v>
      </c>
      <c r="B141" s="238">
        <v>4</v>
      </c>
      <c r="C141" s="335"/>
      <c r="D141" s="135" t="s">
        <v>75</v>
      </c>
      <c r="E141" s="84" t="s">
        <v>222</v>
      </c>
      <c r="F141" s="478" t="s">
        <v>229</v>
      </c>
      <c r="G141" s="99" t="s">
        <v>76</v>
      </c>
      <c r="H141" s="99" t="s">
        <v>90</v>
      </c>
      <c r="I141" s="756" t="s">
        <v>750</v>
      </c>
      <c r="J141" s="342">
        <v>118</v>
      </c>
    </row>
    <row r="142" spans="1:10" ht="16.8">
      <c r="A142" s="236" t="s">
        <v>453</v>
      </c>
      <c r="B142" s="238">
        <v>4</v>
      </c>
      <c r="C142" s="901" t="s">
        <v>460</v>
      </c>
      <c r="D142" s="135" t="s">
        <v>488</v>
      </c>
      <c r="E142" s="84" t="s">
        <v>222</v>
      </c>
      <c r="F142" s="478" t="s">
        <v>229</v>
      </c>
      <c r="G142" s="99" t="s">
        <v>76</v>
      </c>
      <c r="H142" s="99" t="s">
        <v>80</v>
      </c>
      <c r="I142" s="756" t="s">
        <v>693</v>
      </c>
      <c r="J142" s="342">
        <v>217</v>
      </c>
    </row>
    <row r="143" spans="1:10" ht="16.8">
      <c r="A143" s="236" t="s">
        <v>211</v>
      </c>
      <c r="B143" s="238">
        <v>4</v>
      </c>
      <c r="C143" s="335"/>
      <c r="D143" s="135" t="s">
        <v>489</v>
      </c>
      <c r="E143" s="84" t="s">
        <v>224</v>
      </c>
      <c r="F143" s="84" t="s">
        <v>229</v>
      </c>
      <c r="G143" s="159" t="s">
        <v>212</v>
      </c>
      <c r="H143" s="99" t="s">
        <v>81</v>
      </c>
      <c r="I143" s="756" t="s">
        <v>693</v>
      </c>
      <c r="J143" s="342">
        <v>221</v>
      </c>
    </row>
    <row r="144" spans="1:10" ht="16.8">
      <c r="A144" s="236" t="s">
        <v>179</v>
      </c>
      <c r="B144" s="238">
        <v>4</v>
      </c>
      <c r="C144" s="335"/>
      <c r="D144" s="135" t="s">
        <v>75</v>
      </c>
      <c r="E144" s="84" t="s">
        <v>218</v>
      </c>
      <c r="F144" s="84" t="s">
        <v>229</v>
      </c>
      <c r="G144" s="159" t="s">
        <v>99</v>
      </c>
      <c r="H144" s="99" t="s">
        <v>80</v>
      </c>
      <c r="I144" s="756" t="s">
        <v>693</v>
      </c>
      <c r="J144" s="342">
        <v>221</v>
      </c>
    </row>
    <row r="145" spans="1:10" ht="16.8">
      <c r="A145" s="236" t="s">
        <v>180</v>
      </c>
      <c r="B145" s="238">
        <v>4</v>
      </c>
      <c r="C145" s="335"/>
      <c r="D145" s="135" t="s">
        <v>115</v>
      </c>
      <c r="E145" s="84" t="s">
        <v>222</v>
      </c>
      <c r="F145" s="84" t="s">
        <v>229</v>
      </c>
      <c r="G145" s="99" t="s">
        <v>109</v>
      </c>
      <c r="H145" s="99" t="s">
        <v>90</v>
      </c>
      <c r="I145" s="756" t="s">
        <v>693</v>
      </c>
      <c r="J145" s="342">
        <v>221</v>
      </c>
    </row>
    <row r="146" spans="1:10" ht="16.8">
      <c r="A146" s="236" t="s">
        <v>181</v>
      </c>
      <c r="B146" s="238">
        <v>4</v>
      </c>
      <c r="C146" s="335"/>
      <c r="D146" s="135" t="s">
        <v>75</v>
      </c>
      <c r="E146" s="136" t="s">
        <v>225</v>
      </c>
      <c r="F146" s="136" t="s">
        <v>229</v>
      </c>
      <c r="G146" s="99" t="s">
        <v>109</v>
      </c>
      <c r="H146" s="99" t="s">
        <v>81</v>
      </c>
      <c r="I146" s="756" t="s">
        <v>693</v>
      </c>
      <c r="J146" s="342">
        <v>222</v>
      </c>
    </row>
    <row r="147" spans="1:10" ht="16.8">
      <c r="A147" s="236" t="s">
        <v>115</v>
      </c>
      <c r="B147" s="238">
        <v>4</v>
      </c>
      <c r="C147" s="901" t="s">
        <v>456</v>
      </c>
      <c r="D147" s="135" t="s">
        <v>115</v>
      </c>
      <c r="E147" s="136" t="s">
        <v>223</v>
      </c>
      <c r="F147" s="136" t="s">
        <v>231</v>
      </c>
      <c r="G147" s="99" t="s">
        <v>83</v>
      </c>
      <c r="H147" s="99" t="s">
        <v>81</v>
      </c>
      <c r="I147" s="756" t="s">
        <v>693</v>
      </c>
      <c r="J147" s="342">
        <v>224</v>
      </c>
    </row>
    <row r="148" spans="1:10" ht="16.8">
      <c r="A148" s="236" t="s">
        <v>182</v>
      </c>
      <c r="B148" s="238">
        <v>4</v>
      </c>
      <c r="C148" s="335"/>
      <c r="D148" s="135" t="s">
        <v>91</v>
      </c>
      <c r="E148" s="136" t="s">
        <v>222</v>
      </c>
      <c r="F148" s="136" t="s">
        <v>229</v>
      </c>
      <c r="G148" s="99" t="s">
        <v>83</v>
      </c>
      <c r="H148" s="99" t="s">
        <v>90</v>
      </c>
      <c r="I148" s="756" t="s">
        <v>693</v>
      </c>
      <c r="J148" s="342">
        <v>224</v>
      </c>
    </row>
    <row r="149" spans="1:10" ht="16.8">
      <c r="A149" s="236" t="s">
        <v>753</v>
      </c>
      <c r="B149" s="238">
        <v>4</v>
      </c>
      <c r="C149" s="335"/>
      <c r="D149" s="135" t="s">
        <v>75</v>
      </c>
      <c r="E149" s="136" t="s">
        <v>221</v>
      </c>
      <c r="F149" s="136" t="s">
        <v>229</v>
      </c>
      <c r="G149" s="99" t="s">
        <v>76</v>
      </c>
      <c r="H149" s="99" t="s">
        <v>84</v>
      </c>
      <c r="I149" s="756" t="s">
        <v>693</v>
      </c>
      <c r="J149" s="342">
        <v>233</v>
      </c>
    </row>
    <row r="150" spans="1:10" ht="16.8">
      <c r="A150" s="236" t="s">
        <v>183</v>
      </c>
      <c r="B150" s="238">
        <v>4</v>
      </c>
      <c r="C150" s="335"/>
      <c r="D150" s="135" t="s">
        <v>489</v>
      </c>
      <c r="E150" s="136" t="s">
        <v>222</v>
      </c>
      <c r="F150" s="136" t="s">
        <v>229</v>
      </c>
      <c r="G150" s="99" t="s">
        <v>109</v>
      </c>
      <c r="H150" s="99" t="s">
        <v>80</v>
      </c>
      <c r="I150" s="756" t="s">
        <v>693</v>
      </c>
      <c r="J150" s="342">
        <v>235</v>
      </c>
    </row>
    <row r="151" spans="1:10" ht="16.8">
      <c r="A151" s="236" t="s">
        <v>184</v>
      </c>
      <c r="B151" s="238">
        <v>4</v>
      </c>
      <c r="C151" s="335"/>
      <c r="D151" s="135" t="s">
        <v>91</v>
      </c>
      <c r="E151" s="136" t="s">
        <v>222</v>
      </c>
      <c r="F151" s="136" t="s">
        <v>231</v>
      </c>
      <c r="G151" s="99" t="s">
        <v>76</v>
      </c>
      <c r="H151" s="99" t="s">
        <v>185</v>
      </c>
      <c r="I151" s="756" t="s">
        <v>693</v>
      </c>
      <c r="J151" s="342">
        <v>243</v>
      </c>
    </row>
    <row r="152" spans="1:10" ht="16.8">
      <c r="A152" s="236" t="s">
        <v>278</v>
      </c>
      <c r="B152" s="238">
        <v>4</v>
      </c>
      <c r="C152" s="335"/>
      <c r="D152" s="135" t="s">
        <v>488</v>
      </c>
      <c r="E152" s="136" t="s">
        <v>218</v>
      </c>
      <c r="F152" s="136" t="s">
        <v>229</v>
      </c>
      <c r="G152" s="99" t="s">
        <v>76</v>
      </c>
      <c r="H152" s="99" t="s">
        <v>81</v>
      </c>
      <c r="I152" s="756" t="s">
        <v>693</v>
      </c>
      <c r="J152" s="342">
        <v>244</v>
      </c>
    </row>
    <row r="153" spans="1:10" ht="16.8">
      <c r="A153" s="236" t="s">
        <v>186</v>
      </c>
      <c r="B153" s="238">
        <v>4</v>
      </c>
      <c r="C153" s="335"/>
      <c r="D153" s="135" t="s">
        <v>87</v>
      </c>
      <c r="E153" s="136" t="s">
        <v>222</v>
      </c>
      <c r="F153" s="136" t="s">
        <v>229</v>
      </c>
      <c r="G153" s="99" t="s">
        <v>109</v>
      </c>
      <c r="H153" s="99" t="s">
        <v>81</v>
      </c>
      <c r="I153" s="756" t="s">
        <v>693</v>
      </c>
      <c r="J153" s="342">
        <v>261</v>
      </c>
    </row>
    <row r="154" spans="1:10" ht="16.8">
      <c r="A154" s="236" t="s">
        <v>259</v>
      </c>
      <c r="B154" s="238">
        <v>4</v>
      </c>
      <c r="C154" s="335"/>
      <c r="D154" s="135" t="s">
        <v>75</v>
      </c>
      <c r="E154" s="84" t="s">
        <v>222</v>
      </c>
      <c r="F154" s="478" t="s">
        <v>229</v>
      </c>
      <c r="G154" s="99" t="s">
        <v>76</v>
      </c>
      <c r="H154" s="99" t="s">
        <v>90</v>
      </c>
      <c r="I154" s="756" t="s">
        <v>750</v>
      </c>
      <c r="J154" s="342">
        <v>123</v>
      </c>
    </row>
    <row r="155" spans="1:10" ht="16.8">
      <c r="A155" s="236" t="s">
        <v>260</v>
      </c>
      <c r="B155" s="238">
        <v>4</v>
      </c>
      <c r="C155" s="335"/>
      <c r="D155" s="135" t="s">
        <v>75</v>
      </c>
      <c r="E155" s="84" t="s">
        <v>218</v>
      </c>
      <c r="F155" s="478" t="s">
        <v>229</v>
      </c>
      <c r="G155" s="159" t="s">
        <v>109</v>
      </c>
      <c r="H155" s="99" t="s">
        <v>123</v>
      </c>
      <c r="I155" s="756" t="s">
        <v>750</v>
      </c>
      <c r="J155" s="342">
        <v>125</v>
      </c>
    </row>
    <row r="156" spans="1:10" ht="16.8">
      <c r="A156" s="236" t="s">
        <v>187</v>
      </c>
      <c r="B156" s="238">
        <v>4</v>
      </c>
      <c r="C156" s="335"/>
      <c r="D156" s="135" t="s">
        <v>87</v>
      </c>
      <c r="E156" s="136" t="s">
        <v>221</v>
      </c>
      <c r="F156" s="136" t="s">
        <v>229</v>
      </c>
      <c r="G156" s="99" t="s">
        <v>76</v>
      </c>
      <c r="H156" s="99" t="s">
        <v>81</v>
      </c>
      <c r="I156" s="756" t="s">
        <v>693</v>
      </c>
      <c r="J156" s="342">
        <v>257</v>
      </c>
    </row>
    <row r="157" spans="1:10" ht="16.8">
      <c r="A157" s="236" t="s">
        <v>188</v>
      </c>
      <c r="B157" s="238">
        <v>4</v>
      </c>
      <c r="C157" s="335"/>
      <c r="D157" s="135" t="s">
        <v>75</v>
      </c>
      <c r="E157" s="84" t="s">
        <v>222</v>
      </c>
      <c r="F157" s="84" t="s">
        <v>229</v>
      </c>
      <c r="G157" s="99" t="s">
        <v>98</v>
      </c>
      <c r="H157" s="99" t="s">
        <v>84</v>
      </c>
      <c r="I157" s="756" t="s">
        <v>693</v>
      </c>
      <c r="J157" s="342">
        <v>271</v>
      </c>
    </row>
    <row r="158" spans="1:10" ht="16.8">
      <c r="A158" s="236" t="s">
        <v>189</v>
      </c>
      <c r="B158" s="238">
        <v>4</v>
      </c>
      <c r="C158" s="335"/>
      <c r="D158" s="135" t="s">
        <v>87</v>
      </c>
      <c r="E158" s="136" t="s">
        <v>223</v>
      </c>
      <c r="F158" s="136" t="s">
        <v>229</v>
      </c>
      <c r="G158" s="99" t="s">
        <v>76</v>
      </c>
      <c r="H158" s="99" t="s">
        <v>81</v>
      </c>
      <c r="I158" s="756" t="s">
        <v>693</v>
      </c>
      <c r="J158" s="342">
        <v>272</v>
      </c>
    </row>
    <row r="159" spans="1:10" ht="16.8">
      <c r="A159" s="236" t="s">
        <v>261</v>
      </c>
      <c r="B159" s="238">
        <v>4</v>
      </c>
      <c r="C159" s="335"/>
      <c r="D159" s="135" t="s">
        <v>489</v>
      </c>
      <c r="E159" s="84" t="s">
        <v>222</v>
      </c>
      <c r="F159" s="478" t="s">
        <v>229</v>
      </c>
      <c r="G159" s="99" t="s">
        <v>76</v>
      </c>
      <c r="H159" s="99" t="s">
        <v>89</v>
      </c>
      <c r="I159" s="756" t="s">
        <v>750</v>
      </c>
      <c r="J159" s="342">
        <v>126</v>
      </c>
    </row>
    <row r="160" spans="1:10" ht="16.8">
      <c r="A160" s="236" t="s">
        <v>262</v>
      </c>
      <c r="B160" s="238">
        <v>4</v>
      </c>
      <c r="C160" s="335"/>
      <c r="D160" s="135" t="s">
        <v>87</v>
      </c>
      <c r="E160" s="84" t="s">
        <v>222</v>
      </c>
      <c r="F160" s="478" t="s">
        <v>229</v>
      </c>
      <c r="G160" s="99" t="s">
        <v>76</v>
      </c>
      <c r="H160" s="99" t="s">
        <v>330</v>
      </c>
      <c r="I160" s="756" t="s">
        <v>750</v>
      </c>
      <c r="J160" s="342">
        <v>127</v>
      </c>
    </row>
    <row r="161" spans="1:10" ht="16.8">
      <c r="A161" s="236" t="s">
        <v>190</v>
      </c>
      <c r="B161" s="238">
        <v>4</v>
      </c>
      <c r="C161" s="335"/>
      <c r="D161" s="135" t="s">
        <v>91</v>
      </c>
      <c r="E161" s="136" t="s">
        <v>221</v>
      </c>
      <c r="F161" s="136" t="s">
        <v>231</v>
      </c>
      <c r="G161" s="99" t="s">
        <v>109</v>
      </c>
      <c r="H161" s="99" t="s">
        <v>191</v>
      </c>
      <c r="I161" s="756" t="s">
        <v>693</v>
      </c>
      <c r="J161" s="342">
        <v>275</v>
      </c>
    </row>
    <row r="162" spans="1:10" ht="16.8">
      <c r="A162" s="236" t="s">
        <v>192</v>
      </c>
      <c r="B162" s="238">
        <v>4</v>
      </c>
      <c r="C162" s="335"/>
      <c r="D162" s="135" t="s">
        <v>75</v>
      </c>
      <c r="E162" s="136" t="s">
        <v>222</v>
      </c>
      <c r="F162" s="136" t="s">
        <v>229</v>
      </c>
      <c r="G162" s="99" t="s">
        <v>76</v>
      </c>
      <c r="H162" s="99" t="s">
        <v>84</v>
      </c>
      <c r="I162" s="756" t="s">
        <v>693</v>
      </c>
      <c r="J162" s="342">
        <v>282</v>
      </c>
    </row>
    <row r="163" spans="1:10" ht="16.8">
      <c r="A163" s="236" t="s">
        <v>263</v>
      </c>
      <c r="B163" s="238">
        <v>4</v>
      </c>
      <c r="C163" s="335"/>
      <c r="D163" s="135" t="s">
        <v>115</v>
      </c>
      <c r="E163" s="84" t="s">
        <v>218</v>
      </c>
      <c r="F163" s="478" t="s">
        <v>229</v>
      </c>
      <c r="G163" s="99" t="s">
        <v>83</v>
      </c>
      <c r="H163" s="99" t="s">
        <v>90</v>
      </c>
      <c r="I163" s="756" t="s">
        <v>750</v>
      </c>
      <c r="J163" s="342">
        <v>127</v>
      </c>
    </row>
    <row r="164" spans="1:10" ht="16.8">
      <c r="A164" s="236" t="s">
        <v>193</v>
      </c>
      <c r="B164" s="238">
        <v>4</v>
      </c>
      <c r="C164" s="335"/>
      <c r="D164" s="135" t="s">
        <v>115</v>
      </c>
      <c r="E164" s="136" t="s">
        <v>218</v>
      </c>
      <c r="F164" s="136" t="s">
        <v>229</v>
      </c>
      <c r="G164" s="99" t="s">
        <v>76</v>
      </c>
      <c r="H164" s="99" t="s">
        <v>88</v>
      </c>
      <c r="I164" s="756" t="s">
        <v>693</v>
      </c>
      <c r="J164" s="342">
        <v>284</v>
      </c>
    </row>
    <row r="165" spans="1:10" ht="16.8">
      <c r="A165" s="236" t="s">
        <v>194</v>
      </c>
      <c r="B165" s="238">
        <v>4</v>
      </c>
      <c r="C165" s="335"/>
      <c r="D165" s="160" t="s">
        <v>87</v>
      </c>
      <c r="E165" s="84" t="s">
        <v>221</v>
      </c>
      <c r="F165" s="84" t="s">
        <v>230</v>
      </c>
      <c r="G165" s="159" t="s">
        <v>109</v>
      </c>
      <c r="H165" s="159" t="s">
        <v>90</v>
      </c>
      <c r="I165" s="756" t="s">
        <v>693</v>
      </c>
      <c r="J165" s="342">
        <v>286</v>
      </c>
    </row>
    <row r="166" spans="1:10" ht="16.8">
      <c r="A166" s="236" t="s">
        <v>755</v>
      </c>
      <c r="B166" s="238">
        <v>4</v>
      </c>
      <c r="C166" s="335"/>
      <c r="D166" s="78" t="s">
        <v>87</v>
      </c>
      <c r="E166" s="79" t="s">
        <v>225</v>
      </c>
      <c r="F166" s="369" t="s">
        <v>229</v>
      </c>
      <c r="G166" s="159" t="s">
        <v>109</v>
      </c>
      <c r="H166" s="99" t="s">
        <v>90</v>
      </c>
      <c r="I166" s="756" t="s">
        <v>703</v>
      </c>
      <c r="J166" s="342">
        <v>71</v>
      </c>
    </row>
    <row r="167" spans="1:10" ht="16.8">
      <c r="A167" s="240" t="s">
        <v>570</v>
      </c>
      <c r="B167" s="243">
        <v>4</v>
      </c>
      <c r="C167" s="902" t="s">
        <v>566</v>
      </c>
      <c r="D167" s="161" t="s">
        <v>91</v>
      </c>
      <c r="E167" s="162" t="s">
        <v>218</v>
      </c>
      <c r="F167" s="162" t="s">
        <v>229</v>
      </c>
      <c r="G167" s="163" t="s">
        <v>99</v>
      </c>
      <c r="H167" s="163" t="s">
        <v>86</v>
      </c>
      <c r="I167" s="761" t="s">
        <v>693</v>
      </c>
      <c r="J167" s="374">
        <v>241</v>
      </c>
    </row>
    <row r="168" spans="1:10" ht="16.8">
      <c r="A168" s="244" t="s">
        <v>264</v>
      </c>
      <c r="B168" s="245">
        <v>5</v>
      </c>
      <c r="C168" s="335"/>
      <c r="D168" s="137" t="s">
        <v>527</v>
      </c>
      <c r="E168" s="139" t="s">
        <v>222</v>
      </c>
      <c r="F168" s="480" t="s">
        <v>229</v>
      </c>
      <c r="G168" s="138" t="s">
        <v>109</v>
      </c>
      <c r="H168" s="138" t="s">
        <v>90</v>
      </c>
      <c r="I168" s="757" t="s">
        <v>750</v>
      </c>
      <c r="J168" s="758">
        <v>116</v>
      </c>
    </row>
    <row r="169" spans="1:10" ht="16.8">
      <c r="A169" s="244" t="s">
        <v>265</v>
      </c>
      <c r="B169" s="245">
        <v>5</v>
      </c>
      <c r="C169" s="335"/>
      <c r="D169" s="137" t="s">
        <v>488</v>
      </c>
      <c r="E169" s="139" t="s">
        <v>218</v>
      </c>
      <c r="F169" s="480" t="s">
        <v>229</v>
      </c>
      <c r="G169" s="138" t="s">
        <v>76</v>
      </c>
      <c r="H169" s="138" t="s">
        <v>90</v>
      </c>
      <c r="I169" s="757" t="s">
        <v>750</v>
      </c>
      <c r="J169" s="758">
        <v>117</v>
      </c>
    </row>
    <row r="170" spans="1:10" ht="16.8">
      <c r="A170" s="244" t="s">
        <v>461</v>
      </c>
      <c r="B170" s="245">
        <v>5</v>
      </c>
      <c r="C170" s="901" t="s">
        <v>460</v>
      </c>
      <c r="D170" s="137" t="s">
        <v>488</v>
      </c>
      <c r="E170" s="139" t="s">
        <v>223</v>
      </c>
      <c r="F170" s="480" t="s">
        <v>229</v>
      </c>
      <c r="G170" s="138" t="s">
        <v>99</v>
      </c>
      <c r="H170" s="138" t="s">
        <v>81</v>
      </c>
      <c r="I170" s="757" t="s">
        <v>693</v>
      </c>
      <c r="J170" s="758">
        <v>209</v>
      </c>
    </row>
    <row r="171" spans="1:10" ht="16.8">
      <c r="A171" s="244" t="s">
        <v>266</v>
      </c>
      <c r="B171" s="245">
        <v>5</v>
      </c>
      <c r="C171" s="335"/>
      <c r="D171" s="137" t="s">
        <v>87</v>
      </c>
      <c r="E171" s="139" t="s">
        <v>218</v>
      </c>
      <c r="F171" s="480" t="s">
        <v>229</v>
      </c>
      <c r="G171" s="138" t="s">
        <v>109</v>
      </c>
      <c r="H171" s="138" t="s">
        <v>80</v>
      </c>
      <c r="I171" s="757" t="s">
        <v>750</v>
      </c>
      <c r="J171" s="758">
        <v>118</v>
      </c>
    </row>
    <row r="172" spans="1:10" ht="16.8">
      <c r="A172" s="244" t="s">
        <v>571</v>
      </c>
      <c r="B172" s="333">
        <v>5</v>
      </c>
      <c r="C172" s="901" t="s">
        <v>566</v>
      </c>
      <c r="D172" s="137" t="s">
        <v>75</v>
      </c>
      <c r="E172" s="139" t="s">
        <v>222</v>
      </c>
      <c r="F172" s="480" t="s">
        <v>229</v>
      </c>
      <c r="G172" s="138" t="s">
        <v>76</v>
      </c>
      <c r="H172" s="138" t="s">
        <v>90</v>
      </c>
      <c r="I172" s="757" t="s">
        <v>693</v>
      </c>
      <c r="J172" s="758">
        <v>222</v>
      </c>
    </row>
    <row r="173" spans="1:10" ht="16.8">
      <c r="A173" s="244" t="s">
        <v>267</v>
      </c>
      <c r="B173" s="245">
        <v>5</v>
      </c>
      <c r="C173" s="335"/>
      <c r="D173" s="137" t="s">
        <v>75</v>
      </c>
      <c r="E173" s="139" t="s">
        <v>222</v>
      </c>
      <c r="F173" s="480" t="s">
        <v>229</v>
      </c>
      <c r="G173" s="138" t="s">
        <v>83</v>
      </c>
      <c r="H173" s="138" t="s">
        <v>84</v>
      </c>
      <c r="I173" s="757" t="s">
        <v>750</v>
      </c>
      <c r="J173" s="758">
        <v>119</v>
      </c>
    </row>
    <row r="174" spans="1:10" ht="16.8">
      <c r="A174" s="244" t="s">
        <v>268</v>
      </c>
      <c r="B174" s="245">
        <v>5</v>
      </c>
      <c r="C174" s="335"/>
      <c r="D174" s="137" t="s">
        <v>87</v>
      </c>
      <c r="E174" s="139" t="s">
        <v>218</v>
      </c>
      <c r="F174" s="480" t="s">
        <v>229</v>
      </c>
      <c r="G174" s="138" t="s">
        <v>269</v>
      </c>
      <c r="H174" s="138" t="s">
        <v>81</v>
      </c>
      <c r="I174" s="757" t="s">
        <v>750</v>
      </c>
      <c r="J174" s="758">
        <v>120</v>
      </c>
    </row>
    <row r="175" spans="1:10" ht="16.8">
      <c r="A175" s="244" t="s">
        <v>279</v>
      </c>
      <c r="B175" s="245">
        <v>5</v>
      </c>
      <c r="C175" s="335"/>
      <c r="D175" s="137" t="s">
        <v>91</v>
      </c>
      <c r="E175" s="139" t="s">
        <v>222</v>
      </c>
      <c r="F175" s="480" t="s">
        <v>229</v>
      </c>
      <c r="G175" s="138" t="s">
        <v>99</v>
      </c>
      <c r="H175" s="138" t="s">
        <v>81</v>
      </c>
      <c r="I175" s="757" t="s">
        <v>693</v>
      </c>
      <c r="J175" s="758">
        <v>231</v>
      </c>
    </row>
    <row r="176" spans="1:10" ht="16.8">
      <c r="A176" s="244" t="s">
        <v>270</v>
      </c>
      <c r="B176" s="245">
        <v>5</v>
      </c>
      <c r="C176" s="335"/>
      <c r="D176" s="137" t="s">
        <v>87</v>
      </c>
      <c r="E176" s="139" t="s">
        <v>218</v>
      </c>
      <c r="F176" s="480" t="s">
        <v>229</v>
      </c>
      <c r="G176" s="138" t="s">
        <v>83</v>
      </c>
      <c r="H176" s="138" t="s">
        <v>80</v>
      </c>
      <c r="I176" s="757" t="s">
        <v>750</v>
      </c>
      <c r="J176" s="758">
        <v>122</v>
      </c>
    </row>
    <row r="177" spans="1:10" ht="16.8">
      <c r="A177" s="244" t="s">
        <v>404</v>
      </c>
      <c r="B177" s="245">
        <v>5</v>
      </c>
      <c r="C177" s="335"/>
      <c r="D177" s="137" t="s">
        <v>488</v>
      </c>
      <c r="E177" s="139" t="s">
        <v>218</v>
      </c>
      <c r="F177" s="480" t="s">
        <v>229</v>
      </c>
      <c r="G177" s="138" t="s">
        <v>109</v>
      </c>
      <c r="H177" s="138" t="s">
        <v>81</v>
      </c>
      <c r="I177" s="757"/>
      <c r="J177" s="758"/>
    </row>
    <row r="178" spans="1:10" ht="16.8">
      <c r="A178" s="244" t="s">
        <v>271</v>
      </c>
      <c r="B178" s="245">
        <v>5</v>
      </c>
      <c r="C178" s="335"/>
      <c r="D178" s="137" t="s">
        <v>527</v>
      </c>
      <c r="E178" s="139" t="s">
        <v>222</v>
      </c>
      <c r="F178" s="480" t="s">
        <v>230</v>
      </c>
      <c r="G178" s="138" t="s">
        <v>76</v>
      </c>
      <c r="H178" s="138" t="s">
        <v>90</v>
      </c>
      <c r="I178" s="757" t="s">
        <v>750</v>
      </c>
      <c r="J178" s="758">
        <v>124</v>
      </c>
    </row>
    <row r="179" spans="1:10" ht="16.8">
      <c r="A179" s="244" t="s">
        <v>454</v>
      </c>
      <c r="B179" s="245">
        <v>5</v>
      </c>
      <c r="C179" s="335"/>
      <c r="D179" s="137" t="s">
        <v>488</v>
      </c>
      <c r="E179" s="139" t="s">
        <v>218</v>
      </c>
      <c r="F179" s="480" t="s">
        <v>229</v>
      </c>
      <c r="G179" s="138" t="s">
        <v>76</v>
      </c>
      <c r="H179" s="138" t="s">
        <v>81</v>
      </c>
      <c r="I179" s="757" t="s">
        <v>693</v>
      </c>
      <c r="J179" s="758">
        <v>280</v>
      </c>
    </row>
    <row r="180" spans="1:10" ht="16.8">
      <c r="A180" s="244" t="s">
        <v>757</v>
      </c>
      <c r="B180" s="245">
        <v>5</v>
      </c>
      <c r="C180" s="335"/>
      <c r="D180" s="137" t="s">
        <v>87</v>
      </c>
      <c r="E180" s="139" t="s">
        <v>221</v>
      </c>
      <c r="F180" s="480" t="s">
        <v>230</v>
      </c>
      <c r="G180" s="138" t="s">
        <v>109</v>
      </c>
      <c r="H180" s="138" t="s">
        <v>90</v>
      </c>
      <c r="I180" s="757" t="s">
        <v>693</v>
      </c>
      <c r="J180" s="758">
        <v>286</v>
      </c>
    </row>
    <row r="181" spans="1:10" ht="16.8">
      <c r="A181" s="244" t="s">
        <v>756</v>
      </c>
      <c r="B181" s="245">
        <v>5</v>
      </c>
      <c r="C181" s="335"/>
      <c r="D181" s="137" t="s">
        <v>87</v>
      </c>
      <c r="E181" s="139" t="s">
        <v>225</v>
      </c>
      <c r="F181" s="480" t="s">
        <v>229</v>
      </c>
      <c r="G181" s="138" t="s">
        <v>109</v>
      </c>
      <c r="H181" s="138" t="s">
        <v>90</v>
      </c>
      <c r="I181" s="757" t="s">
        <v>703</v>
      </c>
      <c r="J181" s="758">
        <v>71</v>
      </c>
    </row>
    <row r="182" spans="1:10" ht="16.8">
      <c r="A182" s="244" t="s">
        <v>272</v>
      </c>
      <c r="B182" s="245">
        <v>5</v>
      </c>
      <c r="C182" s="337"/>
      <c r="D182" s="137" t="s">
        <v>489</v>
      </c>
      <c r="E182" s="139" t="s">
        <v>222</v>
      </c>
      <c r="F182" s="480" t="s">
        <v>229</v>
      </c>
      <c r="G182" s="138" t="s">
        <v>83</v>
      </c>
      <c r="H182" s="138" t="s">
        <v>90</v>
      </c>
      <c r="I182" s="757" t="s">
        <v>750</v>
      </c>
      <c r="J182" s="758">
        <v>128</v>
      </c>
    </row>
    <row r="183" spans="1:10" ht="17.399999999999999" thickBot="1">
      <c r="A183" s="246" t="s">
        <v>459</v>
      </c>
      <c r="B183" s="247">
        <v>5</v>
      </c>
      <c r="C183" s="903" t="s">
        <v>456</v>
      </c>
      <c r="D183" s="140" t="s">
        <v>115</v>
      </c>
      <c r="E183" s="141" t="s">
        <v>223</v>
      </c>
      <c r="F183" s="481" t="s">
        <v>229</v>
      </c>
      <c r="G183" s="142" t="s">
        <v>76</v>
      </c>
      <c r="H183" s="142" t="s">
        <v>80</v>
      </c>
      <c r="I183" s="759" t="s">
        <v>693</v>
      </c>
      <c r="J183" s="760">
        <v>296</v>
      </c>
    </row>
    <row r="184" spans="1:10" ht="16.2" thickTop="1">
      <c r="B184" s="252"/>
      <c r="C184" s="338"/>
    </row>
    <row r="185" spans="1:10">
      <c r="B185" s="252"/>
      <c r="C185" s="338"/>
    </row>
    <row r="186" spans="1:10">
      <c r="B186" s="252"/>
      <c r="C186" s="338"/>
    </row>
  </sheetData>
  <sortState xmlns:xlrd2="http://schemas.microsoft.com/office/spreadsheetml/2017/richdata2" ref="A3:J183">
    <sortCondition ref="B3:B183"/>
    <sortCondition ref="A3:A183"/>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3"/>
  <sheetViews>
    <sheetView showGridLines="0" workbookViewId="0">
      <pane ySplit="2" topLeftCell="A3" activePane="bottomLeft" state="frozen"/>
      <selection pane="bottomLeft" activeCell="A3" sqref="A3"/>
    </sheetView>
  </sheetViews>
  <sheetFormatPr defaultColWidth="13" defaultRowHeight="15.6"/>
  <cols>
    <col min="1" max="1" width="31.19921875" style="897" customWidth="1"/>
    <col min="2" max="2" width="6.19921875" style="897" bestFit="1" customWidth="1"/>
    <col min="3" max="3" width="13.3984375" style="898" bestFit="1" customWidth="1"/>
    <col min="4" max="4" width="12.59765625" style="898" bestFit="1" customWidth="1"/>
    <col min="5" max="5" width="8.19921875" style="898" bestFit="1" customWidth="1"/>
    <col min="6" max="6" width="13" style="898" bestFit="1" customWidth="1"/>
    <col min="7" max="7" width="12.5" style="898" bestFit="1" customWidth="1"/>
    <col min="8" max="8" width="28.8984375" style="897" bestFit="1" customWidth="1"/>
    <col min="9" max="9" width="9" style="869" bestFit="1" customWidth="1"/>
    <col min="10" max="16384" width="13" style="869"/>
  </cols>
  <sheetData>
    <row r="1" spans="1:9" ht="23.4" thickBot="1">
      <c r="A1" s="868" t="s">
        <v>621</v>
      </c>
      <c r="B1" s="868"/>
      <c r="C1" s="868"/>
      <c r="D1" s="868"/>
      <c r="E1" s="868"/>
      <c r="F1" s="868"/>
      <c r="G1" s="868"/>
      <c r="H1" s="868"/>
      <c r="I1" s="868"/>
    </row>
    <row r="2" spans="1:9" s="491" customFormat="1" ht="16.8">
      <c r="A2" s="488" t="s">
        <v>92</v>
      </c>
      <c r="B2" s="489" t="s">
        <v>3</v>
      </c>
      <c r="C2" s="489" t="s">
        <v>95</v>
      </c>
      <c r="D2" s="489" t="s">
        <v>216</v>
      </c>
      <c r="E2" s="490" t="s">
        <v>217</v>
      </c>
      <c r="F2" s="489" t="s">
        <v>68</v>
      </c>
      <c r="G2" s="489" t="s">
        <v>26</v>
      </c>
      <c r="H2" s="640" t="s">
        <v>704</v>
      </c>
      <c r="I2" s="641" t="s">
        <v>705</v>
      </c>
    </row>
    <row r="3" spans="1:9" s="867" customFormat="1" ht="16.8">
      <c r="A3" s="865" t="s">
        <v>74</v>
      </c>
      <c r="B3" s="866">
        <v>0</v>
      </c>
      <c r="C3" s="332" t="s">
        <v>75</v>
      </c>
      <c r="D3" s="81" t="s">
        <v>221</v>
      </c>
      <c r="E3" s="83" t="s">
        <v>229</v>
      </c>
      <c r="F3" s="83" t="s">
        <v>76</v>
      </c>
      <c r="G3" s="83" t="s">
        <v>77</v>
      </c>
      <c r="H3" s="159" t="s">
        <v>693</v>
      </c>
      <c r="I3" s="642">
        <v>272</v>
      </c>
    </row>
    <row r="4" spans="1:9" s="867" customFormat="1" ht="16.8">
      <c r="A4" s="865" t="s">
        <v>420</v>
      </c>
      <c r="B4" s="343">
        <v>0</v>
      </c>
      <c r="C4" s="332" t="s">
        <v>87</v>
      </c>
      <c r="D4" s="81" t="s">
        <v>218</v>
      </c>
      <c r="E4" s="83" t="s">
        <v>229</v>
      </c>
      <c r="F4" s="83" t="s">
        <v>109</v>
      </c>
      <c r="G4" s="83" t="s">
        <v>81</v>
      </c>
      <c r="H4" s="83" t="s">
        <v>693</v>
      </c>
      <c r="I4" s="342">
        <v>196</v>
      </c>
    </row>
    <row r="5" spans="1:9" s="867" customFormat="1" ht="16.8">
      <c r="A5" s="865" t="s">
        <v>424</v>
      </c>
      <c r="B5" s="343">
        <v>0</v>
      </c>
      <c r="C5" s="332" t="s">
        <v>87</v>
      </c>
      <c r="D5" s="81" t="s">
        <v>218</v>
      </c>
      <c r="E5" s="83" t="s">
        <v>229</v>
      </c>
      <c r="F5" s="83" t="s">
        <v>109</v>
      </c>
      <c r="G5" s="83" t="s">
        <v>90</v>
      </c>
      <c r="H5" s="159" t="s">
        <v>712</v>
      </c>
      <c r="I5" s="342">
        <v>42</v>
      </c>
    </row>
    <row r="6" spans="1:9" ht="16.8">
      <c r="A6" s="865" t="s">
        <v>433</v>
      </c>
      <c r="B6" s="343">
        <v>0</v>
      </c>
      <c r="C6" s="82" t="s">
        <v>87</v>
      </c>
      <c r="D6" s="81" t="s">
        <v>218</v>
      </c>
      <c r="E6" s="83" t="s">
        <v>229</v>
      </c>
      <c r="F6" s="83" t="s">
        <v>109</v>
      </c>
      <c r="G6" s="83" t="s">
        <v>81</v>
      </c>
      <c r="H6" s="159" t="s">
        <v>693</v>
      </c>
      <c r="I6" s="342">
        <v>269</v>
      </c>
    </row>
    <row r="7" spans="1:9" ht="16.8">
      <c r="A7" s="870" t="s">
        <v>114</v>
      </c>
      <c r="B7" s="871">
        <v>0</v>
      </c>
      <c r="C7" s="365" t="s">
        <v>115</v>
      </c>
      <c r="D7" s="362" t="s">
        <v>218</v>
      </c>
      <c r="E7" s="364" t="s">
        <v>229</v>
      </c>
      <c r="F7" s="364" t="s">
        <v>109</v>
      </c>
      <c r="G7" s="364" t="s">
        <v>81</v>
      </c>
      <c r="H7" s="364" t="s">
        <v>693</v>
      </c>
      <c r="I7" s="661">
        <v>219</v>
      </c>
    </row>
    <row r="8" spans="1:9" ht="16.8">
      <c r="A8" s="870" t="s">
        <v>116</v>
      </c>
      <c r="B8" s="871">
        <v>0</v>
      </c>
      <c r="C8" s="365" t="s">
        <v>115</v>
      </c>
      <c r="D8" s="362" t="s">
        <v>218</v>
      </c>
      <c r="E8" s="364" t="s">
        <v>229</v>
      </c>
      <c r="F8" s="364" t="s">
        <v>76</v>
      </c>
      <c r="G8" s="364" t="s">
        <v>77</v>
      </c>
      <c r="H8" s="364" t="s">
        <v>693</v>
      </c>
      <c r="I8" s="661">
        <v>238</v>
      </c>
    </row>
    <row r="9" spans="1:9" ht="16.8">
      <c r="A9" s="865" t="s">
        <v>434</v>
      </c>
      <c r="B9" s="343">
        <v>0</v>
      </c>
      <c r="C9" s="332" t="s">
        <v>91</v>
      </c>
      <c r="D9" s="81" t="s">
        <v>218</v>
      </c>
      <c r="E9" s="83" t="s">
        <v>229</v>
      </c>
      <c r="F9" s="83" t="s">
        <v>109</v>
      </c>
      <c r="G9" s="83" t="s">
        <v>81</v>
      </c>
      <c r="H9" s="159" t="s">
        <v>712</v>
      </c>
      <c r="I9" s="342">
        <v>195</v>
      </c>
    </row>
    <row r="10" spans="1:9" ht="16.8">
      <c r="A10" s="872" t="s">
        <v>425</v>
      </c>
      <c r="B10" s="873">
        <v>0</v>
      </c>
      <c r="C10" s="359" t="s">
        <v>488</v>
      </c>
      <c r="D10" s="360" t="s">
        <v>218</v>
      </c>
      <c r="E10" s="361" t="s">
        <v>229</v>
      </c>
      <c r="F10" s="361" t="s">
        <v>109</v>
      </c>
      <c r="G10" s="361" t="s">
        <v>81</v>
      </c>
      <c r="H10" s="732" t="s">
        <v>693</v>
      </c>
      <c r="I10" s="733">
        <v>223</v>
      </c>
    </row>
    <row r="11" spans="1:9" ht="16.8">
      <c r="A11" s="874" t="s">
        <v>312</v>
      </c>
      <c r="B11" s="873">
        <v>0</v>
      </c>
      <c r="C11" s="359" t="s">
        <v>488</v>
      </c>
      <c r="D11" s="360" t="s">
        <v>222</v>
      </c>
      <c r="E11" s="361" t="s">
        <v>231</v>
      </c>
      <c r="F11" s="361" t="s">
        <v>76</v>
      </c>
      <c r="G11" s="361" t="s">
        <v>123</v>
      </c>
      <c r="H11" s="732" t="s">
        <v>700</v>
      </c>
      <c r="I11" s="733">
        <v>101</v>
      </c>
    </row>
    <row r="12" spans="1:9" ht="16.8">
      <c r="A12" s="874" t="s">
        <v>435</v>
      </c>
      <c r="B12" s="873">
        <v>0</v>
      </c>
      <c r="C12" s="359" t="s">
        <v>488</v>
      </c>
      <c r="D12" s="360" t="s">
        <v>223</v>
      </c>
      <c r="E12" s="361" t="s">
        <v>229</v>
      </c>
      <c r="F12" s="361" t="s">
        <v>76</v>
      </c>
      <c r="G12" s="361" t="s">
        <v>90</v>
      </c>
      <c r="H12" s="732" t="s">
        <v>693</v>
      </c>
      <c r="I12" s="733">
        <v>293</v>
      </c>
    </row>
    <row r="13" spans="1:9" ht="16.8">
      <c r="A13" s="865" t="s">
        <v>421</v>
      </c>
      <c r="B13" s="343">
        <v>0</v>
      </c>
      <c r="C13" s="332" t="s">
        <v>489</v>
      </c>
      <c r="D13" s="81" t="s">
        <v>218</v>
      </c>
      <c r="E13" s="83" t="s">
        <v>229</v>
      </c>
      <c r="F13" s="83" t="s">
        <v>109</v>
      </c>
      <c r="G13" s="83" t="s">
        <v>84</v>
      </c>
      <c r="H13" s="83" t="s">
        <v>712</v>
      </c>
      <c r="I13" s="342">
        <v>9</v>
      </c>
    </row>
    <row r="14" spans="1:9" ht="16.8">
      <c r="A14" s="865" t="s">
        <v>426</v>
      </c>
      <c r="B14" s="343">
        <v>0</v>
      </c>
      <c r="C14" s="332" t="s">
        <v>489</v>
      </c>
      <c r="D14" s="81" t="s">
        <v>427</v>
      </c>
      <c r="E14" s="83" t="s">
        <v>229</v>
      </c>
      <c r="F14" s="83" t="s">
        <v>76</v>
      </c>
      <c r="G14" s="83" t="s">
        <v>81</v>
      </c>
      <c r="H14" s="159" t="s">
        <v>712</v>
      </c>
      <c r="I14" s="342">
        <v>131</v>
      </c>
    </row>
    <row r="15" spans="1:9" ht="16.8">
      <c r="A15" s="865" t="s">
        <v>428</v>
      </c>
      <c r="B15" s="343">
        <v>0</v>
      </c>
      <c r="C15" s="332" t="s">
        <v>489</v>
      </c>
      <c r="D15" s="81" t="s">
        <v>218</v>
      </c>
      <c r="E15" s="83" t="s">
        <v>229</v>
      </c>
      <c r="F15" s="83" t="s">
        <v>109</v>
      </c>
      <c r="G15" s="83" t="s">
        <v>429</v>
      </c>
      <c r="H15" s="159" t="s">
        <v>693</v>
      </c>
      <c r="I15" s="342">
        <v>249</v>
      </c>
    </row>
    <row r="16" spans="1:9" ht="16.8">
      <c r="A16" s="865" t="s">
        <v>117</v>
      </c>
      <c r="B16" s="343">
        <v>0</v>
      </c>
      <c r="C16" s="332" t="s">
        <v>489</v>
      </c>
      <c r="D16" s="81" t="s">
        <v>218</v>
      </c>
      <c r="E16" s="83" t="s">
        <v>229</v>
      </c>
      <c r="F16" s="83" t="s">
        <v>98</v>
      </c>
      <c r="G16" s="83" t="s">
        <v>81</v>
      </c>
      <c r="H16" s="83" t="s">
        <v>693</v>
      </c>
      <c r="I16" s="342">
        <v>253</v>
      </c>
    </row>
    <row r="17" spans="1:9" ht="16.8">
      <c r="A17" s="865" t="s">
        <v>290</v>
      </c>
      <c r="B17" s="343">
        <v>0</v>
      </c>
      <c r="C17" s="332" t="s">
        <v>489</v>
      </c>
      <c r="D17" s="81" t="s">
        <v>220</v>
      </c>
      <c r="E17" s="83" t="s">
        <v>229</v>
      </c>
      <c r="F17" s="83" t="s">
        <v>99</v>
      </c>
      <c r="G17" s="83" t="s">
        <v>84</v>
      </c>
      <c r="H17" s="159" t="s">
        <v>693</v>
      </c>
      <c r="I17" s="342">
        <v>253</v>
      </c>
    </row>
    <row r="18" spans="1:9" ht="16.8">
      <c r="A18" s="865" t="s">
        <v>430</v>
      </c>
      <c r="B18" s="343">
        <v>0</v>
      </c>
      <c r="C18" s="332" t="s">
        <v>489</v>
      </c>
      <c r="D18" s="81" t="s">
        <v>218</v>
      </c>
      <c r="E18" s="83" t="s">
        <v>229</v>
      </c>
      <c r="F18" s="83" t="s">
        <v>109</v>
      </c>
      <c r="G18" s="83" t="s">
        <v>80</v>
      </c>
      <c r="H18" s="159" t="s">
        <v>700</v>
      </c>
      <c r="I18" s="342">
        <v>100</v>
      </c>
    </row>
    <row r="19" spans="1:9" ht="16.8">
      <c r="A19" s="865" t="s">
        <v>431</v>
      </c>
      <c r="B19" s="343">
        <v>0</v>
      </c>
      <c r="C19" s="332" t="s">
        <v>489</v>
      </c>
      <c r="D19" s="81" t="s">
        <v>220</v>
      </c>
      <c r="E19" s="83" t="s">
        <v>229</v>
      </c>
      <c r="F19" s="83" t="s">
        <v>109</v>
      </c>
      <c r="G19" s="83" t="s">
        <v>81</v>
      </c>
      <c r="H19" s="83" t="s">
        <v>693</v>
      </c>
      <c r="I19" s="342">
        <v>258</v>
      </c>
    </row>
    <row r="20" spans="1:9" ht="16.8">
      <c r="A20" s="865" t="s">
        <v>313</v>
      </c>
      <c r="B20" s="343">
        <v>0</v>
      </c>
      <c r="C20" s="332" t="s">
        <v>489</v>
      </c>
      <c r="D20" s="81" t="s">
        <v>218</v>
      </c>
      <c r="E20" s="83" t="s">
        <v>229</v>
      </c>
      <c r="F20" s="83" t="s">
        <v>109</v>
      </c>
      <c r="G20" s="83" t="s">
        <v>86</v>
      </c>
      <c r="H20" s="159" t="s">
        <v>700</v>
      </c>
      <c r="I20" s="342">
        <v>103</v>
      </c>
    </row>
    <row r="21" spans="1:9" ht="16.8">
      <c r="A21" s="865" t="s">
        <v>422</v>
      </c>
      <c r="B21" s="343">
        <v>0</v>
      </c>
      <c r="C21" s="332" t="s">
        <v>79</v>
      </c>
      <c r="D21" s="81" t="s">
        <v>218</v>
      </c>
      <c r="E21" s="83" t="s">
        <v>229</v>
      </c>
      <c r="F21" s="83" t="s">
        <v>423</v>
      </c>
      <c r="G21" s="83" t="s">
        <v>89</v>
      </c>
      <c r="H21" s="83" t="s">
        <v>693</v>
      </c>
      <c r="I21" s="342">
        <v>201</v>
      </c>
    </row>
    <row r="22" spans="1:9" ht="16.8">
      <c r="A22" s="865" t="s">
        <v>78</v>
      </c>
      <c r="B22" s="343">
        <v>0</v>
      </c>
      <c r="C22" s="332" t="s">
        <v>79</v>
      </c>
      <c r="D22" s="81" t="s">
        <v>218</v>
      </c>
      <c r="E22" s="83" t="s">
        <v>229</v>
      </c>
      <c r="F22" s="83" t="s">
        <v>97</v>
      </c>
      <c r="G22" s="83" t="s">
        <v>80</v>
      </c>
      <c r="H22" s="83" t="s">
        <v>693</v>
      </c>
      <c r="I22" s="342">
        <v>219</v>
      </c>
    </row>
    <row r="23" spans="1:9" ht="16.8">
      <c r="A23" s="865" t="s">
        <v>432</v>
      </c>
      <c r="B23" s="343">
        <v>0</v>
      </c>
      <c r="C23" s="332" t="s">
        <v>79</v>
      </c>
      <c r="D23" s="81" t="s">
        <v>218</v>
      </c>
      <c r="E23" s="83" t="s">
        <v>229</v>
      </c>
      <c r="F23" s="83" t="s">
        <v>98</v>
      </c>
      <c r="G23" s="83" t="s">
        <v>96</v>
      </c>
      <c r="H23" s="83" t="s">
        <v>693</v>
      </c>
      <c r="I23" s="342">
        <v>264</v>
      </c>
    </row>
    <row r="24" spans="1:9" ht="16.8">
      <c r="A24" s="875" t="s">
        <v>82</v>
      </c>
      <c r="B24" s="876">
        <v>0</v>
      </c>
      <c r="C24" s="762" t="s">
        <v>79</v>
      </c>
      <c r="D24" s="144" t="s">
        <v>220</v>
      </c>
      <c r="E24" s="145" t="s">
        <v>229</v>
      </c>
      <c r="F24" s="145" t="s">
        <v>83</v>
      </c>
      <c r="G24" s="145" t="s">
        <v>84</v>
      </c>
      <c r="H24" s="145" t="s">
        <v>693</v>
      </c>
      <c r="I24" s="374">
        <v>269</v>
      </c>
    </row>
    <row r="25" spans="1:9" ht="16.8">
      <c r="A25" s="865" t="s">
        <v>437</v>
      </c>
      <c r="B25" s="343">
        <v>1</v>
      </c>
      <c r="C25" s="160" t="s">
        <v>75</v>
      </c>
      <c r="D25" s="84" t="s">
        <v>224</v>
      </c>
      <c r="E25" s="877" t="s">
        <v>229</v>
      </c>
      <c r="F25" s="159" t="s">
        <v>76</v>
      </c>
      <c r="G25" s="83" t="s">
        <v>355</v>
      </c>
      <c r="H25" s="83" t="s">
        <v>712</v>
      </c>
      <c r="I25" s="342">
        <v>77</v>
      </c>
    </row>
    <row r="26" spans="1:9" ht="16.8">
      <c r="A26" s="865" t="s">
        <v>122</v>
      </c>
      <c r="B26" s="343">
        <v>1</v>
      </c>
      <c r="C26" s="160" t="s">
        <v>75</v>
      </c>
      <c r="D26" s="84" t="s">
        <v>218</v>
      </c>
      <c r="E26" s="877" t="s">
        <v>229</v>
      </c>
      <c r="F26" s="159" t="s">
        <v>76</v>
      </c>
      <c r="G26" s="159" t="s">
        <v>123</v>
      </c>
      <c r="H26" s="83" t="s">
        <v>693</v>
      </c>
      <c r="I26" s="342">
        <v>226</v>
      </c>
    </row>
    <row r="27" spans="1:9" ht="16.8">
      <c r="A27" s="865" t="s">
        <v>443</v>
      </c>
      <c r="B27" s="343">
        <v>1</v>
      </c>
      <c r="C27" s="160" t="s">
        <v>75</v>
      </c>
      <c r="D27" s="84" t="s">
        <v>223</v>
      </c>
      <c r="E27" s="877" t="s">
        <v>229</v>
      </c>
      <c r="F27" s="159" t="s">
        <v>76</v>
      </c>
      <c r="G27" s="83" t="s">
        <v>84</v>
      </c>
      <c r="H27" s="159" t="s">
        <v>712</v>
      </c>
      <c r="I27" s="342">
        <v>126</v>
      </c>
    </row>
    <row r="28" spans="1:9" ht="16.8">
      <c r="A28" s="351" t="s">
        <v>481</v>
      </c>
      <c r="B28" s="878">
        <v>1</v>
      </c>
      <c r="C28" s="160" t="s">
        <v>75</v>
      </c>
      <c r="D28" s="84" t="s">
        <v>224</v>
      </c>
      <c r="E28" s="367" t="s">
        <v>436</v>
      </c>
      <c r="F28" s="159" t="s">
        <v>344</v>
      </c>
      <c r="G28" s="159" t="s">
        <v>90</v>
      </c>
      <c r="H28" s="83" t="s">
        <v>713</v>
      </c>
      <c r="I28" s="342">
        <v>108</v>
      </c>
    </row>
    <row r="29" spans="1:9" ht="16.8">
      <c r="A29" s="865" t="s">
        <v>451</v>
      </c>
      <c r="B29" s="343">
        <v>1</v>
      </c>
      <c r="C29" s="160" t="s">
        <v>75</v>
      </c>
      <c r="D29" s="84" t="s">
        <v>221</v>
      </c>
      <c r="E29" s="877" t="s">
        <v>229</v>
      </c>
      <c r="F29" s="159" t="s">
        <v>76</v>
      </c>
      <c r="G29" s="159" t="s">
        <v>80</v>
      </c>
      <c r="H29" s="83" t="s">
        <v>693</v>
      </c>
      <c r="I29" s="342">
        <v>266</v>
      </c>
    </row>
    <row r="30" spans="1:9" ht="16.8">
      <c r="A30" s="865" t="s">
        <v>446</v>
      </c>
      <c r="B30" s="343">
        <v>1</v>
      </c>
      <c r="C30" s="160" t="s">
        <v>75</v>
      </c>
      <c r="D30" s="84" t="s">
        <v>221</v>
      </c>
      <c r="E30" s="877" t="s">
        <v>229</v>
      </c>
      <c r="F30" s="159" t="s">
        <v>76</v>
      </c>
      <c r="G30" s="159" t="s">
        <v>80</v>
      </c>
      <c r="H30" s="83" t="s">
        <v>693</v>
      </c>
      <c r="I30" s="342">
        <v>266</v>
      </c>
    </row>
    <row r="31" spans="1:9" ht="16.8">
      <c r="A31" s="865" t="s">
        <v>442</v>
      </c>
      <c r="B31" s="343">
        <v>1</v>
      </c>
      <c r="C31" s="82" t="s">
        <v>87</v>
      </c>
      <c r="D31" s="81" t="s">
        <v>223</v>
      </c>
      <c r="E31" s="83" t="s">
        <v>229</v>
      </c>
      <c r="F31" s="83" t="s">
        <v>109</v>
      </c>
      <c r="G31" s="83" t="s">
        <v>90</v>
      </c>
      <c r="H31" s="83" t="s">
        <v>693</v>
      </c>
      <c r="I31" s="342">
        <v>237</v>
      </c>
    </row>
    <row r="32" spans="1:9" ht="16.8">
      <c r="A32" s="865" t="s">
        <v>483</v>
      </c>
      <c r="B32" s="343">
        <v>1</v>
      </c>
      <c r="C32" s="160" t="s">
        <v>87</v>
      </c>
      <c r="D32" s="84" t="s">
        <v>484</v>
      </c>
      <c r="E32" s="877" t="s">
        <v>229</v>
      </c>
      <c r="F32" s="159" t="s">
        <v>83</v>
      </c>
      <c r="G32" s="83" t="s">
        <v>80</v>
      </c>
      <c r="H32" s="159" t="s">
        <v>712</v>
      </c>
      <c r="I32" s="342">
        <v>119</v>
      </c>
    </row>
    <row r="33" spans="1:9" ht="16.8">
      <c r="A33" s="865" t="s">
        <v>511</v>
      </c>
      <c r="B33" s="343">
        <v>1</v>
      </c>
      <c r="C33" s="82" t="s">
        <v>87</v>
      </c>
      <c r="D33" s="81" t="s">
        <v>220</v>
      </c>
      <c r="E33" s="83" t="s">
        <v>229</v>
      </c>
      <c r="F33" s="83" t="s">
        <v>76</v>
      </c>
      <c r="G33" s="83" t="s">
        <v>355</v>
      </c>
      <c r="H33" s="159" t="s">
        <v>693</v>
      </c>
      <c r="I33" s="342">
        <v>249</v>
      </c>
    </row>
    <row r="34" spans="1:9" ht="16.8">
      <c r="A34" s="351" t="s">
        <v>482</v>
      </c>
      <c r="B34" s="878">
        <v>1</v>
      </c>
      <c r="C34" s="160" t="s">
        <v>87</v>
      </c>
      <c r="D34" s="84" t="s">
        <v>218</v>
      </c>
      <c r="E34" s="84" t="s">
        <v>229</v>
      </c>
      <c r="F34" s="159" t="s">
        <v>109</v>
      </c>
      <c r="G34" s="83" t="s">
        <v>81</v>
      </c>
      <c r="H34" s="83" t="s">
        <v>695</v>
      </c>
      <c r="I34" s="342">
        <v>115</v>
      </c>
    </row>
    <row r="35" spans="1:9" ht="16.8">
      <c r="A35" s="865" t="s">
        <v>445</v>
      </c>
      <c r="B35" s="343">
        <v>1</v>
      </c>
      <c r="C35" s="160" t="s">
        <v>87</v>
      </c>
      <c r="D35" s="84" t="s">
        <v>218</v>
      </c>
      <c r="E35" s="84" t="s">
        <v>229</v>
      </c>
      <c r="F35" s="159" t="s">
        <v>109</v>
      </c>
      <c r="G35" s="83" t="s">
        <v>81</v>
      </c>
      <c r="H35" s="159" t="s">
        <v>695</v>
      </c>
      <c r="I35" s="342">
        <v>115</v>
      </c>
    </row>
    <row r="36" spans="1:9" ht="16.8">
      <c r="A36" s="351" t="s">
        <v>129</v>
      </c>
      <c r="B36" s="878">
        <v>1</v>
      </c>
      <c r="C36" s="160" t="s">
        <v>87</v>
      </c>
      <c r="D36" s="84" t="s">
        <v>225</v>
      </c>
      <c r="E36" s="879" t="s">
        <v>230</v>
      </c>
      <c r="F36" s="159" t="s">
        <v>109</v>
      </c>
      <c r="G36" s="159" t="s">
        <v>90</v>
      </c>
      <c r="H36" s="159" t="s">
        <v>693</v>
      </c>
      <c r="I36" s="342" t="s">
        <v>711</v>
      </c>
    </row>
    <row r="37" spans="1:9" ht="16.8">
      <c r="A37" s="351" t="s">
        <v>399</v>
      </c>
      <c r="B37" s="878">
        <v>1</v>
      </c>
      <c r="C37" s="82" t="s">
        <v>87</v>
      </c>
      <c r="D37" s="81" t="s">
        <v>225</v>
      </c>
      <c r="E37" s="880" t="s">
        <v>229</v>
      </c>
      <c r="F37" s="159" t="s">
        <v>109</v>
      </c>
      <c r="G37" s="159" t="s">
        <v>90</v>
      </c>
      <c r="H37" s="83" t="s">
        <v>703</v>
      </c>
      <c r="I37" s="342">
        <v>71</v>
      </c>
    </row>
    <row r="38" spans="1:9" ht="16.8">
      <c r="A38" s="881" t="s">
        <v>512</v>
      </c>
      <c r="B38" s="871">
        <v>1</v>
      </c>
      <c r="C38" s="363" t="s">
        <v>115</v>
      </c>
      <c r="D38" s="362" t="s">
        <v>221</v>
      </c>
      <c r="E38" s="882" t="s">
        <v>229</v>
      </c>
      <c r="F38" s="364" t="s">
        <v>83</v>
      </c>
      <c r="G38" s="364" t="s">
        <v>84</v>
      </c>
      <c r="H38" s="364" t="s">
        <v>693</v>
      </c>
      <c r="I38" s="661">
        <v>212</v>
      </c>
    </row>
    <row r="39" spans="1:9" ht="16.8">
      <c r="A39" s="881" t="s">
        <v>419</v>
      </c>
      <c r="B39" s="871">
        <v>1</v>
      </c>
      <c r="C39" s="363" t="s">
        <v>115</v>
      </c>
      <c r="D39" s="362" t="s">
        <v>221</v>
      </c>
      <c r="E39" s="882" t="s">
        <v>229</v>
      </c>
      <c r="F39" s="364" t="s">
        <v>493</v>
      </c>
      <c r="G39" s="364" t="s">
        <v>81</v>
      </c>
      <c r="H39" s="364" t="s">
        <v>693</v>
      </c>
      <c r="I39" s="661">
        <v>220</v>
      </c>
    </row>
    <row r="40" spans="1:9" ht="16.8">
      <c r="A40" s="881" t="s">
        <v>291</v>
      </c>
      <c r="B40" s="871">
        <v>1</v>
      </c>
      <c r="C40" s="363" t="s">
        <v>115</v>
      </c>
      <c r="D40" s="362" t="s">
        <v>218</v>
      </c>
      <c r="E40" s="882" t="s">
        <v>229</v>
      </c>
      <c r="F40" s="364" t="s">
        <v>76</v>
      </c>
      <c r="G40" s="364" t="s">
        <v>81</v>
      </c>
      <c r="H40" s="364" t="s">
        <v>693</v>
      </c>
      <c r="I40" s="661">
        <v>243</v>
      </c>
    </row>
    <row r="41" spans="1:9" ht="16.8">
      <c r="A41" s="881" t="s">
        <v>450</v>
      </c>
      <c r="B41" s="871">
        <v>1</v>
      </c>
      <c r="C41" s="363" t="s">
        <v>115</v>
      </c>
      <c r="D41" s="362" t="s">
        <v>220</v>
      </c>
      <c r="E41" s="364" t="s">
        <v>229</v>
      </c>
      <c r="F41" s="364" t="s">
        <v>99</v>
      </c>
      <c r="G41" s="364" t="s">
        <v>90</v>
      </c>
      <c r="H41" s="364" t="s">
        <v>712</v>
      </c>
      <c r="I41" s="661">
        <v>219</v>
      </c>
    </row>
    <row r="42" spans="1:9" ht="16.8">
      <c r="A42" s="881" t="s">
        <v>513</v>
      </c>
      <c r="B42" s="871">
        <v>1</v>
      </c>
      <c r="C42" s="363" t="s">
        <v>115</v>
      </c>
      <c r="D42" s="362" t="s">
        <v>514</v>
      </c>
      <c r="E42" s="364" t="s">
        <v>229</v>
      </c>
      <c r="F42" s="364" t="s">
        <v>83</v>
      </c>
      <c r="G42" s="364" t="s">
        <v>185</v>
      </c>
      <c r="H42" s="364" t="s">
        <v>693</v>
      </c>
      <c r="I42" s="661">
        <v>296</v>
      </c>
    </row>
    <row r="43" spans="1:9" ht="16.8">
      <c r="A43" s="865" t="s">
        <v>526</v>
      </c>
      <c r="B43" s="343">
        <v>1</v>
      </c>
      <c r="C43" s="160" t="s">
        <v>91</v>
      </c>
      <c r="D43" s="84" t="s">
        <v>218</v>
      </c>
      <c r="E43" s="877" t="s">
        <v>436</v>
      </c>
      <c r="F43" s="159" t="s">
        <v>109</v>
      </c>
      <c r="G43" s="83" t="s">
        <v>86</v>
      </c>
      <c r="H43" s="83" t="s">
        <v>712</v>
      </c>
      <c r="I43" s="342">
        <v>32</v>
      </c>
    </row>
    <row r="44" spans="1:9" ht="16.8">
      <c r="A44" s="865" t="s">
        <v>444</v>
      </c>
      <c r="B44" s="343">
        <v>1</v>
      </c>
      <c r="C44" s="160" t="s">
        <v>91</v>
      </c>
      <c r="D44" s="84" t="s">
        <v>218</v>
      </c>
      <c r="E44" s="877" t="s">
        <v>229</v>
      </c>
      <c r="F44" s="159" t="s">
        <v>99</v>
      </c>
      <c r="G44" s="159" t="s">
        <v>81</v>
      </c>
      <c r="H44" s="159" t="s">
        <v>693</v>
      </c>
      <c r="I44" s="342">
        <v>251</v>
      </c>
    </row>
    <row r="45" spans="1:9" ht="16.8">
      <c r="A45" s="865" t="s">
        <v>522</v>
      </c>
      <c r="B45" s="343">
        <v>1</v>
      </c>
      <c r="C45" s="160" t="s">
        <v>91</v>
      </c>
      <c r="D45" s="84" t="s">
        <v>220</v>
      </c>
      <c r="E45" s="877" t="s">
        <v>229</v>
      </c>
      <c r="F45" s="159" t="s">
        <v>109</v>
      </c>
      <c r="G45" s="159" t="s">
        <v>90</v>
      </c>
      <c r="H45" s="159" t="s">
        <v>712</v>
      </c>
      <c r="I45" s="342">
        <v>154</v>
      </c>
    </row>
    <row r="46" spans="1:9" ht="16.8">
      <c r="A46" s="351" t="s">
        <v>487</v>
      </c>
      <c r="B46" s="878">
        <v>1</v>
      </c>
      <c r="C46" s="160" t="s">
        <v>91</v>
      </c>
      <c r="D46" s="81" t="s">
        <v>218</v>
      </c>
      <c r="E46" s="83" t="s">
        <v>229</v>
      </c>
      <c r="F46" s="159" t="s">
        <v>109</v>
      </c>
      <c r="G46" s="159" t="s">
        <v>81</v>
      </c>
      <c r="H46" s="83" t="s">
        <v>712</v>
      </c>
      <c r="I46" s="342">
        <v>195</v>
      </c>
    </row>
    <row r="47" spans="1:9" ht="16.8">
      <c r="A47" s="865" t="s">
        <v>515</v>
      </c>
      <c r="B47" s="343">
        <v>1</v>
      </c>
      <c r="C47" s="160" t="s">
        <v>91</v>
      </c>
      <c r="D47" s="84" t="s">
        <v>223</v>
      </c>
      <c r="E47" s="879" t="s">
        <v>229</v>
      </c>
      <c r="F47" s="159" t="s">
        <v>109</v>
      </c>
      <c r="G47" s="159" t="s">
        <v>355</v>
      </c>
      <c r="H47" s="159" t="s">
        <v>693</v>
      </c>
      <c r="I47" s="342">
        <v>294</v>
      </c>
    </row>
    <row r="48" spans="1:9" ht="16.8">
      <c r="A48" s="883" t="s">
        <v>479</v>
      </c>
      <c r="B48" s="884">
        <v>1</v>
      </c>
      <c r="C48" s="360" t="s">
        <v>488</v>
      </c>
      <c r="D48" s="360" t="s">
        <v>218</v>
      </c>
      <c r="E48" s="361" t="s">
        <v>436</v>
      </c>
      <c r="F48" s="361" t="s">
        <v>76</v>
      </c>
      <c r="G48" s="361" t="s">
        <v>90</v>
      </c>
      <c r="H48" s="732" t="s">
        <v>693</v>
      </c>
      <c r="I48" s="733">
        <v>103</v>
      </c>
    </row>
    <row r="49" spans="1:9" ht="16.8">
      <c r="A49" s="883" t="s">
        <v>196</v>
      </c>
      <c r="B49" s="884">
        <v>1</v>
      </c>
      <c r="C49" s="360" t="s">
        <v>488</v>
      </c>
      <c r="D49" s="360" t="s">
        <v>218</v>
      </c>
      <c r="E49" s="361" t="s">
        <v>229</v>
      </c>
      <c r="F49" s="361" t="s">
        <v>109</v>
      </c>
      <c r="G49" s="361" t="s">
        <v>204</v>
      </c>
      <c r="H49" s="732" t="s">
        <v>693</v>
      </c>
      <c r="I49" s="733">
        <v>208</v>
      </c>
    </row>
    <row r="50" spans="1:9" ht="16.8">
      <c r="A50" s="883" t="s">
        <v>516</v>
      </c>
      <c r="B50" s="884">
        <v>1</v>
      </c>
      <c r="C50" s="360" t="s">
        <v>488</v>
      </c>
      <c r="D50" s="360" t="s">
        <v>218</v>
      </c>
      <c r="E50" s="361" t="s">
        <v>229</v>
      </c>
      <c r="F50" s="361" t="s">
        <v>76</v>
      </c>
      <c r="G50" s="361" t="s">
        <v>81</v>
      </c>
      <c r="H50" s="732" t="s">
        <v>693</v>
      </c>
      <c r="I50" s="733">
        <v>209</v>
      </c>
    </row>
    <row r="51" spans="1:9" ht="16.8">
      <c r="A51" s="874" t="s">
        <v>448</v>
      </c>
      <c r="B51" s="873">
        <v>1</v>
      </c>
      <c r="C51" s="360" t="s">
        <v>488</v>
      </c>
      <c r="D51" s="360" t="s">
        <v>218</v>
      </c>
      <c r="E51" s="359" t="s">
        <v>229</v>
      </c>
      <c r="F51" s="361" t="s">
        <v>109</v>
      </c>
      <c r="G51" s="361" t="s">
        <v>80</v>
      </c>
      <c r="H51" s="732" t="s">
        <v>693</v>
      </c>
      <c r="I51" s="733">
        <v>269</v>
      </c>
    </row>
    <row r="52" spans="1:9" ht="16.8">
      <c r="A52" s="883" t="s">
        <v>523</v>
      </c>
      <c r="B52" s="884">
        <v>1</v>
      </c>
      <c r="C52" s="360" t="s">
        <v>488</v>
      </c>
      <c r="D52" s="360" t="s">
        <v>223</v>
      </c>
      <c r="E52" s="361" t="s">
        <v>229</v>
      </c>
      <c r="F52" s="361" t="s">
        <v>76</v>
      </c>
      <c r="G52" s="361" t="s">
        <v>90</v>
      </c>
      <c r="H52" s="732" t="s">
        <v>712</v>
      </c>
      <c r="I52" s="733">
        <v>202</v>
      </c>
    </row>
    <row r="53" spans="1:9" ht="16.8">
      <c r="A53" s="865" t="s">
        <v>480</v>
      </c>
      <c r="B53" s="343">
        <v>1</v>
      </c>
      <c r="C53" s="160" t="s">
        <v>489</v>
      </c>
      <c r="D53" s="84" t="s">
        <v>223</v>
      </c>
      <c r="E53" s="877" t="s">
        <v>229</v>
      </c>
      <c r="F53" s="159" t="s">
        <v>76</v>
      </c>
      <c r="G53" s="159" t="s">
        <v>84</v>
      </c>
      <c r="H53" s="159" t="s">
        <v>695</v>
      </c>
      <c r="I53" s="342">
        <v>96</v>
      </c>
    </row>
    <row r="54" spans="1:9" ht="16.8">
      <c r="A54" s="865" t="s">
        <v>517</v>
      </c>
      <c r="B54" s="343">
        <v>1</v>
      </c>
      <c r="C54" s="160" t="s">
        <v>489</v>
      </c>
      <c r="D54" s="84" t="s">
        <v>218</v>
      </c>
      <c r="E54" s="877" t="s">
        <v>229</v>
      </c>
      <c r="F54" s="159" t="s">
        <v>99</v>
      </c>
      <c r="G54" s="159" t="s">
        <v>90</v>
      </c>
      <c r="H54" s="159" t="s">
        <v>693</v>
      </c>
      <c r="I54" s="342">
        <v>199</v>
      </c>
    </row>
    <row r="55" spans="1:9" ht="16.8">
      <c r="A55" s="351" t="s">
        <v>524</v>
      </c>
      <c r="B55" s="878">
        <v>1</v>
      </c>
      <c r="C55" s="332" t="s">
        <v>489</v>
      </c>
      <c r="D55" s="84" t="s">
        <v>221</v>
      </c>
      <c r="E55" s="83" t="s">
        <v>229</v>
      </c>
      <c r="F55" s="83" t="s">
        <v>76</v>
      </c>
      <c r="G55" s="83" t="s">
        <v>80</v>
      </c>
      <c r="H55" s="83" t="s">
        <v>712</v>
      </c>
      <c r="I55" s="342">
        <v>22</v>
      </c>
    </row>
    <row r="56" spans="1:9" ht="16.8">
      <c r="A56" s="865" t="s">
        <v>438</v>
      </c>
      <c r="B56" s="343">
        <v>1</v>
      </c>
      <c r="C56" s="160" t="s">
        <v>489</v>
      </c>
      <c r="D56" s="84" t="s">
        <v>223</v>
      </c>
      <c r="E56" s="877" t="s">
        <v>230</v>
      </c>
      <c r="F56" s="159" t="s">
        <v>109</v>
      </c>
      <c r="G56" s="159" t="s">
        <v>80</v>
      </c>
      <c r="H56" s="159" t="s">
        <v>693</v>
      </c>
      <c r="I56" s="342">
        <v>227</v>
      </c>
    </row>
    <row r="57" spans="1:9" ht="16.8">
      <c r="A57" s="865" t="s">
        <v>439</v>
      </c>
      <c r="B57" s="343">
        <v>1</v>
      </c>
      <c r="C57" s="160" t="s">
        <v>489</v>
      </c>
      <c r="D57" s="84" t="s">
        <v>218</v>
      </c>
      <c r="E57" s="877" t="s">
        <v>229</v>
      </c>
      <c r="F57" s="159" t="s">
        <v>83</v>
      </c>
      <c r="G57" s="159" t="s">
        <v>80</v>
      </c>
      <c r="H57" s="159" t="s">
        <v>693</v>
      </c>
      <c r="I57" s="342">
        <v>228</v>
      </c>
    </row>
    <row r="58" spans="1:9" ht="16.8">
      <c r="A58" s="865" t="s">
        <v>440</v>
      </c>
      <c r="B58" s="343">
        <v>1</v>
      </c>
      <c r="C58" s="160" t="s">
        <v>489</v>
      </c>
      <c r="D58" s="84" t="s">
        <v>224</v>
      </c>
      <c r="E58" s="877" t="s">
        <v>441</v>
      </c>
      <c r="F58" s="159" t="s">
        <v>109</v>
      </c>
      <c r="G58" s="159" t="s">
        <v>90</v>
      </c>
      <c r="H58" s="83" t="s">
        <v>693</v>
      </c>
      <c r="I58" s="342">
        <v>229</v>
      </c>
    </row>
    <row r="59" spans="1:9" ht="16.8">
      <c r="A59" s="865" t="s">
        <v>447</v>
      </c>
      <c r="B59" s="343">
        <v>1</v>
      </c>
      <c r="C59" s="160" t="s">
        <v>489</v>
      </c>
      <c r="D59" s="84" t="s">
        <v>218</v>
      </c>
      <c r="E59" s="877" t="s">
        <v>229</v>
      </c>
      <c r="F59" s="159" t="s">
        <v>109</v>
      </c>
      <c r="G59" s="159" t="s">
        <v>80</v>
      </c>
      <c r="H59" s="159" t="s">
        <v>712</v>
      </c>
      <c r="I59" s="342">
        <v>166</v>
      </c>
    </row>
    <row r="60" spans="1:9" ht="16.8">
      <c r="A60" s="865" t="s">
        <v>518</v>
      </c>
      <c r="B60" s="343">
        <v>1</v>
      </c>
      <c r="C60" s="160" t="s">
        <v>489</v>
      </c>
      <c r="D60" s="84" t="s">
        <v>223</v>
      </c>
      <c r="E60" s="877" t="s">
        <v>229</v>
      </c>
      <c r="F60" s="159" t="s">
        <v>109</v>
      </c>
      <c r="G60" s="159" t="s">
        <v>80</v>
      </c>
      <c r="H60" s="159" t="s">
        <v>693</v>
      </c>
      <c r="I60" s="342">
        <v>269</v>
      </c>
    </row>
    <row r="61" spans="1:9" ht="16.8">
      <c r="A61" s="865" t="s">
        <v>449</v>
      </c>
      <c r="B61" s="343">
        <v>1</v>
      </c>
      <c r="C61" s="160" t="s">
        <v>489</v>
      </c>
      <c r="D61" s="81" t="s">
        <v>218</v>
      </c>
      <c r="E61" s="83" t="s">
        <v>229</v>
      </c>
      <c r="F61" s="83" t="s">
        <v>76</v>
      </c>
      <c r="G61" s="83" t="s">
        <v>90</v>
      </c>
      <c r="H61" s="83" t="s">
        <v>712</v>
      </c>
      <c r="I61" s="342">
        <v>188</v>
      </c>
    </row>
    <row r="62" spans="1:9" ht="16.8">
      <c r="A62" s="370" t="s">
        <v>525</v>
      </c>
      <c r="B62" s="885">
        <v>1</v>
      </c>
      <c r="C62" s="371" t="s">
        <v>79</v>
      </c>
      <c r="D62" s="169" t="s">
        <v>223</v>
      </c>
      <c r="E62" s="372" t="s">
        <v>229</v>
      </c>
      <c r="F62" s="373" t="s">
        <v>76</v>
      </c>
      <c r="G62" s="373" t="s">
        <v>355</v>
      </c>
      <c r="H62" s="373" t="s">
        <v>712</v>
      </c>
      <c r="I62" s="374">
        <v>88</v>
      </c>
    </row>
    <row r="63" spans="1:9" ht="16.8">
      <c r="A63" s="351" t="s">
        <v>486</v>
      </c>
      <c r="B63" s="878">
        <v>2</v>
      </c>
      <c r="C63" s="160" t="s">
        <v>75</v>
      </c>
      <c r="D63" s="84" t="s">
        <v>224</v>
      </c>
      <c r="E63" s="159" t="s">
        <v>229</v>
      </c>
      <c r="F63" s="159" t="s">
        <v>344</v>
      </c>
      <c r="G63" s="159" t="s">
        <v>80</v>
      </c>
      <c r="H63" s="159" t="s">
        <v>694</v>
      </c>
      <c r="I63" s="342">
        <v>94</v>
      </c>
    </row>
    <row r="64" spans="1:9" ht="16.8">
      <c r="A64" s="351" t="s">
        <v>150</v>
      </c>
      <c r="B64" s="878">
        <v>2</v>
      </c>
      <c r="C64" s="160" t="s">
        <v>75</v>
      </c>
      <c r="D64" s="84" t="s">
        <v>218</v>
      </c>
      <c r="E64" s="879" t="s">
        <v>229</v>
      </c>
      <c r="F64" s="159" t="s">
        <v>109</v>
      </c>
      <c r="G64" s="159" t="s">
        <v>123</v>
      </c>
      <c r="H64" s="83" t="s">
        <v>693</v>
      </c>
      <c r="I64" s="342">
        <v>297</v>
      </c>
    </row>
    <row r="65" spans="1:9" ht="16.8">
      <c r="A65" s="351" t="s">
        <v>478</v>
      </c>
      <c r="B65" s="878">
        <v>2</v>
      </c>
      <c r="C65" s="160" t="s">
        <v>87</v>
      </c>
      <c r="D65" s="84" t="s">
        <v>224</v>
      </c>
      <c r="E65" s="84" t="s">
        <v>229</v>
      </c>
      <c r="F65" s="159" t="s">
        <v>76</v>
      </c>
      <c r="G65" s="159" t="s">
        <v>81</v>
      </c>
      <c r="H65" s="159" t="s">
        <v>714</v>
      </c>
      <c r="I65" s="342">
        <v>110</v>
      </c>
    </row>
    <row r="66" spans="1:9" ht="16.8">
      <c r="A66" s="351" t="s">
        <v>466</v>
      </c>
      <c r="B66" s="878">
        <v>2</v>
      </c>
      <c r="C66" s="160" t="s">
        <v>87</v>
      </c>
      <c r="D66" s="84" t="s">
        <v>218</v>
      </c>
      <c r="E66" s="879" t="s">
        <v>229</v>
      </c>
      <c r="F66" s="159" t="s">
        <v>99</v>
      </c>
      <c r="G66" s="159" t="s">
        <v>84</v>
      </c>
      <c r="H66" s="83" t="s">
        <v>693</v>
      </c>
      <c r="I66" s="342">
        <v>232</v>
      </c>
    </row>
    <row r="67" spans="1:9" ht="16.8">
      <c r="A67" s="351" t="s">
        <v>483</v>
      </c>
      <c r="B67" s="878">
        <v>2</v>
      </c>
      <c r="C67" s="160" t="s">
        <v>87</v>
      </c>
      <c r="D67" s="84" t="s">
        <v>484</v>
      </c>
      <c r="E67" s="879" t="s">
        <v>229</v>
      </c>
      <c r="F67" s="159" t="s">
        <v>212</v>
      </c>
      <c r="G67" s="159" t="s">
        <v>81</v>
      </c>
      <c r="H67" s="159" t="s">
        <v>695</v>
      </c>
      <c r="I67" s="342">
        <v>112</v>
      </c>
    </row>
    <row r="68" spans="1:9" ht="16.8">
      <c r="A68" s="351" t="s">
        <v>471</v>
      </c>
      <c r="B68" s="878">
        <v>2</v>
      </c>
      <c r="C68" s="160" t="s">
        <v>87</v>
      </c>
      <c r="D68" s="84" t="s">
        <v>472</v>
      </c>
      <c r="E68" s="879" t="s">
        <v>229</v>
      </c>
      <c r="F68" s="159" t="s">
        <v>212</v>
      </c>
      <c r="G68" s="159" t="s">
        <v>185</v>
      </c>
      <c r="H68" s="159" t="s">
        <v>693</v>
      </c>
      <c r="I68" s="342">
        <v>253</v>
      </c>
    </row>
    <row r="69" spans="1:9" ht="16.8">
      <c r="A69" s="351" t="s">
        <v>149</v>
      </c>
      <c r="B69" s="878">
        <v>2</v>
      </c>
      <c r="C69" s="160" t="s">
        <v>87</v>
      </c>
      <c r="D69" s="84" t="s">
        <v>225</v>
      </c>
      <c r="E69" s="879" t="s">
        <v>230</v>
      </c>
      <c r="F69" s="159" t="s">
        <v>109</v>
      </c>
      <c r="G69" s="159" t="s">
        <v>90</v>
      </c>
      <c r="H69" s="83" t="s">
        <v>693</v>
      </c>
      <c r="I69" s="342">
        <v>286</v>
      </c>
    </row>
    <row r="70" spans="1:9" ht="16.8">
      <c r="A70" s="351" t="s">
        <v>519</v>
      </c>
      <c r="B70" s="878">
        <v>2</v>
      </c>
      <c r="C70" s="160" t="s">
        <v>87</v>
      </c>
      <c r="D70" s="84" t="s">
        <v>221</v>
      </c>
      <c r="E70" s="879" t="s">
        <v>230</v>
      </c>
      <c r="F70" s="159" t="s">
        <v>109</v>
      </c>
      <c r="G70" s="159" t="s">
        <v>185</v>
      </c>
      <c r="H70" s="159" t="s">
        <v>693</v>
      </c>
      <c r="I70" s="342">
        <v>289</v>
      </c>
    </row>
    <row r="71" spans="1:9" ht="16.8">
      <c r="A71" s="351" t="s">
        <v>400</v>
      </c>
      <c r="B71" s="878">
        <v>2</v>
      </c>
      <c r="C71" s="82" t="s">
        <v>87</v>
      </c>
      <c r="D71" s="81" t="s">
        <v>225</v>
      </c>
      <c r="E71" s="880" t="s">
        <v>229</v>
      </c>
      <c r="F71" s="159" t="s">
        <v>109</v>
      </c>
      <c r="G71" s="159" t="s">
        <v>90</v>
      </c>
      <c r="H71" s="159" t="s">
        <v>703</v>
      </c>
      <c r="I71" s="342">
        <v>71</v>
      </c>
    </row>
    <row r="72" spans="1:9" ht="16.8">
      <c r="A72" s="886" t="s">
        <v>609</v>
      </c>
      <c r="B72" s="887">
        <v>2</v>
      </c>
      <c r="C72" s="363" t="s">
        <v>115</v>
      </c>
      <c r="D72" s="362" t="s">
        <v>220</v>
      </c>
      <c r="E72" s="888" t="s">
        <v>229</v>
      </c>
      <c r="F72" s="364" t="s">
        <v>83</v>
      </c>
      <c r="G72" s="364" t="s">
        <v>81</v>
      </c>
      <c r="H72" s="364" t="s">
        <v>693</v>
      </c>
      <c r="I72" s="661">
        <v>202</v>
      </c>
    </row>
    <row r="73" spans="1:9" ht="16.8">
      <c r="A73" s="886" t="s">
        <v>457</v>
      </c>
      <c r="B73" s="887">
        <v>2</v>
      </c>
      <c r="C73" s="363" t="s">
        <v>115</v>
      </c>
      <c r="D73" s="362" t="s">
        <v>225</v>
      </c>
      <c r="E73" s="888" t="s">
        <v>229</v>
      </c>
      <c r="F73" s="364" t="s">
        <v>97</v>
      </c>
      <c r="G73" s="364" t="s">
        <v>80</v>
      </c>
      <c r="H73" s="364" t="s">
        <v>693</v>
      </c>
      <c r="I73" s="661">
        <v>220</v>
      </c>
    </row>
    <row r="74" spans="1:9" ht="16.8">
      <c r="A74" s="886" t="s">
        <v>161</v>
      </c>
      <c r="B74" s="887">
        <v>2</v>
      </c>
      <c r="C74" s="363" t="s">
        <v>115</v>
      </c>
      <c r="D74" s="362" t="s">
        <v>225</v>
      </c>
      <c r="E74" s="888" t="s">
        <v>229</v>
      </c>
      <c r="F74" s="364" t="s">
        <v>212</v>
      </c>
      <c r="G74" s="364" t="s">
        <v>80</v>
      </c>
      <c r="H74" s="364" t="s">
        <v>693</v>
      </c>
      <c r="I74" s="661">
        <v>249</v>
      </c>
    </row>
    <row r="75" spans="1:9" ht="16.8">
      <c r="A75" s="886" t="s">
        <v>474</v>
      </c>
      <c r="B75" s="887">
        <v>2</v>
      </c>
      <c r="C75" s="363" t="s">
        <v>115</v>
      </c>
      <c r="D75" s="362" t="s">
        <v>223</v>
      </c>
      <c r="E75" s="888" t="s">
        <v>229</v>
      </c>
      <c r="F75" s="364" t="s">
        <v>99</v>
      </c>
      <c r="G75" s="364" t="s">
        <v>84</v>
      </c>
      <c r="H75" s="364" t="s">
        <v>693</v>
      </c>
      <c r="I75" s="661">
        <v>275</v>
      </c>
    </row>
    <row r="76" spans="1:9" ht="16.8">
      <c r="A76" s="351" t="s">
        <v>314</v>
      </c>
      <c r="B76" s="878">
        <v>2</v>
      </c>
      <c r="C76" s="160" t="s">
        <v>91</v>
      </c>
      <c r="D76" s="84" t="s">
        <v>218</v>
      </c>
      <c r="E76" s="84" t="s">
        <v>229</v>
      </c>
      <c r="F76" s="159" t="s">
        <v>109</v>
      </c>
      <c r="G76" s="159" t="s">
        <v>81</v>
      </c>
      <c r="H76" s="159" t="s">
        <v>700</v>
      </c>
      <c r="I76" s="342">
        <v>90</v>
      </c>
    </row>
    <row r="77" spans="1:9" ht="16.8">
      <c r="A77" s="351" t="s">
        <v>133</v>
      </c>
      <c r="B77" s="878">
        <v>2</v>
      </c>
      <c r="C77" s="160" t="s">
        <v>91</v>
      </c>
      <c r="D77" s="84" t="s">
        <v>226</v>
      </c>
      <c r="E77" s="879" t="s">
        <v>229</v>
      </c>
      <c r="F77" s="159" t="s">
        <v>76</v>
      </c>
      <c r="G77" s="159" t="s">
        <v>84</v>
      </c>
      <c r="H77" s="83" t="s">
        <v>693</v>
      </c>
      <c r="I77" s="342">
        <v>216</v>
      </c>
    </row>
    <row r="78" spans="1:9" ht="16.8">
      <c r="A78" s="351" t="s">
        <v>520</v>
      </c>
      <c r="B78" s="878">
        <v>2</v>
      </c>
      <c r="C78" s="160" t="s">
        <v>91</v>
      </c>
      <c r="D78" s="84" t="s">
        <v>218</v>
      </c>
      <c r="E78" s="879" t="s">
        <v>229</v>
      </c>
      <c r="F78" s="159" t="s">
        <v>97</v>
      </c>
      <c r="G78" s="159" t="s">
        <v>86</v>
      </c>
      <c r="H78" s="83" t="s">
        <v>693</v>
      </c>
      <c r="I78" s="342">
        <v>238</v>
      </c>
    </row>
    <row r="79" spans="1:9" ht="16.8">
      <c r="A79" s="351" t="s">
        <v>146</v>
      </c>
      <c r="B79" s="878">
        <v>2</v>
      </c>
      <c r="C79" s="160" t="s">
        <v>91</v>
      </c>
      <c r="D79" s="84" t="s">
        <v>225</v>
      </c>
      <c r="E79" s="879" t="s">
        <v>229</v>
      </c>
      <c r="F79" s="159" t="s">
        <v>109</v>
      </c>
      <c r="G79" s="159" t="s">
        <v>81</v>
      </c>
      <c r="H79" s="83" t="s">
        <v>693</v>
      </c>
      <c r="I79" s="342">
        <v>281</v>
      </c>
    </row>
    <row r="80" spans="1:9" ht="16.8">
      <c r="A80" s="883" t="s">
        <v>463</v>
      </c>
      <c r="B80" s="884">
        <v>2</v>
      </c>
      <c r="C80" s="360" t="s">
        <v>488</v>
      </c>
      <c r="D80" s="360" t="s">
        <v>224</v>
      </c>
      <c r="E80" s="889" t="s">
        <v>229</v>
      </c>
      <c r="F80" s="361" t="s">
        <v>99</v>
      </c>
      <c r="G80" s="361" t="s">
        <v>89</v>
      </c>
      <c r="H80" s="732" t="s">
        <v>693</v>
      </c>
      <c r="I80" s="733">
        <v>206</v>
      </c>
    </row>
    <row r="81" spans="1:9" ht="16.8">
      <c r="A81" s="883" t="s">
        <v>464</v>
      </c>
      <c r="B81" s="884">
        <v>2</v>
      </c>
      <c r="C81" s="360" t="s">
        <v>488</v>
      </c>
      <c r="D81" s="360" t="s">
        <v>223</v>
      </c>
      <c r="E81" s="889" t="s">
        <v>229</v>
      </c>
      <c r="F81" s="361" t="s">
        <v>109</v>
      </c>
      <c r="G81" s="361" t="s">
        <v>132</v>
      </c>
      <c r="H81" s="732" t="s">
        <v>693</v>
      </c>
      <c r="I81" s="733">
        <v>211</v>
      </c>
    </row>
    <row r="82" spans="1:9" ht="16.8">
      <c r="A82" s="883" t="s">
        <v>465</v>
      </c>
      <c r="B82" s="884">
        <v>2</v>
      </c>
      <c r="C82" s="360" t="s">
        <v>488</v>
      </c>
      <c r="D82" s="360" t="s">
        <v>223</v>
      </c>
      <c r="E82" s="889" t="s">
        <v>229</v>
      </c>
      <c r="F82" s="361" t="s">
        <v>83</v>
      </c>
      <c r="G82" s="361" t="s">
        <v>355</v>
      </c>
      <c r="H82" s="732" t="s">
        <v>693</v>
      </c>
      <c r="I82" s="733">
        <v>229</v>
      </c>
    </row>
    <row r="83" spans="1:9" ht="16.8">
      <c r="A83" s="883" t="s">
        <v>467</v>
      </c>
      <c r="B83" s="884">
        <v>2</v>
      </c>
      <c r="C83" s="360" t="s">
        <v>488</v>
      </c>
      <c r="D83" s="360" t="s">
        <v>223</v>
      </c>
      <c r="E83" s="360" t="s">
        <v>229</v>
      </c>
      <c r="F83" s="361" t="s">
        <v>76</v>
      </c>
      <c r="G83" s="361" t="s">
        <v>468</v>
      </c>
      <c r="H83" s="732" t="s">
        <v>693</v>
      </c>
      <c r="I83" s="733">
        <v>235</v>
      </c>
    </row>
    <row r="84" spans="1:9" ht="16.8">
      <c r="A84" s="883" t="s">
        <v>473</v>
      </c>
      <c r="B84" s="884">
        <v>2</v>
      </c>
      <c r="C84" s="360" t="s">
        <v>488</v>
      </c>
      <c r="D84" s="360" t="s">
        <v>223</v>
      </c>
      <c r="E84" s="360" t="s">
        <v>229</v>
      </c>
      <c r="F84" s="361" t="s">
        <v>76</v>
      </c>
      <c r="G84" s="361" t="s">
        <v>88</v>
      </c>
      <c r="H84" s="732" t="s">
        <v>693</v>
      </c>
      <c r="I84" s="733">
        <v>274</v>
      </c>
    </row>
    <row r="85" spans="1:9" ht="16.8">
      <c r="A85" s="883" t="s">
        <v>521</v>
      </c>
      <c r="B85" s="884">
        <v>2</v>
      </c>
      <c r="C85" s="360" t="s">
        <v>488</v>
      </c>
      <c r="D85" s="360" t="s">
        <v>218</v>
      </c>
      <c r="E85" s="360" t="s">
        <v>229</v>
      </c>
      <c r="F85" s="361" t="s">
        <v>99</v>
      </c>
      <c r="G85" s="361" t="s">
        <v>80</v>
      </c>
      <c r="H85" s="732" t="s">
        <v>693</v>
      </c>
      <c r="I85" s="733">
        <v>282</v>
      </c>
    </row>
    <row r="86" spans="1:9" ht="16.8">
      <c r="A86" s="351" t="s">
        <v>462</v>
      </c>
      <c r="B86" s="878">
        <v>2</v>
      </c>
      <c r="C86" s="160" t="s">
        <v>489</v>
      </c>
      <c r="D86" s="628" t="s">
        <v>218</v>
      </c>
      <c r="E86" s="629" t="s">
        <v>229</v>
      </c>
      <c r="F86" s="630" t="s">
        <v>83</v>
      </c>
      <c r="G86" s="159" t="s">
        <v>84</v>
      </c>
      <c r="H86" s="159" t="s">
        <v>693</v>
      </c>
      <c r="I86" s="342">
        <v>197</v>
      </c>
    </row>
    <row r="87" spans="1:9" ht="16.8">
      <c r="A87" s="351" t="s">
        <v>661</v>
      </c>
      <c r="B87" s="878">
        <v>2</v>
      </c>
      <c r="C87" s="160" t="s">
        <v>489</v>
      </c>
      <c r="D87" s="628" t="s">
        <v>223</v>
      </c>
      <c r="E87" s="629" t="s">
        <v>229</v>
      </c>
      <c r="F87" s="630" t="s">
        <v>76</v>
      </c>
      <c r="G87" s="159" t="s">
        <v>355</v>
      </c>
      <c r="H87" s="159" t="s">
        <v>693</v>
      </c>
      <c r="I87" s="342">
        <v>216</v>
      </c>
    </row>
    <row r="88" spans="1:9" ht="16.8">
      <c r="A88" s="351" t="s">
        <v>469</v>
      </c>
      <c r="B88" s="878">
        <v>2</v>
      </c>
      <c r="C88" s="160" t="s">
        <v>489</v>
      </c>
      <c r="D88" s="84" t="s">
        <v>224</v>
      </c>
      <c r="E88" s="879" t="s">
        <v>229</v>
      </c>
      <c r="F88" s="159" t="s">
        <v>99</v>
      </c>
      <c r="G88" s="159" t="s">
        <v>81</v>
      </c>
      <c r="H88" s="83" t="s">
        <v>693</v>
      </c>
      <c r="I88" s="342">
        <v>246</v>
      </c>
    </row>
    <row r="89" spans="1:9" ht="16.8">
      <c r="A89" s="351" t="s">
        <v>470</v>
      </c>
      <c r="B89" s="878">
        <v>2</v>
      </c>
      <c r="C89" s="160" t="s">
        <v>489</v>
      </c>
      <c r="D89" s="84" t="s">
        <v>220</v>
      </c>
      <c r="E89" s="879" t="s">
        <v>229</v>
      </c>
      <c r="F89" s="159" t="s">
        <v>109</v>
      </c>
      <c r="G89" s="159" t="s">
        <v>80</v>
      </c>
      <c r="H89" s="159" t="s">
        <v>693</v>
      </c>
      <c r="I89" s="342">
        <v>248</v>
      </c>
    </row>
    <row r="90" spans="1:9" ht="16.8">
      <c r="A90" s="351" t="s">
        <v>475</v>
      </c>
      <c r="B90" s="878">
        <v>2</v>
      </c>
      <c r="C90" s="160" t="s">
        <v>489</v>
      </c>
      <c r="D90" s="84" t="s">
        <v>223</v>
      </c>
      <c r="E90" s="879" t="s">
        <v>229</v>
      </c>
      <c r="F90" s="159" t="s">
        <v>76</v>
      </c>
      <c r="G90" s="159" t="s">
        <v>84</v>
      </c>
      <c r="H90" s="159" t="s">
        <v>693</v>
      </c>
      <c r="I90" s="342">
        <v>283</v>
      </c>
    </row>
    <row r="91" spans="1:9" ht="16.8">
      <c r="A91" s="351" t="s">
        <v>485</v>
      </c>
      <c r="B91" s="878">
        <v>2</v>
      </c>
      <c r="C91" s="160" t="s">
        <v>489</v>
      </c>
      <c r="D91" s="84" t="s">
        <v>220</v>
      </c>
      <c r="E91" s="879" t="s">
        <v>229</v>
      </c>
      <c r="F91" s="159" t="s">
        <v>97</v>
      </c>
      <c r="G91" s="159" t="s">
        <v>81</v>
      </c>
      <c r="H91" s="83" t="s">
        <v>695</v>
      </c>
      <c r="I91" s="342">
        <v>129</v>
      </c>
    </row>
    <row r="92" spans="1:9" ht="16.8">
      <c r="A92" s="370" t="s">
        <v>476</v>
      </c>
      <c r="B92" s="885">
        <v>2</v>
      </c>
      <c r="C92" s="371" t="s">
        <v>489</v>
      </c>
      <c r="D92" s="169" t="s">
        <v>218</v>
      </c>
      <c r="E92" s="372" t="s">
        <v>229</v>
      </c>
      <c r="F92" s="373" t="s">
        <v>477</v>
      </c>
      <c r="G92" s="373" t="s">
        <v>355</v>
      </c>
      <c r="H92" s="373" t="s">
        <v>693</v>
      </c>
      <c r="I92" s="374">
        <v>301</v>
      </c>
    </row>
    <row r="93" spans="1:9" ht="16.8">
      <c r="A93" s="351" t="s">
        <v>486</v>
      </c>
      <c r="B93" s="878">
        <v>3</v>
      </c>
      <c r="C93" s="160" t="s">
        <v>75</v>
      </c>
      <c r="D93" s="84" t="s">
        <v>224</v>
      </c>
      <c r="E93" s="879" t="s">
        <v>229</v>
      </c>
      <c r="F93" s="159" t="s">
        <v>344</v>
      </c>
      <c r="G93" s="159" t="s">
        <v>80</v>
      </c>
      <c r="H93" s="83" t="s">
        <v>694</v>
      </c>
      <c r="I93" s="342">
        <v>94</v>
      </c>
    </row>
    <row r="94" spans="1:9" ht="16.8">
      <c r="A94" s="351" t="s">
        <v>157</v>
      </c>
      <c r="B94" s="878">
        <v>3</v>
      </c>
      <c r="C94" s="160" t="s">
        <v>75</v>
      </c>
      <c r="D94" s="84" t="s">
        <v>218</v>
      </c>
      <c r="E94" s="879" t="s">
        <v>229</v>
      </c>
      <c r="F94" s="159" t="s">
        <v>99</v>
      </c>
      <c r="G94" s="159" t="s">
        <v>81</v>
      </c>
      <c r="H94" s="159" t="s">
        <v>693</v>
      </c>
      <c r="I94" s="342">
        <v>223</v>
      </c>
    </row>
    <row r="95" spans="1:9" ht="16.8">
      <c r="A95" s="351" t="s">
        <v>685</v>
      </c>
      <c r="B95" s="878">
        <v>3</v>
      </c>
      <c r="C95" s="160" t="s">
        <v>75</v>
      </c>
      <c r="D95" s="84" t="s">
        <v>223</v>
      </c>
      <c r="E95" s="879" t="s">
        <v>229</v>
      </c>
      <c r="F95" s="159" t="s">
        <v>76</v>
      </c>
      <c r="G95" s="159" t="s">
        <v>355</v>
      </c>
      <c r="H95" s="83" t="s">
        <v>693</v>
      </c>
      <c r="I95" s="342">
        <v>257</v>
      </c>
    </row>
    <row r="96" spans="1:9" ht="16.8">
      <c r="A96" s="351" t="s">
        <v>674</v>
      </c>
      <c r="B96" s="878">
        <v>3</v>
      </c>
      <c r="C96" s="160" t="s">
        <v>87</v>
      </c>
      <c r="D96" s="84" t="s">
        <v>484</v>
      </c>
      <c r="E96" s="879" t="s">
        <v>229</v>
      </c>
      <c r="F96" s="159" t="s">
        <v>109</v>
      </c>
      <c r="G96" s="159" t="s">
        <v>80</v>
      </c>
      <c r="H96" s="159" t="s">
        <v>699</v>
      </c>
      <c r="I96" s="342">
        <v>86</v>
      </c>
    </row>
    <row r="97" spans="1:9" ht="16.8">
      <c r="A97" s="351" t="s">
        <v>683</v>
      </c>
      <c r="B97" s="878">
        <v>3</v>
      </c>
      <c r="C97" s="160" t="s">
        <v>87</v>
      </c>
      <c r="D97" s="84" t="s">
        <v>223</v>
      </c>
      <c r="E97" s="879" t="s">
        <v>229</v>
      </c>
      <c r="F97" s="159" t="s">
        <v>76</v>
      </c>
      <c r="G97" s="159" t="s">
        <v>355</v>
      </c>
      <c r="H97" s="159" t="s">
        <v>695</v>
      </c>
      <c r="I97" s="342">
        <v>114</v>
      </c>
    </row>
    <row r="98" spans="1:9" ht="16.8">
      <c r="A98" s="351" t="s">
        <v>688</v>
      </c>
      <c r="B98" s="878">
        <v>3</v>
      </c>
      <c r="C98" s="160" t="s">
        <v>87</v>
      </c>
      <c r="D98" s="84" t="s">
        <v>221</v>
      </c>
      <c r="E98" s="879" t="s">
        <v>229</v>
      </c>
      <c r="F98" s="159" t="s">
        <v>212</v>
      </c>
      <c r="G98" s="159" t="s">
        <v>90</v>
      </c>
      <c r="H98" s="159" t="s">
        <v>693</v>
      </c>
      <c r="I98" s="342">
        <v>280</v>
      </c>
    </row>
    <row r="99" spans="1:9" ht="16.8">
      <c r="A99" s="351" t="s">
        <v>173</v>
      </c>
      <c r="B99" s="878">
        <v>3</v>
      </c>
      <c r="C99" s="160" t="s">
        <v>87</v>
      </c>
      <c r="D99" s="84" t="s">
        <v>221</v>
      </c>
      <c r="E99" s="879" t="s">
        <v>230</v>
      </c>
      <c r="F99" s="159" t="s">
        <v>109</v>
      </c>
      <c r="G99" s="159" t="s">
        <v>90</v>
      </c>
      <c r="H99" s="159" t="s">
        <v>693</v>
      </c>
      <c r="I99" s="342">
        <v>286</v>
      </c>
    </row>
    <row r="100" spans="1:9" ht="16.8">
      <c r="A100" s="351" t="s">
        <v>691</v>
      </c>
      <c r="B100" s="878">
        <v>3</v>
      </c>
      <c r="C100" s="160" t="s">
        <v>87</v>
      </c>
      <c r="D100" s="84" t="s">
        <v>225</v>
      </c>
      <c r="E100" s="879" t="s">
        <v>229</v>
      </c>
      <c r="F100" s="159" t="s">
        <v>109</v>
      </c>
      <c r="G100" s="159" t="s">
        <v>90</v>
      </c>
      <c r="H100" s="83" t="s">
        <v>703</v>
      </c>
      <c r="I100" s="342">
        <v>71</v>
      </c>
    </row>
    <row r="101" spans="1:9" ht="16.8">
      <c r="A101" s="890" t="s">
        <v>672</v>
      </c>
      <c r="B101" s="887">
        <v>3</v>
      </c>
      <c r="C101" s="363" t="s">
        <v>115</v>
      </c>
      <c r="D101" s="362" t="s">
        <v>225</v>
      </c>
      <c r="E101" s="888" t="s">
        <v>229</v>
      </c>
      <c r="F101" s="364" t="s">
        <v>212</v>
      </c>
      <c r="G101" s="364" t="s">
        <v>251</v>
      </c>
      <c r="H101" s="364" t="s">
        <v>693</v>
      </c>
      <c r="I101" s="661">
        <v>209</v>
      </c>
    </row>
    <row r="102" spans="1:9" ht="16.8">
      <c r="A102" s="890" t="s">
        <v>675</v>
      </c>
      <c r="B102" s="887">
        <v>3</v>
      </c>
      <c r="C102" s="363" t="s">
        <v>115</v>
      </c>
      <c r="D102" s="362" t="s">
        <v>218</v>
      </c>
      <c r="E102" s="888" t="s">
        <v>229</v>
      </c>
      <c r="F102" s="364" t="s">
        <v>83</v>
      </c>
      <c r="G102" s="364" t="s">
        <v>80</v>
      </c>
      <c r="H102" s="364" t="s">
        <v>700</v>
      </c>
      <c r="I102" s="661">
        <v>92</v>
      </c>
    </row>
    <row r="103" spans="1:9" ht="16.8">
      <c r="A103" s="890" t="s">
        <v>678</v>
      </c>
      <c r="B103" s="887">
        <v>3</v>
      </c>
      <c r="C103" s="363" t="s">
        <v>115</v>
      </c>
      <c r="D103" s="362" t="s">
        <v>220</v>
      </c>
      <c r="E103" s="888" t="s">
        <v>701</v>
      </c>
      <c r="F103" s="364" t="s">
        <v>83</v>
      </c>
      <c r="G103" s="364" t="s">
        <v>355</v>
      </c>
      <c r="H103" s="364" t="s">
        <v>700</v>
      </c>
      <c r="I103" s="661">
        <v>94</v>
      </c>
    </row>
    <row r="104" spans="1:9" ht="16.8">
      <c r="A104" s="351" t="s">
        <v>676</v>
      </c>
      <c r="B104" s="878">
        <v>3</v>
      </c>
      <c r="C104" s="160" t="s">
        <v>91</v>
      </c>
      <c r="D104" s="84" t="s">
        <v>224</v>
      </c>
      <c r="E104" s="879" t="s">
        <v>229</v>
      </c>
      <c r="F104" s="159" t="s">
        <v>109</v>
      </c>
      <c r="G104" s="159" t="s">
        <v>81</v>
      </c>
      <c r="H104" s="83" t="s">
        <v>700</v>
      </c>
      <c r="I104" s="342">
        <v>93</v>
      </c>
    </row>
    <row r="105" spans="1:9" ht="16.8">
      <c r="A105" s="351" t="s">
        <v>682</v>
      </c>
      <c r="B105" s="878">
        <v>3</v>
      </c>
      <c r="C105" s="160" t="s">
        <v>91</v>
      </c>
      <c r="D105" s="84" t="s">
        <v>223</v>
      </c>
      <c r="E105" s="879" t="s">
        <v>229</v>
      </c>
      <c r="F105" s="159" t="s">
        <v>99</v>
      </c>
      <c r="G105" s="159" t="s">
        <v>81</v>
      </c>
      <c r="H105" s="83" t="s">
        <v>699</v>
      </c>
      <c r="I105" s="342">
        <v>91</v>
      </c>
    </row>
    <row r="106" spans="1:9" ht="16.8">
      <c r="A106" s="883" t="s">
        <v>679</v>
      </c>
      <c r="B106" s="884">
        <v>3</v>
      </c>
      <c r="C106" s="360" t="s">
        <v>488</v>
      </c>
      <c r="D106" s="360" t="s">
        <v>218</v>
      </c>
      <c r="E106" s="889" t="s">
        <v>229</v>
      </c>
      <c r="F106" s="361" t="s">
        <v>76</v>
      </c>
      <c r="G106" s="361" t="s">
        <v>355</v>
      </c>
      <c r="H106" s="732" t="s">
        <v>699</v>
      </c>
      <c r="I106" s="733">
        <v>89</v>
      </c>
    </row>
    <row r="107" spans="1:9" ht="16.8">
      <c r="A107" s="883" t="s">
        <v>200</v>
      </c>
      <c r="B107" s="884">
        <v>3</v>
      </c>
      <c r="C107" s="360" t="s">
        <v>488</v>
      </c>
      <c r="D107" s="360" t="s">
        <v>221</v>
      </c>
      <c r="E107" s="889" t="s">
        <v>229</v>
      </c>
      <c r="F107" s="361" t="s">
        <v>76</v>
      </c>
      <c r="G107" s="361" t="s">
        <v>132</v>
      </c>
      <c r="H107" s="732" t="s">
        <v>693</v>
      </c>
      <c r="I107" s="733">
        <v>235</v>
      </c>
    </row>
    <row r="108" spans="1:9" ht="16.8">
      <c r="A108" s="883" t="s">
        <v>681</v>
      </c>
      <c r="B108" s="884">
        <v>3</v>
      </c>
      <c r="C108" s="360" t="s">
        <v>488</v>
      </c>
      <c r="D108" s="360" t="s">
        <v>223</v>
      </c>
      <c r="E108" s="889" t="s">
        <v>229</v>
      </c>
      <c r="F108" s="361" t="s">
        <v>99</v>
      </c>
      <c r="G108" s="361" t="s">
        <v>90</v>
      </c>
      <c r="H108" s="732" t="s">
        <v>693</v>
      </c>
      <c r="I108" s="733">
        <v>238</v>
      </c>
    </row>
    <row r="109" spans="1:9" ht="16.8">
      <c r="A109" s="883" t="s">
        <v>684</v>
      </c>
      <c r="B109" s="884">
        <v>3</v>
      </c>
      <c r="C109" s="360" t="s">
        <v>488</v>
      </c>
      <c r="D109" s="360" t="s">
        <v>218</v>
      </c>
      <c r="E109" s="889" t="s">
        <v>229</v>
      </c>
      <c r="F109" s="361" t="s">
        <v>344</v>
      </c>
      <c r="G109" s="361" t="s">
        <v>81</v>
      </c>
      <c r="H109" s="732" t="s">
        <v>699</v>
      </c>
      <c r="I109" s="733">
        <v>93</v>
      </c>
    </row>
    <row r="110" spans="1:9" ht="16.8">
      <c r="A110" s="883" t="s">
        <v>686</v>
      </c>
      <c r="B110" s="884">
        <v>3</v>
      </c>
      <c r="C110" s="360" t="s">
        <v>488</v>
      </c>
      <c r="D110" s="360" t="s">
        <v>223</v>
      </c>
      <c r="E110" s="889" t="s">
        <v>229</v>
      </c>
      <c r="F110" s="361" t="s">
        <v>109</v>
      </c>
      <c r="G110" s="361" t="s">
        <v>80</v>
      </c>
      <c r="H110" s="732" t="s">
        <v>693</v>
      </c>
      <c r="I110" s="733">
        <v>269</v>
      </c>
    </row>
    <row r="111" spans="1:9" ht="16.8">
      <c r="A111" s="883" t="s">
        <v>687</v>
      </c>
      <c r="B111" s="884">
        <v>3</v>
      </c>
      <c r="C111" s="360" t="s">
        <v>488</v>
      </c>
      <c r="D111" s="360" t="s">
        <v>220</v>
      </c>
      <c r="E111" s="889" t="s">
        <v>229</v>
      </c>
      <c r="F111" s="361" t="s">
        <v>76</v>
      </c>
      <c r="G111" s="361" t="s">
        <v>355</v>
      </c>
      <c r="H111" s="732" t="s">
        <v>702</v>
      </c>
      <c r="I111" s="733">
        <v>111</v>
      </c>
    </row>
    <row r="112" spans="1:9" ht="16.8">
      <c r="A112" s="883" t="s">
        <v>692</v>
      </c>
      <c r="B112" s="884">
        <v>3</v>
      </c>
      <c r="C112" s="360" t="s">
        <v>488</v>
      </c>
      <c r="D112" s="360" t="s">
        <v>218</v>
      </c>
      <c r="E112" s="889" t="s">
        <v>229</v>
      </c>
      <c r="F112" s="361" t="s">
        <v>76</v>
      </c>
      <c r="G112" s="361" t="s">
        <v>185</v>
      </c>
      <c r="H112" s="732" t="s">
        <v>693</v>
      </c>
      <c r="I112" s="733">
        <v>298</v>
      </c>
    </row>
    <row r="113" spans="1:9" ht="16.8">
      <c r="A113" s="351" t="s">
        <v>670</v>
      </c>
      <c r="B113" s="878">
        <v>3</v>
      </c>
      <c r="C113" s="160" t="s">
        <v>489</v>
      </c>
      <c r="D113" s="84" t="s">
        <v>218</v>
      </c>
      <c r="E113" s="879" t="s">
        <v>229</v>
      </c>
      <c r="F113" s="159" t="s">
        <v>76</v>
      </c>
      <c r="G113" s="159" t="s">
        <v>355</v>
      </c>
      <c r="H113" s="159" t="s">
        <v>697</v>
      </c>
      <c r="I113" s="342">
        <v>82</v>
      </c>
    </row>
    <row r="114" spans="1:9" ht="16.8">
      <c r="A114" s="351" t="s">
        <v>671</v>
      </c>
      <c r="B114" s="878">
        <v>3</v>
      </c>
      <c r="C114" s="160" t="s">
        <v>489</v>
      </c>
      <c r="D114" s="84" t="s">
        <v>218</v>
      </c>
      <c r="E114" s="879" t="s">
        <v>229</v>
      </c>
      <c r="F114" s="159" t="s">
        <v>83</v>
      </c>
      <c r="G114" s="159" t="s">
        <v>90</v>
      </c>
      <c r="H114" s="159" t="s">
        <v>693</v>
      </c>
      <c r="I114" s="342">
        <v>206</v>
      </c>
    </row>
    <row r="115" spans="1:9" ht="16.8">
      <c r="A115" s="351" t="s">
        <v>673</v>
      </c>
      <c r="B115" s="878">
        <v>3</v>
      </c>
      <c r="C115" s="160" t="s">
        <v>489</v>
      </c>
      <c r="D115" s="84" t="s">
        <v>218</v>
      </c>
      <c r="E115" s="879" t="s">
        <v>229</v>
      </c>
      <c r="F115" s="159" t="s">
        <v>109</v>
      </c>
      <c r="G115" s="159" t="s">
        <v>698</v>
      </c>
      <c r="H115" s="159" t="s">
        <v>696</v>
      </c>
      <c r="I115" s="342">
        <v>30</v>
      </c>
    </row>
    <row r="116" spans="1:9" ht="16.8">
      <c r="A116" s="351" t="s">
        <v>680</v>
      </c>
      <c r="B116" s="878">
        <v>3</v>
      </c>
      <c r="C116" s="160" t="s">
        <v>489</v>
      </c>
      <c r="D116" s="84" t="s">
        <v>225</v>
      </c>
      <c r="E116" s="879" t="s">
        <v>229</v>
      </c>
      <c r="F116" s="159" t="s">
        <v>76</v>
      </c>
      <c r="G116" s="159" t="s">
        <v>80</v>
      </c>
      <c r="H116" s="159" t="s">
        <v>693</v>
      </c>
      <c r="I116" s="342">
        <v>232</v>
      </c>
    </row>
    <row r="117" spans="1:9" ht="16.8">
      <c r="A117" s="351" t="s">
        <v>689</v>
      </c>
      <c r="B117" s="878">
        <v>3</v>
      </c>
      <c r="C117" s="160" t="s">
        <v>489</v>
      </c>
      <c r="D117" s="84" t="s">
        <v>223</v>
      </c>
      <c r="E117" s="879" t="s">
        <v>229</v>
      </c>
      <c r="F117" s="159" t="s">
        <v>109</v>
      </c>
      <c r="G117" s="159" t="s">
        <v>90</v>
      </c>
      <c r="H117" s="83" t="s">
        <v>693</v>
      </c>
      <c r="I117" s="342">
        <v>280</v>
      </c>
    </row>
    <row r="118" spans="1:9" ht="16.8">
      <c r="A118" s="351" t="s">
        <v>690</v>
      </c>
      <c r="B118" s="878">
        <v>3</v>
      </c>
      <c r="C118" s="160" t="s">
        <v>489</v>
      </c>
      <c r="D118" s="84" t="s">
        <v>223</v>
      </c>
      <c r="E118" s="879" t="s">
        <v>229</v>
      </c>
      <c r="F118" s="159" t="s">
        <v>109</v>
      </c>
      <c r="G118" s="159" t="s">
        <v>90</v>
      </c>
      <c r="H118" s="83" t="s">
        <v>695</v>
      </c>
      <c r="I118" s="342">
        <v>124</v>
      </c>
    </row>
    <row r="119" spans="1:9" ht="16.8">
      <c r="A119" s="370" t="s">
        <v>677</v>
      </c>
      <c r="B119" s="885">
        <v>3</v>
      </c>
      <c r="C119" s="371" t="s">
        <v>79</v>
      </c>
      <c r="D119" s="169" t="s">
        <v>218</v>
      </c>
      <c r="E119" s="891" t="s">
        <v>229</v>
      </c>
      <c r="F119" s="373" t="s">
        <v>76</v>
      </c>
      <c r="G119" s="373" t="s">
        <v>355</v>
      </c>
      <c r="H119" s="373" t="s">
        <v>695</v>
      </c>
      <c r="I119" s="374">
        <v>105</v>
      </c>
    </row>
    <row r="120" spans="1:9" ht="16.8">
      <c r="A120" s="351" t="s">
        <v>760</v>
      </c>
      <c r="B120" s="878">
        <v>4</v>
      </c>
      <c r="C120" s="160" t="s">
        <v>75</v>
      </c>
      <c r="D120" s="84" t="s">
        <v>223</v>
      </c>
      <c r="E120" s="629" t="s">
        <v>229</v>
      </c>
      <c r="F120" s="159" t="s">
        <v>98</v>
      </c>
      <c r="G120" s="159" t="s">
        <v>90</v>
      </c>
      <c r="H120" s="159" t="s">
        <v>693</v>
      </c>
      <c r="I120" s="765">
        <v>236</v>
      </c>
    </row>
    <row r="121" spans="1:9" ht="16.8">
      <c r="A121" s="351" t="s">
        <v>758</v>
      </c>
      <c r="B121" s="878">
        <v>4</v>
      </c>
      <c r="C121" s="160" t="s">
        <v>87</v>
      </c>
      <c r="D121" s="84" t="s">
        <v>223</v>
      </c>
      <c r="E121" s="879" t="s">
        <v>229</v>
      </c>
      <c r="F121" s="159" t="s">
        <v>99</v>
      </c>
      <c r="G121" s="159" t="s">
        <v>90</v>
      </c>
      <c r="H121" s="159" t="s">
        <v>693</v>
      </c>
      <c r="I121" s="342">
        <v>228</v>
      </c>
    </row>
    <row r="122" spans="1:9" ht="16.8">
      <c r="A122" s="351" t="s">
        <v>759</v>
      </c>
      <c r="B122" s="878">
        <v>4</v>
      </c>
      <c r="C122" s="160" t="s">
        <v>87</v>
      </c>
      <c r="D122" s="84" t="s">
        <v>218</v>
      </c>
      <c r="E122" s="879" t="s">
        <v>229</v>
      </c>
      <c r="F122" s="159" t="s">
        <v>109</v>
      </c>
      <c r="G122" s="159" t="s">
        <v>81</v>
      </c>
      <c r="H122" s="83" t="s">
        <v>695</v>
      </c>
      <c r="I122" s="342">
        <v>115</v>
      </c>
    </row>
    <row r="123" spans="1:9" ht="16.8">
      <c r="A123" s="890" t="s">
        <v>765</v>
      </c>
      <c r="B123" s="887">
        <v>4</v>
      </c>
      <c r="C123" s="363" t="s">
        <v>115</v>
      </c>
      <c r="D123" s="861" t="s">
        <v>223</v>
      </c>
      <c r="E123" s="862" t="s">
        <v>229</v>
      </c>
      <c r="F123" s="863" t="s">
        <v>493</v>
      </c>
      <c r="G123" s="364" t="s">
        <v>123</v>
      </c>
      <c r="H123" s="364" t="s">
        <v>693</v>
      </c>
      <c r="I123" s="864">
        <v>219</v>
      </c>
    </row>
    <row r="124" spans="1:9" ht="16.8">
      <c r="A124" s="892" t="s">
        <v>201</v>
      </c>
      <c r="B124" s="893">
        <v>4</v>
      </c>
      <c r="C124" s="850" t="s">
        <v>488</v>
      </c>
      <c r="D124" s="851" t="s">
        <v>223</v>
      </c>
      <c r="E124" s="852" t="s">
        <v>229</v>
      </c>
      <c r="F124" s="853" t="s">
        <v>76</v>
      </c>
      <c r="G124" s="853" t="s">
        <v>81</v>
      </c>
      <c r="H124" s="853" t="s">
        <v>693</v>
      </c>
      <c r="I124" s="854">
        <v>198</v>
      </c>
    </row>
    <row r="125" spans="1:9" ht="16.8">
      <c r="A125" s="892" t="s">
        <v>764</v>
      </c>
      <c r="B125" s="893">
        <v>4</v>
      </c>
      <c r="C125" s="850" t="s">
        <v>488</v>
      </c>
      <c r="D125" s="851" t="s">
        <v>218</v>
      </c>
      <c r="E125" s="852" t="s">
        <v>229</v>
      </c>
      <c r="F125" s="853" t="s">
        <v>109</v>
      </c>
      <c r="G125" s="853" t="s">
        <v>81</v>
      </c>
      <c r="H125" s="853" t="s">
        <v>693</v>
      </c>
      <c r="I125" s="854">
        <v>226</v>
      </c>
    </row>
    <row r="126" spans="1:9" ht="16.8">
      <c r="A126" s="892" t="s">
        <v>763</v>
      </c>
      <c r="B126" s="893">
        <v>4</v>
      </c>
      <c r="C126" s="850" t="s">
        <v>488</v>
      </c>
      <c r="D126" s="851" t="s">
        <v>222</v>
      </c>
      <c r="E126" s="894" t="s">
        <v>229</v>
      </c>
      <c r="F126" s="853" t="s">
        <v>206</v>
      </c>
      <c r="G126" s="853" t="s">
        <v>185</v>
      </c>
      <c r="H126" s="853" t="s">
        <v>694</v>
      </c>
      <c r="I126" s="854">
        <v>98</v>
      </c>
    </row>
    <row r="127" spans="1:9" ht="16.8">
      <c r="A127" s="892" t="s">
        <v>772</v>
      </c>
      <c r="B127" s="893">
        <v>4</v>
      </c>
      <c r="C127" s="850" t="s">
        <v>488</v>
      </c>
      <c r="D127" s="851" t="s">
        <v>223</v>
      </c>
      <c r="E127" s="894" t="s">
        <v>229</v>
      </c>
      <c r="F127" s="853" t="s">
        <v>99</v>
      </c>
      <c r="G127" s="853" t="s">
        <v>90</v>
      </c>
      <c r="H127" s="853" t="s">
        <v>714</v>
      </c>
      <c r="I127" s="854">
        <v>116</v>
      </c>
    </row>
    <row r="128" spans="1:9" ht="17.399999999999999" thickBot="1">
      <c r="A128" s="895" t="s">
        <v>761</v>
      </c>
      <c r="B128" s="896">
        <v>4</v>
      </c>
      <c r="C128" s="855" t="s">
        <v>488</v>
      </c>
      <c r="D128" s="856" t="s">
        <v>762</v>
      </c>
      <c r="E128" s="857" t="s">
        <v>229</v>
      </c>
      <c r="F128" s="858" t="s">
        <v>99</v>
      </c>
      <c r="G128" s="859" t="s">
        <v>81</v>
      </c>
      <c r="H128" s="859" t="s">
        <v>700</v>
      </c>
      <c r="I128" s="860">
        <v>97</v>
      </c>
    </row>
    <row r="129" spans="1:2" ht="16.2" thickTop="1"/>
    <row r="130" spans="1:2">
      <c r="A130" s="899" t="s">
        <v>773</v>
      </c>
    </row>
    <row r="132" spans="1:2">
      <c r="A132" s="897" t="s">
        <v>662</v>
      </c>
      <c r="B132" s="900">
        <f>1+SUM(B2:B119)</f>
        <v>180</v>
      </c>
    </row>
    <row r="133" spans="1:2">
      <c r="A133" s="897" t="s">
        <v>706</v>
      </c>
      <c r="B133" s="900">
        <f>ROUNDUP(B132/100,0)</f>
        <v>2</v>
      </c>
    </row>
  </sheetData>
  <sortState xmlns:xlrd2="http://schemas.microsoft.com/office/spreadsheetml/2017/richdata2" ref="A2:I126">
    <sortCondition ref="B2:B126"/>
    <sortCondition ref="C2:C126"/>
    <sortCondition ref="A2:A126"/>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32"/>
  <sheetViews>
    <sheetView showGridLines="0" workbookViewId="0"/>
  </sheetViews>
  <sheetFormatPr defaultColWidth="5.3984375" defaultRowHeight="15.6"/>
  <cols>
    <col min="1" max="1" width="21.296875" style="33" bestFit="1" customWidth="1"/>
    <col min="2" max="2" width="3.5" style="33" bestFit="1" customWidth="1"/>
    <col min="3" max="3" width="6.19921875" style="33" bestFit="1" customWidth="1"/>
    <col min="4" max="4" width="4.09765625" style="33" bestFit="1" customWidth="1"/>
    <col min="5" max="5" width="6.296875" style="34" bestFit="1" customWidth="1"/>
    <col min="6" max="6" width="5.3984375" style="34"/>
    <col min="7" max="7" width="28.69921875" style="34" bestFit="1" customWidth="1"/>
    <col min="8" max="8" width="3.5" style="34" bestFit="1" customWidth="1"/>
    <col min="9" max="9" width="6.19921875" style="34" bestFit="1" customWidth="1"/>
    <col min="10" max="10" width="4.09765625" style="34" bestFit="1" customWidth="1"/>
    <col min="11" max="11" width="6.296875" style="34" bestFit="1" customWidth="1"/>
    <col min="12" max="12" width="5.3984375" style="34"/>
    <col min="13" max="13" width="21.796875" style="26" customWidth="1"/>
    <col min="14" max="14" width="3.8984375" style="26" customWidth="1"/>
    <col min="15" max="15" width="3.3984375" style="26" bestFit="1" customWidth="1"/>
    <col min="16" max="16" width="3.8984375" style="26" bestFit="1" customWidth="1"/>
    <col min="17" max="17" width="3.69921875" style="26" bestFit="1" customWidth="1"/>
    <col min="18" max="20" width="3.59765625" style="26" bestFit="1" customWidth="1"/>
    <col min="21" max="21" width="3.8984375" style="26" customWidth="1"/>
    <col min="22" max="23" width="3.59765625" style="26" bestFit="1" customWidth="1"/>
    <col min="24" max="24" width="3.59765625" style="26" customWidth="1"/>
    <col min="25" max="25" width="15.3984375" style="26" bestFit="1" customWidth="1"/>
    <col min="26" max="27" width="3.296875" style="26" customWidth="1"/>
    <col min="28" max="28" width="3.59765625" style="26" customWidth="1"/>
    <col min="29" max="37" width="3.59765625" style="26" bestFit="1" customWidth="1"/>
    <col min="38" max="16384" width="5.3984375" style="26"/>
  </cols>
  <sheetData>
    <row r="1" spans="1:37" ht="24" thickTop="1" thickBot="1">
      <c r="A1" s="88" t="s">
        <v>111</v>
      </c>
      <c r="B1" s="358"/>
      <c r="C1" s="89"/>
      <c r="D1" s="89"/>
      <c r="E1" s="90"/>
      <c r="F1" s="26"/>
      <c r="G1" s="300" t="s">
        <v>300</v>
      </c>
      <c r="H1" s="357"/>
      <c r="I1" s="190"/>
      <c r="J1" s="190"/>
      <c r="K1" s="191"/>
      <c r="L1" s="26"/>
      <c r="N1" s="742" t="s">
        <v>744</v>
      </c>
      <c r="O1" s="743"/>
      <c r="P1" s="743"/>
      <c r="Q1" s="743"/>
      <c r="R1" s="743"/>
      <c r="S1" s="743"/>
      <c r="T1" s="743"/>
      <c r="U1" s="743"/>
      <c r="V1" s="743"/>
      <c r="W1" s="743"/>
    </row>
    <row r="2" spans="1:37" ht="18" thickTop="1" thickBot="1">
      <c r="A2" s="92" t="s">
        <v>92</v>
      </c>
      <c r="B2" s="93" t="s">
        <v>534</v>
      </c>
      <c r="C2" s="93" t="s">
        <v>3</v>
      </c>
      <c r="D2" s="93" t="s">
        <v>535</v>
      </c>
      <c r="E2" s="94" t="s">
        <v>93</v>
      </c>
      <c r="F2" s="21"/>
      <c r="G2" s="192" t="s">
        <v>92</v>
      </c>
      <c r="H2" s="193" t="s">
        <v>534</v>
      </c>
      <c r="I2" s="193" t="s">
        <v>3</v>
      </c>
      <c r="J2" s="193" t="s">
        <v>535</v>
      </c>
      <c r="K2" s="194" t="s">
        <v>93</v>
      </c>
      <c r="L2" s="21"/>
      <c r="N2" s="751">
        <v>0</v>
      </c>
      <c r="O2" s="746" t="s">
        <v>324</v>
      </c>
      <c r="P2" s="747" t="s">
        <v>325</v>
      </c>
      <c r="Q2" s="747" t="s">
        <v>326</v>
      </c>
      <c r="R2" s="747" t="s">
        <v>327</v>
      </c>
      <c r="S2" s="747" t="s">
        <v>328</v>
      </c>
      <c r="T2" s="747" t="s">
        <v>329</v>
      </c>
      <c r="U2" s="747" t="s">
        <v>334</v>
      </c>
      <c r="V2" s="747" t="s">
        <v>335</v>
      </c>
      <c r="W2" s="744" t="s">
        <v>336</v>
      </c>
    </row>
    <row r="3" spans="1:37" ht="17.399999999999999" thickBot="1">
      <c r="A3" s="95" t="s">
        <v>78</v>
      </c>
      <c r="B3" s="96">
        <v>1</v>
      </c>
      <c r="C3" s="96">
        <v>0</v>
      </c>
      <c r="D3" s="195">
        <f>10+B3+C3+'Personal File'!$C$16</f>
        <v>15</v>
      </c>
      <c r="E3" s="97" t="s">
        <v>735</v>
      </c>
      <c r="F3" s="21"/>
      <c r="G3" s="95" t="s">
        <v>420</v>
      </c>
      <c r="H3" s="96">
        <v>0</v>
      </c>
      <c r="I3" s="96">
        <v>0</v>
      </c>
      <c r="J3" s="195">
        <f>10+H3+I3+'Personal File'!$C$15</f>
        <v>14</v>
      </c>
      <c r="K3" s="97" t="s">
        <v>735</v>
      </c>
      <c r="L3" s="21"/>
      <c r="N3" s="752">
        <f>COUNTIF(Spellbook!$B$3:$B$119,N2)</f>
        <v>22</v>
      </c>
      <c r="O3" s="748">
        <f>COUNTIF(Spellbook!$B$3:$B$119,LEFT(O2,1))</f>
        <v>38</v>
      </c>
      <c r="P3" s="749">
        <f>COUNTIF(Spellbook!$B$3:$B$119,LEFT(P2,1))</f>
        <v>30</v>
      </c>
      <c r="Q3" s="749">
        <f>COUNTIF(Spellbook!$B$3:$B$119,LEFT(Q2,1))</f>
        <v>27</v>
      </c>
      <c r="R3" s="749">
        <f>COUNTIF(Spellbook!$B$3:$B$119,LEFT(R2,1))</f>
        <v>0</v>
      </c>
      <c r="S3" s="749">
        <f>COUNTIF(Spellbook!$B$3:$B$119,LEFT(S2,1))</f>
        <v>0</v>
      </c>
      <c r="T3" s="749">
        <f>COUNTIF(Spellbook!$B$3:$B$119,LEFT(T2,1))</f>
        <v>0</v>
      </c>
      <c r="U3" s="749">
        <f>COUNTIF(Spellbook!$B$3:$B$119,LEFT(U2,1))</f>
        <v>0</v>
      </c>
      <c r="V3" s="749">
        <f>COUNTIF(Spellbook!$B$3:$B$119,LEFT(V2,1))</f>
        <v>0</v>
      </c>
      <c r="W3" s="750">
        <f>COUNTIF(Spellbook!$B$3:$B$119,LEFT(W2,1))</f>
        <v>0</v>
      </c>
    </row>
    <row r="4" spans="1:37" ht="17.399999999999999" thickTop="1">
      <c r="A4" s="95" t="s">
        <v>78</v>
      </c>
      <c r="B4" s="96">
        <v>1</v>
      </c>
      <c r="C4" s="96">
        <v>0</v>
      </c>
      <c r="D4" s="195">
        <f>10+B4+C4+'Personal File'!$C$16</f>
        <v>15</v>
      </c>
      <c r="E4" s="97" t="s">
        <v>735</v>
      </c>
      <c r="F4" s="21"/>
      <c r="G4" s="95" t="s">
        <v>424</v>
      </c>
      <c r="H4" s="96">
        <v>0</v>
      </c>
      <c r="I4" s="96">
        <v>0</v>
      </c>
      <c r="J4" s="195">
        <f>10+H4+I4+'Personal File'!$C$15</f>
        <v>14</v>
      </c>
      <c r="K4" s="97" t="s">
        <v>735</v>
      </c>
      <c r="L4" s="21"/>
    </row>
    <row r="5" spans="1:37" ht="23.4" thickBot="1">
      <c r="A5" s="95" t="s">
        <v>114</v>
      </c>
      <c r="B5" s="96">
        <v>1</v>
      </c>
      <c r="C5" s="96">
        <v>0</v>
      </c>
      <c r="D5" s="195">
        <f>10+B5+C5+'Personal File'!$C$16</f>
        <v>15</v>
      </c>
      <c r="E5" s="97" t="s">
        <v>735</v>
      </c>
      <c r="F5" s="21"/>
      <c r="G5" s="95" t="s">
        <v>425</v>
      </c>
      <c r="H5" s="96">
        <v>1</v>
      </c>
      <c r="I5" s="96">
        <v>0</v>
      </c>
      <c r="J5" s="195">
        <f>10+H5+I5+'Personal File'!$C$15</f>
        <v>15</v>
      </c>
      <c r="K5" s="97" t="s">
        <v>735</v>
      </c>
      <c r="L5" s="21"/>
      <c r="N5" s="205" t="s">
        <v>331</v>
      </c>
      <c r="O5" s="32"/>
      <c r="P5" s="32"/>
      <c r="Q5" s="205"/>
      <c r="R5" s="32"/>
      <c r="S5" s="32"/>
      <c r="T5" s="32"/>
      <c r="U5" s="205"/>
      <c r="V5" s="32"/>
      <c r="W5" s="32"/>
    </row>
    <row r="6" spans="1:37" ht="17.399999999999999" thickTop="1">
      <c r="A6" s="95" t="s">
        <v>117</v>
      </c>
      <c r="B6" s="96">
        <v>0</v>
      </c>
      <c r="C6" s="96">
        <v>0</v>
      </c>
      <c r="D6" s="195">
        <f>10+B6+C6+'Personal File'!$C$16</f>
        <v>14</v>
      </c>
      <c r="E6" s="97" t="s">
        <v>735</v>
      </c>
      <c r="F6" s="21"/>
      <c r="G6" s="155" t="s">
        <v>433</v>
      </c>
      <c r="H6" s="147">
        <v>0</v>
      </c>
      <c r="I6" s="147">
        <v>0</v>
      </c>
      <c r="J6" s="196">
        <f>10+H6+I6+'Personal File'!$C$15</f>
        <v>14</v>
      </c>
      <c r="K6" s="98" t="s">
        <v>735</v>
      </c>
      <c r="L6" s="21"/>
      <c r="N6" s="208" t="s">
        <v>337</v>
      </c>
      <c r="O6" s="209"/>
      <c r="P6" s="209"/>
      <c r="Q6" s="209"/>
      <c r="R6" s="209"/>
      <c r="S6" s="209"/>
      <c r="T6" s="209"/>
      <c r="U6" s="209"/>
      <c r="V6" s="209"/>
      <c r="W6" s="210"/>
    </row>
    <row r="7" spans="1:37" ht="17.399999999999999" thickBot="1">
      <c r="A7" s="95" t="s">
        <v>290</v>
      </c>
      <c r="B7" s="96">
        <v>0</v>
      </c>
      <c r="C7" s="96">
        <v>0</v>
      </c>
      <c r="D7" s="195">
        <f>10+B7+C7+'Personal File'!$C$16</f>
        <v>14</v>
      </c>
      <c r="E7" s="97" t="s">
        <v>775</v>
      </c>
      <c r="F7" s="21"/>
      <c r="G7" s="95" t="s">
        <v>511</v>
      </c>
      <c r="H7" s="96">
        <v>0</v>
      </c>
      <c r="I7" s="96">
        <v>1</v>
      </c>
      <c r="J7" s="195">
        <f>10+H7+I7+'Personal File'!$C$15</f>
        <v>15</v>
      </c>
      <c r="K7" s="97" t="s">
        <v>775</v>
      </c>
      <c r="L7" s="21"/>
      <c r="N7" s="216">
        <v>0</v>
      </c>
      <c r="O7" s="217" t="s">
        <v>324</v>
      </c>
      <c r="P7" s="217" t="s">
        <v>325</v>
      </c>
      <c r="Q7" s="217" t="s">
        <v>326</v>
      </c>
      <c r="R7" s="217" t="s">
        <v>327</v>
      </c>
      <c r="S7" s="217" t="s">
        <v>328</v>
      </c>
      <c r="T7" s="217" t="s">
        <v>329</v>
      </c>
      <c r="U7" s="217" t="s">
        <v>334</v>
      </c>
      <c r="V7" s="217" t="s">
        <v>335</v>
      </c>
      <c r="W7" s="218" t="s">
        <v>336</v>
      </c>
    </row>
    <row r="8" spans="1:37" ht="17.399999999999999" thickTop="1">
      <c r="A8" s="155" t="s">
        <v>313</v>
      </c>
      <c r="B8" s="147">
        <v>1</v>
      </c>
      <c r="C8" s="147">
        <v>0</v>
      </c>
      <c r="D8" s="196">
        <f>10+B8+C8+'Personal File'!$C$16</f>
        <v>15</v>
      </c>
      <c r="E8" s="98" t="s">
        <v>735</v>
      </c>
      <c r="F8" s="21"/>
      <c r="G8" s="849" t="s">
        <v>444</v>
      </c>
      <c r="H8" s="96">
        <v>0</v>
      </c>
      <c r="I8" s="96">
        <v>1</v>
      </c>
      <c r="J8" s="195">
        <f>10+H8+I8+'Personal File'!$C$15</f>
        <v>15</v>
      </c>
      <c r="K8" s="97" t="s">
        <v>735</v>
      </c>
      <c r="L8" s="21"/>
      <c r="M8" s="213" t="s">
        <v>500</v>
      </c>
      <c r="N8" s="211">
        <v>6</v>
      </c>
      <c r="O8" s="206">
        <v>4</v>
      </c>
      <c r="P8" s="206">
        <v>3</v>
      </c>
      <c r="Q8" s="206">
        <v>2</v>
      </c>
      <c r="R8" s="206">
        <v>1</v>
      </c>
      <c r="S8" s="560">
        <v>0</v>
      </c>
      <c r="T8" s="560">
        <v>0</v>
      </c>
      <c r="U8" s="560">
        <v>0</v>
      </c>
      <c r="V8" s="560">
        <v>0</v>
      </c>
      <c r="W8" s="561">
        <v>0</v>
      </c>
    </row>
    <row r="9" spans="1:37" ht="16.8">
      <c r="A9" s="345" t="s">
        <v>419</v>
      </c>
      <c r="B9" s="96">
        <v>1</v>
      </c>
      <c r="C9" s="96">
        <v>1</v>
      </c>
      <c r="D9" s="195">
        <f>10+B9+C9+'Personal File'!$C$16</f>
        <v>16</v>
      </c>
      <c r="E9" s="97" t="s">
        <v>735</v>
      </c>
      <c r="F9" s="21"/>
      <c r="G9" s="849" t="s">
        <v>444</v>
      </c>
      <c r="H9" s="96">
        <v>0</v>
      </c>
      <c r="I9" s="96">
        <v>1</v>
      </c>
      <c r="J9" s="195">
        <f>10+H9+I9+'Personal File'!$C$15</f>
        <v>15</v>
      </c>
      <c r="K9" s="97" t="s">
        <v>735</v>
      </c>
      <c r="L9" s="21"/>
      <c r="M9" s="214" t="s">
        <v>575</v>
      </c>
      <c r="N9" s="212">
        <v>0</v>
      </c>
      <c r="O9" s="207">
        <v>1</v>
      </c>
      <c r="P9" s="207">
        <v>1</v>
      </c>
      <c r="Q9" s="207">
        <v>1</v>
      </c>
      <c r="R9" s="207">
        <v>1</v>
      </c>
      <c r="S9" s="558">
        <v>0</v>
      </c>
      <c r="T9" s="558">
        <v>0</v>
      </c>
      <c r="U9" s="558">
        <v>0</v>
      </c>
      <c r="V9" s="558">
        <v>0</v>
      </c>
      <c r="W9" s="559">
        <v>0</v>
      </c>
    </row>
    <row r="10" spans="1:37" ht="16.8">
      <c r="A10" s="95" t="s">
        <v>451</v>
      </c>
      <c r="B10" s="96">
        <v>0</v>
      </c>
      <c r="C10" s="96">
        <v>1</v>
      </c>
      <c r="D10" s="195">
        <f>10+B10+C10+'Personal File'!$C$16</f>
        <v>15</v>
      </c>
      <c r="E10" s="97" t="s">
        <v>735</v>
      </c>
      <c r="F10" s="21"/>
      <c r="G10" s="95" t="s">
        <v>513</v>
      </c>
      <c r="H10" s="96">
        <v>1</v>
      </c>
      <c r="I10" s="96">
        <v>1</v>
      </c>
      <c r="J10" s="195">
        <f>10+H10+I10+'Personal File'!$C$15</f>
        <v>16</v>
      </c>
      <c r="K10" s="97" t="s">
        <v>735</v>
      </c>
      <c r="L10" s="21"/>
      <c r="M10" s="276" t="s">
        <v>338</v>
      </c>
      <c r="N10" s="277">
        <v>0</v>
      </c>
      <c r="O10" s="278">
        <v>1</v>
      </c>
      <c r="P10" s="278">
        <v>1</v>
      </c>
      <c r="Q10" s="278">
        <v>1</v>
      </c>
      <c r="R10" s="278">
        <v>1</v>
      </c>
      <c r="S10" s="562">
        <v>0</v>
      </c>
      <c r="T10" s="562">
        <v>0</v>
      </c>
      <c r="U10" s="562">
        <v>0</v>
      </c>
      <c r="V10" s="562">
        <v>0</v>
      </c>
      <c r="W10" s="563">
        <v>0</v>
      </c>
    </row>
    <row r="11" spans="1:37" ht="17.399999999999999" thickBot="1">
      <c r="A11" s="95" t="s">
        <v>128</v>
      </c>
      <c r="B11" s="96">
        <v>0</v>
      </c>
      <c r="C11" s="96">
        <v>1</v>
      </c>
      <c r="D11" s="195">
        <f>10+B11+C11+'Personal File'!$C$16</f>
        <v>15</v>
      </c>
      <c r="E11" s="97" t="s">
        <v>735</v>
      </c>
      <c r="F11" s="21"/>
      <c r="G11" s="155" t="s">
        <v>513</v>
      </c>
      <c r="H11" s="147">
        <v>1</v>
      </c>
      <c r="I11" s="147">
        <v>1</v>
      </c>
      <c r="J11" s="196">
        <f>10+H11+I11+'Personal File'!$C$15</f>
        <v>16</v>
      </c>
      <c r="K11" s="98" t="s">
        <v>735</v>
      </c>
      <c r="L11" s="21"/>
      <c r="M11" s="273" t="s">
        <v>332</v>
      </c>
      <c r="N11" s="279">
        <f t="shared" ref="N11:W11" si="0">SUM(N8:N10)</f>
        <v>6</v>
      </c>
      <c r="O11" s="280">
        <f t="shared" si="0"/>
        <v>6</v>
      </c>
      <c r="P11" s="280">
        <f t="shared" si="0"/>
        <v>5</v>
      </c>
      <c r="Q11" s="280">
        <f t="shared" ref="Q11:R11" si="1">SUM(Q8:Q10)</f>
        <v>4</v>
      </c>
      <c r="R11" s="280">
        <f t="shared" si="1"/>
        <v>3</v>
      </c>
      <c r="S11" s="564">
        <f t="shared" si="0"/>
        <v>0</v>
      </c>
      <c r="T11" s="564">
        <f t="shared" si="0"/>
        <v>0</v>
      </c>
      <c r="U11" s="564">
        <f t="shared" si="0"/>
        <v>0</v>
      </c>
      <c r="V11" s="564">
        <f t="shared" si="0"/>
        <v>0</v>
      </c>
      <c r="W11" s="565">
        <f t="shared" si="0"/>
        <v>0</v>
      </c>
    </row>
    <row r="12" spans="1:37" ht="17.399999999999999" thickTop="1">
      <c r="A12" s="95" t="s">
        <v>399</v>
      </c>
      <c r="B12" s="96">
        <v>0</v>
      </c>
      <c r="C12" s="96">
        <v>1</v>
      </c>
      <c r="D12" s="195">
        <f>10+B12+C12+'Personal File'!$C$16</f>
        <v>15</v>
      </c>
      <c r="E12" s="97" t="s">
        <v>735</v>
      </c>
      <c r="F12" s="21"/>
      <c r="G12" s="156" t="s">
        <v>462</v>
      </c>
      <c r="H12" s="157">
        <v>0</v>
      </c>
      <c r="I12" s="157">
        <v>2</v>
      </c>
      <c r="J12" s="181">
        <f>10+H12+I12+'Personal File'!$C$15</f>
        <v>16</v>
      </c>
      <c r="K12" s="97" t="s">
        <v>735</v>
      </c>
      <c r="L12" s="21"/>
      <c r="M12" s="213" t="s">
        <v>501</v>
      </c>
      <c r="N12" s="211">
        <v>4</v>
      </c>
      <c r="O12" s="206">
        <v>4</v>
      </c>
      <c r="P12" s="206">
        <v>3</v>
      </c>
      <c r="Q12" s="206">
        <v>2</v>
      </c>
      <c r="R12" s="206">
        <v>1</v>
      </c>
      <c r="S12" s="560">
        <v>0</v>
      </c>
      <c r="T12" s="560">
        <v>0</v>
      </c>
      <c r="U12" s="560">
        <v>0</v>
      </c>
      <c r="V12" s="560">
        <v>0</v>
      </c>
      <c r="W12" s="561">
        <v>0</v>
      </c>
    </row>
    <row r="13" spans="1:37" ht="16.8">
      <c r="A13" s="95" t="s">
        <v>399</v>
      </c>
      <c r="B13" s="96">
        <v>1</v>
      </c>
      <c r="C13" s="96">
        <v>1</v>
      </c>
      <c r="D13" s="195">
        <f>10+B13+C13+'Personal File'!$C$16</f>
        <v>16</v>
      </c>
      <c r="E13" s="97" t="s">
        <v>775</v>
      </c>
      <c r="F13" s="21"/>
      <c r="G13" s="156" t="s">
        <v>457</v>
      </c>
      <c r="H13" s="157">
        <v>1</v>
      </c>
      <c r="I13" s="157">
        <v>2</v>
      </c>
      <c r="J13" s="181">
        <f>10+H13+I13+'Personal File'!$C$15</f>
        <v>17</v>
      </c>
      <c r="K13" s="97" t="s">
        <v>775</v>
      </c>
      <c r="L13" s="21"/>
      <c r="M13" s="556" t="s">
        <v>574</v>
      </c>
      <c r="N13" s="557">
        <v>0</v>
      </c>
      <c r="O13" s="558">
        <v>0</v>
      </c>
      <c r="P13" s="558">
        <v>0</v>
      </c>
      <c r="Q13" s="558">
        <v>0</v>
      </c>
      <c r="R13" s="558">
        <v>0</v>
      </c>
      <c r="S13" s="558">
        <v>0</v>
      </c>
      <c r="T13" s="558">
        <v>0</v>
      </c>
      <c r="U13" s="558">
        <v>0</v>
      </c>
      <c r="V13" s="558">
        <v>0</v>
      </c>
      <c r="W13" s="559">
        <v>0</v>
      </c>
    </row>
    <row r="14" spans="1:37" ht="16.8">
      <c r="A14" s="155" t="s">
        <v>399</v>
      </c>
      <c r="B14" s="147">
        <v>1</v>
      </c>
      <c r="C14" s="147">
        <v>1</v>
      </c>
      <c r="D14" s="196">
        <f>10+B14+C14+'Personal File'!$C$16</f>
        <v>16</v>
      </c>
      <c r="E14" s="98" t="s">
        <v>775</v>
      </c>
      <c r="F14" s="21"/>
      <c r="G14" s="156" t="s">
        <v>400</v>
      </c>
      <c r="H14" s="157">
        <v>1</v>
      </c>
      <c r="I14" s="157">
        <v>2</v>
      </c>
      <c r="J14" s="181">
        <f>10+H14+I14+'Personal File'!$C$15</f>
        <v>17</v>
      </c>
      <c r="K14" s="97" t="s">
        <v>735</v>
      </c>
      <c r="L14" s="21"/>
      <c r="M14" s="276" t="s">
        <v>339</v>
      </c>
      <c r="N14" s="277">
        <v>0</v>
      </c>
      <c r="O14" s="278">
        <v>1</v>
      </c>
      <c r="P14" s="278">
        <v>1</v>
      </c>
      <c r="Q14" s="278">
        <v>1</v>
      </c>
      <c r="R14" s="278">
        <v>1</v>
      </c>
      <c r="S14" s="562">
        <v>0</v>
      </c>
      <c r="T14" s="562">
        <v>0</v>
      </c>
      <c r="U14" s="562">
        <v>0</v>
      </c>
      <c r="V14" s="562">
        <v>0</v>
      </c>
      <c r="W14" s="563">
        <v>0</v>
      </c>
    </row>
    <row r="15" spans="1:37" ht="17.399999999999999" thickBot="1">
      <c r="A15" s="156" t="s">
        <v>728</v>
      </c>
      <c r="B15" s="157">
        <v>0</v>
      </c>
      <c r="C15" s="157">
        <v>2</v>
      </c>
      <c r="D15" s="181">
        <f>10+B15+C15+'Personal File'!$C$16</f>
        <v>16</v>
      </c>
      <c r="E15" s="97" t="s">
        <v>775</v>
      </c>
      <c r="F15" s="21"/>
      <c r="G15" s="155" t="s">
        <v>400</v>
      </c>
      <c r="H15" s="147">
        <v>1</v>
      </c>
      <c r="I15" s="147">
        <v>2</v>
      </c>
      <c r="J15" s="196">
        <f>10+H15+I15+'Personal File'!$C$15</f>
        <v>17</v>
      </c>
      <c r="K15" s="98" t="s">
        <v>735</v>
      </c>
      <c r="L15" s="21"/>
      <c r="M15" s="273" t="s">
        <v>333</v>
      </c>
      <c r="N15" s="274">
        <f t="shared" ref="N15:W15" si="2">SUM(N12:N14)</f>
        <v>4</v>
      </c>
      <c r="O15" s="275">
        <f t="shared" si="2"/>
        <v>5</v>
      </c>
      <c r="P15" s="275">
        <f t="shared" si="2"/>
        <v>4</v>
      </c>
      <c r="Q15" s="275">
        <f t="shared" ref="Q15:R15" si="3">SUM(Q12:Q14)</f>
        <v>3</v>
      </c>
      <c r="R15" s="275">
        <f t="shared" si="3"/>
        <v>2</v>
      </c>
      <c r="S15" s="564">
        <f t="shared" si="2"/>
        <v>0</v>
      </c>
      <c r="T15" s="564">
        <f t="shared" si="2"/>
        <v>0</v>
      </c>
      <c r="U15" s="564">
        <f t="shared" si="2"/>
        <v>0</v>
      </c>
      <c r="V15" s="564">
        <f t="shared" si="2"/>
        <v>0</v>
      </c>
      <c r="W15" s="565">
        <f t="shared" si="2"/>
        <v>0</v>
      </c>
    </row>
    <row r="16" spans="1:37" s="1" customFormat="1" ht="17.25" customHeight="1" thickTop="1">
      <c r="A16" s="346" t="s">
        <v>457</v>
      </c>
      <c r="B16" s="157">
        <v>1</v>
      </c>
      <c r="C16" s="157">
        <v>2</v>
      </c>
      <c r="D16" s="181">
        <f>10+B16+C16+'Personal File'!$C$16</f>
        <v>17</v>
      </c>
      <c r="E16" s="97" t="s">
        <v>775</v>
      </c>
      <c r="F16" s="21"/>
      <c r="G16" s="156" t="s">
        <v>157</v>
      </c>
      <c r="H16" s="157">
        <v>0</v>
      </c>
      <c r="I16" s="157">
        <v>3</v>
      </c>
      <c r="J16" s="181">
        <f>10+H16+I16+'Personal File'!$C$15</f>
        <v>17</v>
      </c>
      <c r="K16" s="97" t="s">
        <v>735</v>
      </c>
      <c r="L16" s="21"/>
      <c r="M16" s="349" t="s">
        <v>576</v>
      </c>
      <c r="N16" s="350"/>
      <c r="O16" s="350"/>
      <c r="P16" s="350"/>
      <c r="Q16" s="350"/>
      <c r="R16" s="350"/>
      <c r="S16" s="350"/>
      <c r="T16" s="350"/>
      <c r="U16" s="350"/>
      <c r="V16" s="350"/>
      <c r="W16" s="350"/>
      <c r="X16" s="26"/>
      <c r="Y16" s="26"/>
      <c r="AA16" s="26"/>
      <c r="AB16" s="26"/>
      <c r="AC16" s="26"/>
      <c r="AD16" s="26"/>
      <c r="AE16" s="26"/>
      <c r="AF16" s="26"/>
      <c r="AG16" s="26"/>
      <c r="AH16" s="26"/>
      <c r="AI16" s="26"/>
      <c r="AJ16" s="26"/>
      <c r="AK16" s="26"/>
    </row>
    <row r="17" spans="1:37" ht="17.399999999999999" thickBot="1">
      <c r="A17" s="156" t="s">
        <v>139</v>
      </c>
      <c r="B17" s="96">
        <v>0</v>
      </c>
      <c r="C17" s="157">
        <v>2</v>
      </c>
      <c r="D17" s="181">
        <f>10+B17+C17+'Personal File'!$C$16</f>
        <v>16</v>
      </c>
      <c r="E17" s="97" t="s">
        <v>775</v>
      </c>
      <c r="F17" s="21"/>
      <c r="G17" s="156" t="s">
        <v>684</v>
      </c>
      <c r="H17" s="157">
        <v>1</v>
      </c>
      <c r="I17" s="157">
        <v>3</v>
      </c>
      <c r="J17" s="181">
        <f>10+H17+I17+'Personal File'!$C$15</f>
        <v>18</v>
      </c>
      <c r="K17" s="97" t="s">
        <v>735</v>
      </c>
      <c r="L17" s="21"/>
    </row>
    <row r="18" spans="1:37" ht="18" thickTop="1" thickBot="1">
      <c r="A18" s="156" t="s">
        <v>400</v>
      </c>
      <c r="B18" s="157">
        <v>1</v>
      </c>
      <c r="C18" s="157">
        <v>2</v>
      </c>
      <c r="D18" s="181">
        <f>10+B18+C18+'Personal File'!$C$16</f>
        <v>17</v>
      </c>
      <c r="E18" s="97" t="s">
        <v>775</v>
      </c>
      <c r="F18" s="21"/>
      <c r="G18" s="753" t="s">
        <v>686</v>
      </c>
      <c r="H18" s="158">
        <v>1</v>
      </c>
      <c r="I18" s="158">
        <v>3</v>
      </c>
      <c r="J18" s="302">
        <f>10+H18+I18+'Personal File'!$C$15</f>
        <v>18</v>
      </c>
      <c r="K18" s="98" t="s">
        <v>775</v>
      </c>
      <c r="L18" s="21"/>
      <c r="M18" s="281" t="s">
        <v>376</v>
      </c>
      <c r="N18" s="282" t="s">
        <v>3</v>
      </c>
      <c r="O18" s="282"/>
      <c r="P18" s="318" t="s">
        <v>665</v>
      </c>
      <c r="Q18" s="282"/>
      <c r="R18" s="282"/>
      <c r="S18" s="636" t="s">
        <v>810</v>
      </c>
      <c r="T18" s="636" t="s">
        <v>605</v>
      </c>
      <c r="U18" s="317" t="s">
        <v>607</v>
      </c>
      <c r="V18" s="550"/>
      <c r="W18" s="549" t="s">
        <v>606</v>
      </c>
      <c r="X18" s="546"/>
      <c r="Y18" s="739" t="s">
        <v>774</v>
      </c>
    </row>
    <row r="19" spans="1:37" ht="16.8">
      <c r="A19" s="753" t="s">
        <v>400</v>
      </c>
      <c r="B19" s="158">
        <v>1</v>
      </c>
      <c r="C19" s="158">
        <v>2</v>
      </c>
      <c r="D19" s="302">
        <f>10+B19+C19+'Personal File'!$C$16</f>
        <v>17</v>
      </c>
      <c r="E19" s="98" t="s">
        <v>775</v>
      </c>
      <c r="F19" s="21"/>
      <c r="G19" s="156" t="s">
        <v>772</v>
      </c>
      <c r="H19" s="157">
        <v>0</v>
      </c>
      <c r="I19" s="157">
        <v>4</v>
      </c>
      <c r="J19" s="181">
        <f>10+H19+I19+'Personal File'!$C$15</f>
        <v>18</v>
      </c>
      <c r="K19" s="97" t="s">
        <v>775</v>
      </c>
      <c r="L19" s="21"/>
      <c r="M19" s="261" t="s">
        <v>367</v>
      </c>
      <c r="N19" s="259">
        <f>'Personal File'!E4</f>
        <v>3</v>
      </c>
      <c r="O19" s="259"/>
      <c r="P19" s="347">
        <f>ROUNDDOWN('Personal File'!E$6/2,0)</f>
        <v>4</v>
      </c>
      <c r="Q19" s="259"/>
      <c r="R19" s="259"/>
      <c r="S19" s="637">
        <v>4</v>
      </c>
      <c r="T19" s="637">
        <f t="shared" ref="T19:T20" si="4">N19+P19+S19</f>
        <v>11</v>
      </c>
      <c r="U19" s="315" t="s">
        <v>608</v>
      </c>
      <c r="V19" s="551"/>
      <c r="W19" s="553" t="s">
        <v>608</v>
      </c>
      <c r="X19" s="547"/>
      <c r="Y19" s="740" t="s">
        <v>608</v>
      </c>
    </row>
    <row r="20" spans="1:37" ht="17.399999999999999" thickBot="1">
      <c r="A20" s="156" t="s">
        <v>152</v>
      </c>
      <c r="B20" s="157">
        <v>0</v>
      </c>
      <c r="C20" s="157">
        <v>3</v>
      </c>
      <c r="D20" s="181">
        <f>10+B20+C20+'Personal File'!$C$16</f>
        <v>17</v>
      </c>
      <c r="E20" s="97" t="s">
        <v>735</v>
      </c>
      <c r="F20" s="21"/>
      <c r="G20" s="331" t="s">
        <v>764</v>
      </c>
      <c r="H20" s="258">
        <v>0</v>
      </c>
      <c r="I20" s="258">
        <v>4</v>
      </c>
      <c r="J20" s="215">
        <f>10+H20+I20+'Personal File'!$C$15</f>
        <v>18</v>
      </c>
      <c r="K20" s="168" t="s">
        <v>775</v>
      </c>
      <c r="L20" s="21"/>
      <c r="M20" s="262" t="s">
        <v>323</v>
      </c>
      <c r="N20" s="260">
        <f>'Personal File'!E5</f>
        <v>3</v>
      </c>
      <c r="O20" s="260"/>
      <c r="P20" s="348">
        <f>ROUNDUP('Personal File'!E$6/2,0)</f>
        <v>4</v>
      </c>
      <c r="Q20" s="260"/>
      <c r="R20" s="260"/>
      <c r="S20" s="638">
        <v>4</v>
      </c>
      <c r="T20" s="638">
        <f t="shared" si="4"/>
        <v>11</v>
      </c>
      <c r="U20" s="316" t="s">
        <v>608</v>
      </c>
      <c r="V20" s="552"/>
      <c r="W20" s="554" t="s">
        <v>608</v>
      </c>
      <c r="X20" s="548"/>
      <c r="Y20" s="741" t="s">
        <v>608</v>
      </c>
    </row>
    <row r="21" spans="1:37" ht="18" thickTop="1" thickBot="1">
      <c r="A21" s="346" t="s">
        <v>754</v>
      </c>
      <c r="B21" s="157">
        <v>1</v>
      </c>
      <c r="C21" s="157">
        <v>3</v>
      </c>
      <c r="D21" s="181">
        <f>10+B21+C21+'Personal File'!$C$16</f>
        <v>18</v>
      </c>
      <c r="E21" s="97" t="s">
        <v>775</v>
      </c>
      <c r="F21" s="21"/>
      <c r="L21" s="21"/>
    </row>
    <row r="22" spans="1:37" ht="23.4" thickTop="1">
      <c r="A22" s="156" t="s">
        <v>277</v>
      </c>
      <c r="B22" s="157">
        <v>1</v>
      </c>
      <c r="C22" s="157">
        <v>3</v>
      </c>
      <c r="D22" s="181">
        <f>10+B22+C22+'Personal File'!$C$16</f>
        <v>18</v>
      </c>
      <c r="E22" s="97" t="s">
        <v>735</v>
      </c>
      <c r="F22" s="21"/>
      <c r="G22" s="21"/>
      <c r="H22" s="21"/>
      <c r="I22" s="21"/>
      <c r="J22" s="21"/>
      <c r="K22" s="21"/>
      <c r="L22" s="21"/>
      <c r="M22" s="614" t="s">
        <v>652</v>
      </c>
      <c r="N22" s="297"/>
      <c r="O22" s="298"/>
      <c r="P22" s="299"/>
      <c r="Q22" s="669"/>
      <c r="R22" s="670"/>
      <c r="S22" s="670"/>
      <c r="T22" s="671"/>
      <c r="U22" s="295" t="s">
        <v>381</v>
      </c>
      <c r="V22" s="672">
        <f ca="1">RANDBETWEEN(1,20)</f>
        <v>10</v>
      </c>
      <c r="W22" s="1"/>
      <c r="X22" s="643" t="s">
        <v>405</v>
      </c>
      <c r="Y22" s="644"/>
      <c r="Z22" s="645"/>
      <c r="AA22" s="299"/>
    </row>
    <row r="23" spans="1:37" ht="16.8">
      <c r="A23" s="753" t="s">
        <v>691</v>
      </c>
      <c r="B23" s="158">
        <v>1</v>
      </c>
      <c r="C23" s="158">
        <v>3</v>
      </c>
      <c r="D23" s="302">
        <f>10+B23+C23+'Personal File'!$C$16</f>
        <v>18</v>
      </c>
      <c r="E23" s="98" t="s">
        <v>775</v>
      </c>
      <c r="F23" s="21"/>
      <c r="G23" s="21"/>
      <c r="H23" s="21"/>
      <c r="I23" s="21"/>
      <c r="J23" s="21"/>
      <c r="K23" s="21"/>
      <c r="L23" s="21"/>
      <c r="M23" s="291"/>
      <c r="N23" s="292" t="s">
        <v>379</v>
      </c>
      <c r="O23" s="293">
        <f>'Personal File'!E4+1</f>
        <v>4</v>
      </c>
      <c r="P23" s="294"/>
      <c r="Q23" s="673"/>
      <c r="R23" s="674"/>
      <c r="S23" s="674"/>
      <c r="T23" s="675"/>
      <c r="U23" s="286" t="s">
        <v>383</v>
      </c>
      <c r="V23" s="676">
        <f ca="1">V22+'Personal File'!C17</f>
        <v>12</v>
      </c>
      <c r="W23" s="1"/>
      <c r="X23" s="646"/>
      <c r="Y23" s="647" t="s">
        <v>406</v>
      </c>
      <c r="Z23" s="648">
        <f>SUM('Personal File'!E4,'Personal File'!E6)</f>
        <v>11</v>
      </c>
      <c r="AA23" s="294"/>
      <c r="AB23" s="745"/>
      <c r="AC23" s="745"/>
      <c r="AD23" s="745"/>
      <c r="AE23" s="745"/>
      <c r="AF23" s="745"/>
      <c r="AG23" s="745"/>
      <c r="AH23" s="745"/>
      <c r="AI23" s="745"/>
      <c r="AJ23" s="745"/>
      <c r="AK23" s="745"/>
    </row>
    <row r="24" spans="1:37" ht="16.8">
      <c r="A24" s="156" t="s">
        <v>211</v>
      </c>
      <c r="B24" s="96">
        <v>0</v>
      </c>
      <c r="C24" s="157">
        <v>4</v>
      </c>
      <c r="D24" s="181">
        <f>10+B24+C24+'Personal File'!$C$16</f>
        <v>18</v>
      </c>
      <c r="E24" s="97" t="s">
        <v>775</v>
      </c>
      <c r="F24" s="21"/>
      <c r="G24" s="21"/>
      <c r="H24" s="21"/>
      <c r="I24" s="21"/>
      <c r="J24" s="21"/>
      <c r="K24" s="21"/>
      <c r="L24" s="21"/>
      <c r="M24" s="284"/>
      <c r="N24" s="288" t="s">
        <v>380</v>
      </c>
      <c r="O24" s="290">
        <f>'Personal File'!E6</f>
        <v>8</v>
      </c>
      <c r="P24" s="271"/>
      <c r="Q24" s="677"/>
      <c r="R24" s="678"/>
      <c r="S24" s="678"/>
      <c r="T24" s="679"/>
      <c r="U24" s="296" t="s">
        <v>382</v>
      </c>
      <c r="V24" s="680">
        <f ca="1">RANDBETWEEN(1,6)+RANDBETWEEN(1,6)</f>
        <v>11</v>
      </c>
      <c r="W24" s="1"/>
      <c r="X24" s="649"/>
      <c r="Y24" s="650" t="s">
        <v>407</v>
      </c>
      <c r="Z24" s="651" t="s">
        <v>408</v>
      </c>
      <c r="AA24" s="271"/>
    </row>
    <row r="25" spans="1:37" ht="16.8">
      <c r="A25" s="156" t="s">
        <v>211</v>
      </c>
      <c r="B25" s="157">
        <v>0</v>
      </c>
      <c r="C25" s="157">
        <v>4</v>
      </c>
      <c r="D25" s="181">
        <f>10+B25+C25+'Personal File'!$C$16</f>
        <v>18</v>
      </c>
      <c r="E25" s="97" t="s">
        <v>735</v>
      </c>
      <c r="F25" s="21"/>
      <c r="G25" s="21"/>
      <c r="H25" s="21"/>
      <c r="I25" s="21"/>
      <c r="J25" s="21"/>
      <c r="K25" s="21"/>
      <c r="L25" s="21"/>
      <c r="M25" s="284"/>
      <c r="N25" s="288" t="s">
        <v>416</v>
      </c>
      <c r="O25" s="290">
        <f>SUM(O23:O24)+3</f>
        <v>15</v>
      </c>
      <c r="P25" s="271"/>
      <c r="Q25" s="681"/>
      <c r="R25" s="682"/>
      <c r="S25" s="682"/>
      <c r="T25" s="675"/>
      <c r="U25" s="286" t="s">
        <v>385</v>
      </c>
      <c r="V25" s="683">
        <f ca="1">O25+'Personal File'!C17+V24</f>
        <v>28</v>
      </c>
      <c r="W25" s="1"/>
      <c r="X25" s="649"/>
      <c r="Y25" s="650" t="s">
        <v>409</v>
      </c>
      <c r="Z25" s="651">
        <f>4*Z23</f>
        <v>44</v>
      </c>
      <c r="AA25" s="271"/>
    </row>
    <row r="26" spans="1:37" ht="17.399999999999999" thickBot="1">
      <c r="A26" s="764" t="s">
        <v>755</v>
      </c>
      <c r="B26" s="258">
        <v>1</v>
      </c>
      <c r="C26" s="258">
        <v>4</v>
      </c>
      <c r="D26" s="215">
        <f>10+B26+C26+'Personal File'!$C$16</f>
        <v>19</v>
      </c>
      <c r="E26" s="168" t="s">
        <v>775</v>
      </c>
      <c r="F26" s="21"/>
      <c r="G26" s="21"/>
      <c r="H26" s="21"/>
      <c r="I26" s="21"/>
      <c r="J26" s="21"/>
      <c r="K26" s="21"/>
      <c r="L26" s="21"/>
      <c r="M26" s="285"/>
      <c r="N26" s="289" t="s">
        <v>610</v>
      </c>
      <c r="O26" s="301">
        <f>7+'Personal File'!C17</f>
        <v>9</v>
      </c>
      <c r="P26" s="272"/>
      <c r="Q26" s="684"/>
      <c r="R26" s="685"/>
      <c r="S26" s="685"/>
      <c r="T26" s="686"/>
      <c r="U26" s="287" t="s">
        <v>417</v>
      </c>
      <c r="V26" s="687" t="s">
        <v>65</v>
      </c>
      <c r="W26" s="1"/>
      <c r="X26" s="652"/>
      <c r="Y26" s="653" t="s">
        <v>509</v>
      </c>
      <c r="Z26" s="654" t="s">
        <v>387</v>
      </c>
      <c r="AA26" s="655">
        <v>0</v>
      </c>
    </row>
    <row r="27" spans="1:37" ht="16.2" thickTop="1">
      <c r="F27" s="21"/>
      <c r="G27" s="21"/>
      <c r="H27" s="21"/>
      <c r="I27" s="21"/>
      <c r="J27" s="21"/>
      <c r="K27" s="21"/>
      <c r="L27" s="21"/>
      <c r="M27" s="1"/>
      <c r="N27" s="1"/>
      <c r="O27" s="1"/>
      <c r="P27" s="1"/>
      <c r="Q27" s="1"/>
      <c r="X27" s="1"/>
    </row>
    <row r="28" spans="1:37">
      <c r="F28" s="21"/>
      <c r="G28" s="21"/>
      <c r="H28" s="21"/>
      <c r="I28" s="21"/>
      <c r="J28" s="21"/>
      <c r="K28" s="21"/>
      <c r="L28" s="21"/>
      <c r="Q28" s="1"/>
      <c r="R28" s="555"/>
      <c r="X28" s="1"/>
    </row>
    <row r="29" spans="1:37">
      <c r="F29" s="21"/>
      <c r="G29" s="21"/>
      <c r="H29" s="21"/>
      <c r="I29" s="21"/>
      <c r="J29" s="21"/>
      <c r="K29" s="21"/>
      <c r="L29" s="21"/>
      <c r="Q29" s="1"/>
      <c r="X29" s="1"/>
    </row>
    <row r="30" spans="1:37">
      <c r="F30" s="21"/>
      <c r="G30" s="21"/>
      <c r="H30" s="21"/>
      <c r="I30" s="21"/>
      <c r="J30" s="21"/>
      <c r="K30" s="21"/>
      <c r="L30" s="21"/>
      <c r="Q30" s="1"/>
      <c r="X30" s="1"/>
    </row>
    <row r="31" spans="1:37">
      <c r="F31" s="21"/>
      <c r="G31" s="21"/>
      <c r="H31" s="21"/>
      <c r="I31" s="21"/>
      <c r="J31" s="21"/>
      <c r="K31" s="21"/>
      <c r="L31" s="21"/>
      <c r="T31" s="1"/>
      <c r="U31" s="1"/>
      <c r="V31" s="1"/>
      <c r="W31" s="1"/>
      <c r="X31" s="1"/>
    </row>
    <row r="32" spans="1:37">
      <c r="F32" s="21"/>
      <c r="G32" s="21"/>
      <c r="H32" s="21"/>
      <c r="I32" s="21"/>
      <c r="J32" s="21"/>
      <c r="K32" s="21"/>
      <c r="L32" s="21"/>
      <c r="R32" s="1"/>
      <c r="S32" s="1"/>
      <c r="T32" s="1"/>
      <c r="U32" s="1"/>
      <c r="V32" s="1"/>
      <c r="W32" s="1"/>
      <c r="X32" s="1"/>
    </row>
  </sheetData>
  <sortState xmlns:xlrd2="http://schemas.microsoft.com/office/spreadsheetml/2017/richdata2" ref="A3:E26">
    <sortCondition ref="C3:C26"/>
    <sortCondition ref="A3:A26"/>
  </sortState>
  <phoneticPr fontId="0" type="noConversion"/>
  <conditionalFormatting sqref="K1:K7 K11:K14 E3:E4 E18 E20:E25 E11:E15 E6:E9">
    <cfRule type="cellIs" dxfId="83" priority="105" stopIfTrue="1" operator="equal">
      <formula>"þ"</formula>
    </cfRule>
  </conditionalFormatting>
  <conditionalFormatting sqref="E15">
    <cfRule type="cellIs" dxfId="82" priority="104" stopIfTrue="1" operator="equal">
      <formula>"þ"</formula>
    </cfRule>
  </conditionalFormatting>
  <conditionalFormatting sqref="K12">
    <cfRule type="cellIs" dxfId="81" priority="99" stopIfTrue="1" operator="equal">
      <formula>"þ"</formula>
    </cfRule>
  </conditionalFormatting>
  <conditionalFormatting sqref="E14">
    <cfRule type="cellIs" dxfId="80" priority="92" stopIfTrue="1" operator="equal">
      <formula>"þ"</formula>
    </cfRule>
  </conditionalFormatting>
  <conditionalFormatting sqref="E15">
    <cfRule type="cellIs" dxfId="79" priority="90" stopIfTrue="1" operator="equal">
      <formula>"þ"</formula>
    </cfRule>
  </conditionalFormatting>
  <conditionalFormatting sqref="E15">
    <cfRule type="cellIs" dxfId="78" priority="88" stopIfTrue="1" operator="equal">
      <formula>"þ"</formula>
    </cfRule>
  </conditionalFormatting>
  <conditionalFormatting sqref="E26">
    <cfRule type="cellIs" dxfId="77" priority="83" stopIfTrue="1" operator="equal">
      <formula>"þ"</formula>
    </cfRule>
  </conditionalFormatting>
  <conditionalFormatting sqref="K11">
    <cfRule type="cellIs" dxfId="76" priority="76" stopIfTrue="1" operator="equal">
      <formula>"þ"</formula>
    </cfRule>
  </conditionalFormatting>
  <conditionalFormatting sqref="E16">
    <cfRule type="cellIs" dxfId="75" priority="43" stopIfTrue="1" operator="equal">
      <formula>"þ"</formula>
    </cfRule>
  </conditionalFormatting>
  <conditionalFormatting sqref="K12">
    <cfRule type="cellIs" dxfId="74" priority="73" stopIfTrue="1" operator="equal">
      <formula>"þ"</formula>
    </cfRule>
  </conditionalFormatting>
  <conditionalFormatting sqref="K12">
    <cfRule type="cellIs" dxfId="73" priority="72" stopIfTrue="1" operator="equal">
      <formula>"þ"</formula>
    </cfRule>
  </conditionalFormatting>
  <conditionalFormatting sqref="K12">
    <cfRule type="cellIs" dxfId="72" priority="71" stopIfTrue="1" operator="equal">
      <formula>"þ"</formula>
    </cfRule>
  </conditionalFormatting>
  <conditionalFormatting sqref="K12">
    <cfRule type="cellIs" dxfId="71" priority="70" stopIfTrue="1" operator="equal">
      <formula>"þ"</formula>
    </cfRule>
  </conditionalFormatting>
  <conditionalFormatting sqref="K12">
    <cfRule type="cellIs" dxfId="70" priority="69" stopIfTrue="1" operator="equal">
      <formula>"þ"</formula>
    </cfRule>
  </conditionalFormatting>
  <conditionalFormatting sqref="K13:K14">
    <cfRule type="cellIs" dxfId="69" priority="68" stopIfTrue="1" operator="equal">
      <formula>"þ"</formula>
    </cfRule>
  </conditionalFormatting>
  <conditionalFormatting sqref="K13:K14">
    <cfRule type="cellIs" dxfId="68" priority="67" stopIfTrue="1" operator="equal">
      <formula>"þ"</formula>
    </cfRule>
  </conditionalFormatting>
  <conditionalFormatting sqref="K13:K14">
    <cfRule type="cellIs" dxfId="67" priority="66" stopIfTrue="1" operator="equal">
      <formula>"þ"</formula>
    </cfRule>
  </conditionalFormatting>
  <conditionalFormatting sqref="K13:K14">
    <cfRule type="cellIs" dxfId="66" priority="65" stopIfTrue="1" operator="equal">
      <formula>"þ"</formula>
    </cfRule>
  </conditionalFormatting>
  <conditionalFormatting sqref="K13:K14">
    <cfRule type="cellIs" dxfId="65" priority="64" stopIfTrue="1" operator="equal">
      <formula>"þ"</formula>
    </cfRule>
  </conditionalFormatting>
  <conditionalFormatting sqref="K13:K14">
    <cfRule type="cellIs" dxfId="64" priority="63" stopIfTrue="1" operator="equal">
      <formula>"þ"</formula>
    </cfRule>
  </conditionalFormatting>
  <conditionalFormatting sqref="K13:K14">
    <cfRule type="cellIs" dxfId="63" priority="62" stopIfTrue="1" operator="equal">
      <formula>"þ"</formula>
    </cfRule>
  </conditionalFormatting>
  <conditionalFormatting sqref="K13:K14">
    <cfRule type="cellIs" dxfId="62" priority="61" stopIfTrue="1" operator="equal">
      <formula>"þ"</formula>
    </cfRule>
  </conditionalFormatting>
  <conditionalFormatting sqref="K12">
    <cfRule type="cellIs" dxfId="61" priority="59" stopIfTrue="1" operator="equal">
      <formula>"þ"</formula>
    </cfRule>
  </conditionalFormatting>
  <conditionalFormatting sqref="K11">
    <cfRule type="cellIs" dxfId="60" priority="60" stopIfTrue="1" operator="equal">
      <formula>"þ"</formula>
    </cfRule>
  </conditionalFormatting>
  <conditionalFormatting sqref="K13:K14">
    <cfRule type="cellIs" dxfId="59" priority="58" stopIfTrue="1" operator="equal">
      <formula>"þ"</formula>
    </cfRule>
  </conditionalFormatting>
  <conditionalFormatting sqref="K13:K14">
    <cfRule type="cellIs" dxfId="58" priority="57" stopIfTrue="1" operator="equal">
      <formula>"þ"</formula>
    </cfRule>
  </conditionalFormatting>
  <conditionalFormatting sqref="K13:K14">
    <cfRule type="cellIs" dxfId="57" priority="56" stopIfTrue="1" operator="equal">
      <formula>"þ"</formula>
    </cfRule>
  </conditionalFormatting>
  <conditionalFormatting sqref="K13:K14">
    <cfRule type="cellIs" dxfId="56" priority="55" stopIfTrue="1" operator="equal">
      <formula>"þ"</formula>
    </cfRule>
  </conditionalFormatting>
  <conditionalFormatting sqref="K13:K14">
    <cfRule type="cellIs" dxfId="55" priority="54" stopIfTrue="1" operator="equal">
      <formula>"þ"</formula>
    </cfRule>
  </conditionalFormatting>
  <conditionalFormatting sqref="K20">
    <cfRule type="cellIs" dxfId="54" priority="28" stopIfTrue="1" operator="equal">
      <formula>"þ"</formula>
    </cfRule>
  </conditionalFormatting>
  <conditionalFormatting sqref="K20">
    <cfRule type="cellIs" dxfId="53" priority="27" stopIfTrue="1" operator="equal">
      <formula>"þ"</formula>
    </cfRule>
  </conditionalFormatting>
  <conditionalFormatting sqref="K20">
    <cfRule type="cellIs" dxfId="52" priority="24" stopIfTrue="1" operator="equal">
      <formula>"þ"</formula>
    </cfRule>
  </conditionalFormatting>
  <conditionalFormatting sqref="K20">
    <cfRule type="cellIs" dxfId="51" priority="26" stopIfTrue="1" operator="equal">
      <formula>"þ"</formula>
    </cfRule>
  </conditionalFormatting>
  <conditionalFormatting sqref="K20">
    <cfRule type="cellIs" dxfId="50" priority="25" stopIfTrue="1" operator="equal">
      <formula>"þ"</formula>
    </cfRule>
  </conditionalFormatting>
  <conditionalFormatting sqref="K20">
    <cfRule type="cellIs" dxfId="49" priority="23" stopIfTrue="1" operator="equal">
      <formula>"þ"</formula>
    </cfRule>
  </conditionalFormatting>
  <conditionalFormatting sqref="K20">
    <cfRule type="cellIs" dxfId="48" priority="22" stopIfTrue="1" operator="equal">
      <formula>"þ"</formula>
    </cfRule>
  </conditionalFormatting>
  <conditionalFormatting sqref="K15:K19">
    <cfRule type="cellIs" dxfId="47" priority="21" stopIfTrue="1" operator="equal">
      <formula>"þ"</formula>
    </cfRule>
  </conditionalFormatting>
  <conditionalFormatting sqref="K16:K19">
    <cfRule type="cellIs" dxfId="46" priority="20" stopIfTrue="1" operator="equal">
      <formula>"þ"</formula>
    </cfRule>
  </conditionalFormatting>
  <conditionalFormatting sqref="K15">
    <cfRule type="cellIs" dxfId="45" priority="19" stopIfTrue="1" operator="equal">
      <formula>"þ"</formula>
    </cfRule>
  </conditionalFormatting>
  <conditionalFormatting sqref="K16:K19">
    <cfRule type="cellIs" dxfId="44" priority="18" stopIfTrue="1" operator="equal">
      <formula>"þ"</formula>
    </cfRule>
  </conditionalFormatting>
  <conditionalFormatting sqref="K16:K19">
    <cfRule type="cellIs" dxfId="43" priority="17" stopIfTrue="1" operator="equal">
      <formula>"þ"</formula>
    </cfRule>
  </conditionalFormatting>
  <conditionalFormatting sqref="K16:K19">
    <cfRule type="cellIs" dxfId="42" priority="16" stopIfTrue="1" operator="equal">
      <formula>"þ"</formula>
    </cfRule>
  </conditionalFormatting>
  <conditionalFormatting sqref="K16:K19">
    <cfRule type="cellIs" dxfId="41" priority="15" stopIfTrue="1" operator="equal">
      <formula>"þ"</formula>
    </cfRule>
  </conditionalFormatting>
  <conditionalFormatting sqref="K16:K19">
    <cfRule type="cellIs" dxfId="40" priority="14" stopIfTrue="1" operator="equal">
      <formula>"þ"</formula>
    </cfRule>
  </conditionalFormatting>
  <conditionalFormatting sqref="K16:K19">
    <cfRule type="cellIs" dxfId="39" priority="12" stopIfTrue="1" operator="equal">
      <formula>"þ"</formula>
    </cfRule>
  </conditionalFormatting>
  <conditionalFormatting sqref="K15">
    <cfRule type="cellIs" dxfId="38" priority="13" stopIfTrue="1" operator="equal">
      <formula>"þ"</formula>
    </cfRule>
  </conditionalFormatting>
  <conditionalFormatting sqref="K8">
    <cfRule type="cellIs" dxfId="37" priority="11" stopIfTrue="1" operator="equal">
      <formula>"þ"</formula>
    </cfRule>
  </conditionalFormatting>
  <conditionalFormatting sqref="K8">
    <cfRule type="cellIs" dxfId="36" priority="10" stopIfTrue="1" operator="equal">
      <formula>"þ"</formula>
    </cfRule>
  </conditionalFormatting>
  <conditionalFormatting sqref="K8">
    <cfRule type="cellIs" dxfId="35" priority="9" stopIfTrue="1" operator="equal">
      <formula>"þ"</formula>
    </cfRule>
  </conditionalFormatting>
  <conditionalFormatting sqref="K9:K10">
    <cfRule type="cellIs" dxfId="34" priority="8" stopIfTrue="1" operator="equal">
      <formula>"þ"</formula>
    </cfRule>
  </conditionalFormatting>
  <conditionalFormatting sqref="K9:K10">
    <cfRule type="cellIs" dxfId="33" priority="7" stopIfTrue="1" operator="equal">
      <formula>"þ"</formula>
    </cfRule>
  </conditionalFormatting>
  <conditionalFormatting sqref="K9:K10">
    <cfRule type="cellIs" dxfId="32" priority="6" stopIfTrue="1" operator="equal">
      <formula>"þ"</formula>
    </cfRule>
  </conditionalFormatting>
  <conditionalFormatting sqref="N3:W3">
    <cfRule type="cellIs" dxfId="31" priority="5" operator="equal">
      <formula>0</formula>
    </cfRule>
  </conditionalFormatting>
  <conditionalFormatting sqref="E19">
    <cfRule type="cellIs" dxfId="30" priority="4" stopIfTrue="1" operator="equal">
      <formula>"þ"</formula>
    </cfRule>
  </conditionalFormatting>
  <conditionalFormatting sqref="E10">
    <cfRule type="cellIs" dxfId="29" priority="3" stopIfTrue="1" operator="equal">
      <formula>"þ"</formula>
    </cfRule>
  </conditionalFormatting>
  <conditionalFormatting sqref="E5">
    <cfRule type="cellIs" dxfId="28" priority="2" stopIfTrue="1" operator="equal">
      <formula>"þ"</formula>
    </cfRule>
  </conditionalFormatting>
  <conditionalFormatting sqref="E17">
    <cfRule type="cellIs" dxfId="27"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2"/>
  <sheetViews>
    <sheetView showGridLines="0" zoomScaleNormal="100" workbookViewId="0"/>
  </sheetViews>
  <sheetFormatPr defaultColWidth="14.3984375" defaultRowHeight="15.6"/>
  <cols>
    <col min="1" max="1" width="31" style="34" bestFit="1" customWidth="1"/>
    <col min="2" max="2" width="2.5" style="33" customWidth="1"/>
    <col min="3" max="3" width="38.59765625" style="26" bestFit="1" customWidth="1"/>
    <col min="4" max="4" width="2.8984375" style="26" customWidth="1"/>
    <col min="5" max="5" width="27.59765625" style="26" bestFit="1" customWidth="1"/>
    <col min="6" max="16384" width="14.3984375" style="26"/>
  </cols>
  <sheetData>
    <row r="1" spans="1:5" ht="24" thickTop="1" thickBot="1">
      <c r="A1" s="578" t="s">
        <v>531</v>
      </c>
      <c r="B1" s="26"/>
      <c r="C1" s="352" t="s">
        <v>350</v>
      </c>
      <c r="E1" s="91" t="s">
        <v>285</v>
      </c>
    </row>
    <row r="2" spans="1:5" ht="16.8">
      <c r="A2" s="397" t="s">
        <v>532</v>
      </c>
      <c r="B2" s="26"/>
      <c r="C2" s="631" t="s">
        <v>663</v>
      </c>
      <c r="E2" s="255" t="s">
        <v>358</v>
      </c>
    </row>
    <row r="3" spans="1:5" ht="17.399999999999999" thickBot="1">
      <c r="A3" s="398" t="s">
        <v>533</v>
      </c>
      <c r="B3" s="26"/>
      <c r="C3" s="187" t="s">
        <v>503</v>
      </c>
      <c r="E3" s="639" t="s">
        <v>286</v>
      </c>
    </row>
    <row r="4" spans="1:5" ht="18" thickTop="1" thickBot="1">
      <c r="B4" s="26"/>
      <c r="C4" s="187" t="s">
        <v>510</v>
      </c>
      <c r="E4"/>
    </row>
    <row r="5" spans="1:5" ht="24" thickTop="1" thickBot="1">
      <c r="A5" s="580" t="s">
        <v>365</v>
      </c>
      <c r="B5" s="26"/>
      <c r="C5" s="187" t="s">
        <v>807</v>
      </c>
      <c r="E5" s="188" t="s">
        <v>351</v>
      </c>
    </row>
    <row r="6" spans="1:5" ht="17.399999999999999" thickBot="1">
      <c r="A6" s="579" t="s">
        <v>538</v>
      </c>
      <c r="B6" s="26"/>
      <c r="C6" s="187" t="s">
        <v>808</v>
      </c>
      <c r="E6" s="198" t="s">
        <v>499</v>
      </c>
    </row>
    <row r="7" spans="1:5" ht="18" thickTop="1" thickBot="1">
      <c r="A7" s="423" t="s">
        <v>288</v>
      </c>
      <c r="B7" s="26"/>
      <c r="C7" s="187" t="s">
        <v>809</v>
      </c>
      <c r="E7" s="422"/>
    </row>
    <row r="8" spans="1:5" ht="22.2" thickTop="1" thickBot="1">
      <c r="A8" s="356" t="s">
        <v>539</v>
      </c>
      <c r="B8" s="26"/>
      <c r="C8" s="254" t="s">
        <v>502</v>
      </c>
      <c r="E8" s="186" t="s">
        <v>273</v>
      </c>
    </row>
    <row r="9" spans="1:5" ht="18" thickTop="1" thickBot="1">
      <c r="A9" s="356" t="s">
        <v>669</v>
      </c>
      <c r="B9" s="26"/>
      <c r="C9" s="421"/>
      <c r="E9" s="399" t="s">
        <v>730</v>
      </c>
    </row>
    <row r="10" spans="1:5" ht="22.2" thickTop="1" thickBot="1">
      <c r="A10" s="425" t="s">
        <v>540</v>
      </c>
      <c r="B10" s="26"/>
      <c r="C10" s="353" t="s">
        <v>94</v>
      </c>
      <c r="E10" s="175" t="s">
        <v>366</v>
      </c>
    </row>
    <row r="11" spans="1:5" ht="18" thickTop="1" thickBot="1">
      <c r="C11" s="174" t="s">
        <v>612</v>
      </c>
    </row>
    <row r="12" spans="1:5" ht="22.2" thickTop="1" thickBot="1">
      <c r="A12" s="375" t="s">
        <v>374</v>
      </c>
      <c r="C12" s="175" t="s">
        <v>611</v>
      </c>
    </row>
    <row r="13" spans="1:5" ht="16.8">
      <c r="A13" s="376" t="s">
        <v>287</v>
      </c>
    </row>
    <row r="14" spans="1:5" ht="17.399999999999999" thickBot="1">
      <c r="A14" s="477" t="s">
        <v>384</v>
      </c>
    </row>
    <row r="15" spans="1:5" ht="21.6" thickBot="1">
      <c r="A15" s="420" t="s">
        <v>401</v>
      </c>
    </row>
    <row r="16" spans="1:5" ht="16.8">
      <c r="A16" s="319" t="s">
        <v>352</v>
      </c>
    </row>
    <row r="17" spans="1:5" ht="16.8">
      <c r="A17" s="321" t="s">
        <v>495</v>
      </c>
      <c r="C17" s="424"/>
      <c r="E17" s="424"/>
    </row>
    <row r="18" spans="1:5" ht="16.8">
      <c r="A18" s="319" t="s">
        <v>564</v>
      </c>
      <c r="E18" s="424"/>
    </row>
    <row r="19" spans="1:5" ht="16.8">
      <c r="A19" s="321" t="s">
        <v>565</v>
      </c>
      <c r="E19" s="555"/>
    </row>
    <row r="20" spans="1:5" ht="16.8">
      <c r="A20" s="319" t="s">
        <v>289</v>
      </c>
      <c r="E20" s="555"/>
    </row>
    <row r="21" spans="1:5" ht="17.399999999999999" thickBot="1">
      <c r="A21" s="320" t="s">
        <v>316</v>
      </c>
    </row>
    <row r="22" spans="1:5" ht="16.8" thickTop="1" thickBot="1"/>
    <row r="23" spans="1:5" ht="24" thickTop="1" thickBot="1">
      <c r="A23" s="323" t="s">
        <v>729</v>
      </c>
    </row>
    <row r="24" spans="1:5" ht="16.8">
      <c r="A24" s="632" t="s">
        <v>737</v>
      </c>
    </row>
    <row r="25" spans="1:5" ht="16.8">
      <c r="A25" s="635" t="s">
        <v>664</v>
      </c>
    </row>
    <row r="26" spans="1:5" ht="16.8">
      <c r="A26" s="635" t="s">
        <v>375</v>
      </c>
    </row>
    <row r="27" spans="1:5" ht="17.399999999999999" thickBot="1">
      <c r="A27" s="322" t="s">
        <v>738</v>
      </c>
    </row>
    <row r="28" spans="1:5" ht="16.2" thickTop="1"/>
    <row r="37" spans="2:3">
      <c r="B37" s="34"/>
    </row>
    <row r="38" spans="2:3">
      <c r="B38" s="34"/>
      <c r="C38" s="34"/>
    </row>
    <row r="39" spans="2:3">
      <c r="B39" s="34"/>
      <c r="C39" s="34"/>
    </row>
    <row r="40" spans="2:3">
      <c r="B40" s="34"/>
      <c r="C40" s="34"/>
    </row>
    <row r="41" spans="2:3">
      <c r="B41" s="34"/>
      <c r="C41" s="34"/>
    </row>
    <row r="42" spans="2:3">
      <c r="C42" s="34"/>
    </row>
  </sheetData>
  <sortState xmlns:xlrd2="http://schemas.microsoft.com/office/spreadsheetml/2017/richdata2" ref="A6:A10">
    <sortCondition ref="A6:A10"/>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9"/>
  <sheetViews>
    <sheetView showGridLines="0" workbookViewId="0"/>
  </sheetViews>
  <sheetFormatPr defaultColWidth="13" defaultRowHeight="15.6"/>
  <cols>
    <col min="1" max="1" width="28.296875" style="782" bestFit="1" customWidth="1"/>
    <col min="2" max="2" width="8.59765625" style="782" customWidth="1"/>
    <col min="3" max="3" width="9.8984375" style="782" bestFit="1" customWidth="1"/>
    <col min="4" max="4" width="8.19921875" style="782" customWidth="1"/>
    <col min="5" max="5" width="8.5" style="782" bestFit="1" customWidth="1"/>
    <col min="6" max="6" width="8.3984375" style="782" bestFit="1" customWidth="1"/>
    <col min="7" max="9" width="5.59765625" style="782" customWidth="1"/>
    <col min="10" max="10" width="6.19921875" style="783" bestFit="1" customWidth="1"/>
    <col min="11" max="11" width="28.8984375" style="782" bestFit="1" customWidth="1"/>
    <col min="12" max="16384" width="13" style="768"/>
  </cols>
  <sheetData>
    <row r="1" spans="1:11" ht="23.4" thickBot="1">
      <c r="A1" s="766" t="s">
        <v>24</v>
      </c>
      <c r="B1" s="766"/>
      <c r="C1" s="766"/>
      <c r="D1" s="766"/>
      <c r="E1" s="766"/>
      <c r="F1" s="766"/>
      <c r="G1" s="766"/>
      <c r="H1" s="766"/>
      <c r="I1" s="766"/>
      <c r="J1" s="767"/>
      <c r="K1" s="766"/>
    </row>
    <row r="2" spans="1:11" ht="16.8" thickTop="1" thickBot="1">
      <c r="A2" s="769" t="s">
        <v>5</v>
      </c>
      <c r="B2" s="770" t="s">
        <v>6</v>
      </c>
      <c r="C2" s="770" t="s">
        <v>28</v>
      </c>
      <c r="D2" s="770" t="s">
        <v>29</v>
      </c>
      <c r="E2" s="771" t="s">
        <v>67</v>
      </c>
      <c r="F2" s="770" t="s">
        <v>25</v>
      </c>
      <c r="G2" s="770" t="s">
        <v>30</v>
      </c>
      <c r="H2" s="772" t="s">
        <v>239</v>
      </c>
      <c r="I2" s="773" t="s">
        <v>341</v>
      </c>
      <c r="J2" s="772" t="s">
        <v>105</v>
      </c>
      <c r="K2" s="774" t="s">
        <v>4</v>
      </c>
    </row>
    <row r="3" spans="1:11">
      <c r="A3" s="714" t="s">
        <v>617</v>
      </c>
      <c r="B3" s="715" t="s">
        <v>301</v>
      </c>
      <c r="C3" s="716" t="s">
        <v>618</v>
      </c>
      <c r="D3" s="729" t="s">
        <v>282</v>
      </c>
      <c r="E3" s="729" t="s">
        <v>490</v>
      </c>
      <c r="F3" s="717" t="s">
        <v>620</v>
      </c>
      <c r="G3" s="718">
        <v>0.5</v>
      </c>
      <c r="H3" s="718" t="str">
        <f>CONCATENATE("+",RIGHT('Personal File'!$B$10)+RIGHT('Personal File'!$C$12,1)+D3+1-2)</f>
        <v>+7</v>
      </c>
      <c r="I3" s="521">
        <f t="shared" ref="I3:I4" ca="1" si="0">RANDBETWEEN(1,20)</f>
        <v>16</v>
      </c>
      <c r="J3" s="719">
        <f t="shared" ref="J3:J4" ca="1" si="1">I3+H3</f>
        <v>23</v>
      </c>
      <c r="K3" s="720"/>
    </row>
    <row r="4" spans="1:11">
      <c r="A4" s="721" t="s">
        <v>734</v>
      </c>
      <c r="B4" s="728" t="s">
        <v>301</v>
      </c>
      <c r="C4" s="722" t="s">
        <v>618</v>
      </c>
      <c r="D4" s="730" t="s">
        <v>282</v>
      </c>
      <c r="E4" s="730" t="s">
        <v>490</v>
      </c>
      <c r="F4" s="723" t="s">
        <v>620</v>
      </c>
      <c r="G4" s="731" t="s">
        <v>307</v>
      </c>
      <c r="H4" s="724" t="str">
        <f>CONCATENATE("+",H3-5)</f>
        <v>+2</v>
      </c>
      <c r="I4" s="725">
        <f t="shared" ca="1" si="0"/>
        <v>20</v>
      </c>
      <c r="J4" s="726">
        <f t="shared" ca="1" si="1"/>
        <v>22</v>
      </c>
      <c r="K4" s="727"/>
    </row>
    <row r="5" spans="1:11">
      <c r="A5" s="508" t="s">
        <v>587</v>
      </c>
      <c r="B5" s="509"/>
      <c r="C5" s="509"/>
      <c r="D5" s="509"/>
      <c r="E5" s="509"/>
      <c r="F5" s="510"/>
      <c r="G5" s="511"/>
      <c r="H5" s="511"/>
      <c r="I5" s="512"/>
      <c r="J5" s="512"/>
      <c r="K5" s="513"/>
    </row>
    <row r="6" spans="1:11">
      <c r="A6" s="514" t="s">
        <v>582</v>
      </c>
      <c r="B6" s="515" t="s">
        <v>588</v>
      </c>
      <c r="C6" s="515" t="s">
        <v>65</v>
      </c>
      <c r="D6" s="515" t="s">
        <v>65</v>
      </c>
      <c r="E6" s="515" t="s">
        <v>583</v>
      </c>
      <c r="F6" s="516" t="s">
        <v>584</v>
      </c>
      <c r="G6" s="517">
        <v>0</v>
      </c>
      <c r="H6" s="518" t="str">
        <f>CONCATENATE("+",RIGHT('Personal File'!$B$10)+RIGHT('Personal File'!$C$13,1)+D6+1-2)</f>
        <v>+5</v>
      </c>
      <c r="I6" s="537">
        <f t="shared" ref="I6:I7" ca="1" si="2">RANDBETWEEN(1,20)</f>
        <v>2</v>
      </c>
      <c r="J6" s="519">
        <f t="shared" ref="J6:J7" ca="1" si="3">I6+H6</f>
        <v>7</v>
      </c>
      <c r="K6" s="520"/>
    </row>
    <row r="7" spans="1:11" ht="16.2" thickBot="1">
      <c r="A7" s="775" t="s">
        <v>585</v>
      </c>
      <c r="B7" s="776" t="s">
        <v>301</v>
      </c>
      <c r="C7" s="776" t="s">
        <v>65</v>
      </c>
      <c r="D7" s="776" t="s">
        <v>65</v>
      </c>
      <c r="E7" s="776" t="s">
        <v>583</v>
      </c>
      <c r="F7" s="776" t="s">
        <v>586</v>
      </c>
      <c r="G7" s="777">
        <v>0</v>
      </c>
      <c r="H7" s="778" t="str">
        <f>CONCATENATE("+",RIGHT('Personal File'!$B$10)+RIGHT('Personal File'!$C$13,1)+D7+1-2)</f>
        <v>+5</v>
      </c>
      <c r="I7" s="779">
        <f t="shared" ca="1" si="2"/>
        <v>19</v>
      </c>
      <c r="J7" s="780">
        <f t="shared" ca="1" si="3"/>
        <v>24</v>
      </c>
      <c r="K7" s="781"/>
    </row>
    <row r="8" spans="1:11" ht="6" customHeight="1" thickTop="1" thickBot="1"/>
    <row r="9" spans="1:11" ht="16.8" thickTop="1" thickBot="1">
      <c r="A9" s="769" t="s">
        <v>8</v>
      </c>
      <c r="B9" s="770" t="s">
        <v>9</v>
      </c>
      <c r="C9" s="770" t="s">
        <v>28</v>
      </c>
      <c r="D9" s="770" t="s">
        <v>29</v>
      </c>
      <c r="E9" s="771" t="s">
        <v>67</v>
      </c>
      <c r="F9" s="770" t="s">
        <v>10</v>
      </c>
      <c r="G9" s="770" t="s">
        <v>30</v>
      </c>
      <c r="H9" s="772" t="s">
        <v>239</v>
      </c>
      <c r="I9" s="773" t="s">
        <v>341</v>
      </c>
      <c r="J9" s="772" t="s">
        <v>105</v>
      </c>
      <c r="K9" s="774" t="s">
        <v>4</v>
      </c>
    </row>
    <row r="10" spans="1:11">
      <c r="A10" s="904" t="s">
        <v>657</v>
      </c>
      <c r="B10" s="905" t="s">
        <v>301</v>
      </c>
      <c r="C10" s="906" t="s">
        <v>618</v>
      </c>
      <c r="D10" s="907" t="s">
        <v>282</v>
      </c>
      <c r="E10" s="908" t="s">
        <v>490</v>
      </c>
      <c r="F10" s="909" t="s">
        <v>98</v>
      </c>
      <c r="G10" s="910" t="s">
        <v>368</v>
      </c>
      <c r="H10" s="911" t="str">
        <f>CONCATENATE("+",RIGHT('Personal File'!$B$10)+RIGHT('Personal File'!$C$15,1)+D10)</f>
        <v>+11</v>
      </c>
      <c r="I10" s="528">
        <f t="shared" ref="I10:I17" ca="1" si="4">RANDBETWEEN(1,20)</f>
        <v>12</v>
      </c>
      <c r="J10" s="912">
        <f t="shared" ref="J10:J11" ca="1" si="5">I10+H10</f>
        <v>23</v>
      </c>
      <c r="K10" s="913" t="s">
        <v>658</v>
      </c>
    </row>
    <row r="11" spans="1:11">
      <c r="A11" s="914" t="s">
        <v>719</v>
      </c>
      <c r="B11" s="915" t="s">
        <v>307</v>
      </c>
      <c r="C11" s="915" t="s">
        <v>307</v>
      </c>
      <c r="D11" s="916" t="s">
        <v>65</v>
      </c>
      <c r="E11" s="917" t="s">
        <v>307</v>
      </c>
      <c r="F11" s="918" t="s">
        <v>307</v>
      </c>
      <c r="G11" s="919" t="s">
        <v>307</v>
      </c>
      <c r="H11" s="920" t="str">
        <f>CONCATENATE("+",RIGHT('Personal File'!$B$10)+RIGHT('Personal File'!$C$15,1)+D11)</f>
        <v>+9</v>
      </c>
      <c r="I11" s="528">
        <f t="shared" ca="1" si="4"/>
        <v>1</v>
      </c>
      <c r="J11" s="921">
        <f t="shared" ca="1" si="5"/>
        <v>10</v>
      </c>
      <c r="K11" s="922"/>
    </row>
    <row r="12" spans="1:11">
      <c r="A12" s="522" t="s">
        <v>617</v>
      </c>
      <c r="B12" s="523" t="s">
        <v>301</v>
      </c>
      <c r="C12" s="656" t="s">
        <v>618</v>
      </c>
      <c r="D12" s="525" t="s">
        <v>387</v>
      </c>
      <c r="E12" s="526" t="s">
        <v>490</v>
      </c>
      <c r="F12" s="784" t="s">
        <v>206</v>
      </c>
      <c r="G12" s="785" t="s">
        <v>709</v>
      </c>
      <c r="H12" s="527" t="str">
        <f>CONCATENATE("+",RIGHT('Personal File'!$B$10)+RIGHT('Personal File'!$C$13,1)+D12+4)</f>
        <v>+11</v>
      </c>
      <c r="I12" s="528">
        <f t="shared" ca="1" si="4"/>
        <v>3</v>
      </c>
      <c r="J12" s="529">
        <f t="shared" ref="J12:J17" ca="1" si="6">I12+H12</f>
        <v>14</v>
      </c>
      <c r="K12" s="786" t="s">
        <v>659</v>
      </c>
    </row>
    <row r="13" spans="1:11">
      <c r="A13" s="522" t="s">
        <v>731</v>
      </c>
      <c r="B13" s="523" t="s">
        <v>301</v>
      </c>
      <c r="C13" s="666" t="s">
        <v>732</v>
      </c>
      <c r="D13" s="525" t="s">
        <v>387</v>
      </c>
      <c r="E13" s="526" t="s">
        <v>490</v>
      </c>
      <c r="F13" s="784" t="s">
        <v>206</v>
      </c>
      <c r="G13" s="785">
        <v>1</v>
      </c>
      <c r="H13" s="527" t="str">
        <f>CONCATENATE("+",RIGHT('Personal File'!$B$10)+RIGHT('Personal File'!$C$13,1)+D13)</f>
        <v>+7</v>
      </c>
      <c r="I13" s="528">
        <f t="shared" ca="1" si="4"/>
        <v>12</v>
      </c>
      <c r="J13" s="529">
        <f t="shared" ca="1" si="6"/>
        <v>19</v>
      </c>
      <c r="K13" s="787" t="s">
        <v>804</v>
      </c>
    </row>
    <row r="14" spans="1:11">
      <c r="A14" s="522" t="s">
        <v>619</v>
      </c>
      <c r="B14" s="523" t="s">
        <v>301</v>
      </c>
      <c r="C14" s="524">
        <v>1</v>
      </c>
      <c r="D14" s="525" t="s">
        <v>387</v>
      </c>
      <c r="E14" s="526" t="s">
        <v>364</v>
      </c>
      <c r="F14" s="784" t="s">
        <v>238</v>
      </c>
      <c r="G14" s="785">
        <v>0</v>
      </c>
      <c r="H14" s="527" t="str">
        <f>CONCATENATE("+",RIGHT('Personal File'!$B$10)+RIGHT('Personal File'!$C$13,1)+D14+4)</f>
        <v>+11</v>
      </c>
      <c r="I14" s="528">
        <f t="shared" ca="1" si="4"/>
        <v>9</v>
      </c>
      <c r="J14" s="529">
        <f t="shared" ca="1" si="6"/>
        <v>20</v>
      </c>
      <c r="K14" s="788"/>
    </row>
    <row r="15" spans="1:11">
      <c r="A15" s="665" t="s">
        <v>363</v>
      </c>
      <c r="B15" s="609" t="s">
        <v>301</v>
      </c>
      <c r="C15" s="610" t="s">
        <v>65</v>
      </c>
      <c r="D15" s="611" t="s">
        <v>65</v>
      </c>
      <c r="E15" s="612" t="s">
        <v>364</v>
      </c>
      <c r="F15" s="789" t="s">
        <v>344</v>
      </c>
      <c r="G15" s="790">
        <v>0.25</v>
      </c>
      <c r="H15" s="527" t="str">
        <f>CONCATENATE("+",RIGHT('Personal File'!$B$10)+RIGHT('Personal File'!$C$13,1)+D15+4)</f>
        <v>+10</v>
      </c>
      <c r="I15" s="528">
        <f t="shared" ca="1" si="4"/>
        <v>6</v>
      </c>
      <c r="J15" s="529">
        <f t="shared" ca="1" si="6"/>
        <v>16</v>
      </c>
      <c r="K15" s="791">
        <v>10</v>
      </c>
    </row>
    <row r="16" spans="1:11">
      <c r="A16" s="665" t="s">
        <v>638</v>
      </c>
      <c r="B16" s="609" t="s">
        <v>301</v>
      </c>
      <c r="C16" s="610" t="s">
        <v>65</v>
      </c>
      <c r="D16" s="611" t="s">
        <v>387</v>
      </c>
      <c r="E16" s="612" t="s">
        <v>364</v>
      </c>
      <c r="F16" s="789" t="s">
        <v>344</v>
      </c>
      <c r="G16" s="790">
        <v>0.25</v>
      </c>
      <c r="H16" s="735" t="str">
        <f>CONCATENATE("+",RIGHT('Personal File'!$B$10)+RIGHT('Personal File'!$C$13,1)+D16+4)</f>
        <v>+11</v>
      </c>
      <c r="I16" s="736">
        <f t="shared" ca="1" si="4"/>
        <v>7</v>
      </c>
      <c r="J16" s="737">
        <f t="shared" ref="J16" ca="1" si="7">I16+H16</f>
        <v>18</v>
      </c>
      <c r="K16" s="791">
        <v>1</v>
      </c>
    </row>
    <row r="17" spans="1:11" ht="16.2" thickBot="1">
      <c r="A17" s="530" t="s">
        <v>743</v>
      </c>
      <c r="B17" s="531" t="s">
        <v>583</v>
      </c>
      <c r="C17" s="738" t="s">
        <v>583</v>
      </c>
      <c r="D17" s="532" t="s">
        <v>283</v>
      </c>
      <c r="E17" s="533" t="s">
        <v>364</v>
      </c>
      <c r="F17" s="792" t="s">
        <v>344</v>
      </c>
      <c r="G17" s="793">
        <f>K17*0.25</f>
        <v>0.25</v>
      </c>
      <c r="H17" s="534" t="str">
        <f>CONCATENATE("+",RIGHT('Personal File'!$B$10)+RIGHT('Personal File'!$C$13,1)+D17)</f>
        <v>+10</v>
      </c>
      <c r="I17" s="535">
        <f t="shared" ca="1" si="4"/>
        <v>10</v>
      </c>
      <c r="J17" s="536">
        <f t="shared" ca="1" si="6"/>
        <v>20</v>
      </c>
      <c r="K17" s="794">
        <v>1</v>
      </c>
    </row>
    <row r="18" spans="1:11" ht="6" customHeight="1" thickTop="1" thickBot="1">
      <c r="D18" s="795"/>
      <c r="E18" s="795"/>
      <c r="G18" s="796"/>
      <c r="H18" s="796"/>
      <c r="I18" s="796"/>
      <c r="J18" s="797"/>
    </row>
    <row r="19" spans="1:11" ht="16.8" thickTop="1" thickBot="1">
      <c r="A19" s="769" t="s">
        <v>72</v>
      </c>
      <c r="B19" s="770" t="s">
        <v>18</v>
      </c>
      <c r="C19" s="770" t="s">
        <v>37</v>
      </c>
      <c r="D19" s="770" t="s">
        <v>105</v>
      </c>
      <c r="E19" s="770" t="s">
        <v>106</v>
      </c>
      <c r="F19" s="770" t="s">
        <v>107</v>
      </c>
      <c r="G19" s="770" t="s">
        <v>30</v>
      </c>
      <c r="H19" s="798" t="s">
        <v>4</v>
      </c>
      <c r="I19" s="799"/>
      <c r="J19" s="799"/>
      <c r="K19" s="800"/>
    </row>
    <row r="20" spans="1:11">
      <c r="A20" s="714" t="s">
        <v>345</v>
      </c>
      <c r="B20" s="715">
        <v>1</v>
      </c>
      <c r="C20" s="801" t="s">
        <v>307</v>
      </c>
      <c r="D20" s="801" t="s">
        <v>307</v>
      </c>
      <c r="E20" s="802" t="s">
        <v>307</v>
      </c>
      <c r="F20" s="801" t="s">
        <v>307</v>
      </c>
      <c r="G20" s="803">
        <v>0</v>
      </c>
      <c r="H20" s="804"/>
      <c r="I20" s="805"/>
      <c r="J20" s="806"/>
      <c r="K20" s="807"/>
    </row>
    <row r="21" spans="1:11">
      <c r="A21" s="808" t="s">
        <v>386</v>
      </c>
      <c r="B21" s="809" t="s">
        <v>307</v>
      </c>
      <c r="C21" s="810" t="s">
        <v>307</v>
      </c>
      <c r="D21" s="810" t="s">
        <v>307</v>
      </c>
      <c r="E21" s="811" t="s">
        <v>307</v>
      </c>
      <c r="F21" s="810" t="s">
        <v>307</v>
      </c>
      <c r="G21" s="812">
        <v>0.25</v>
      </c>
      <c r="H21" s="813"/>
      <c r="I21" s="814"/>
      <c r="J21" s="815"/>
      <c r="K21" s="816"/>
    </row>
    <row r="22" spans="1:11" ht="16.2" thickBot="1">
      <c r="A22" s="775" t="s">
        <v>511</v>
      </c>
      <c r="B22" s="776">
        <v>4</v>
      </c>
      <c r="C22" s="817" t="s">
        <v>307</v>
      </c>
      <c r="D22" s="776" t="s">
        <v>307</v>
      </c>
      <c r="E22" s="818" t="s">
        <v>307</v>
      </c>
      <c r="F22" s="776" t="s">
        <v>307</v>
      </c>
      <c r="G22" s="819">
        <v>0</v>
      </c>
      <c r="H22" s="820" t="s">
        <v>656</v>
      </c>
      <c r="I22" s="821"/>
      <c r="J22" s="822"/>
      <c r="K22" s="823"/>
    </row>
    <row r="23" spans="1:11" ht="6.75" customHeight="1" thickTop="1" thickBot="1"/>
    <row r="24" spans="1:11" ht="16.8" thickTop="1" thickBot="1">
      <c r="A24" s="824"/>
      <c r="B24" s="796"/>
      <c r="D24" s="825" t="s">
        <v>73</v>
      </c>
      <c r="E24" s="826"/>
      <c r="F24" s="798" t="s">
        <v>7</v>
      </c>
      <c r="G24" s="770" t="s">
        <v>30</v>
      </c>
      <c r="H24" s="772" t="s">
        <v>239</v>
      </c>
      <c r="I24" s="798" t="s">
        <v>103</v>
      </c>
      <c r="J24" s="799"/>
      <c r="K24" s="800"/>
    </row>
    <row r="25" spans="1:11">
      <c r="D25" s="827" t="s">
        <v>491</v>
      </c>
      <c r="E25" s="828"/>
      <c r="F25" s="829">
        <v>20</v>
      </c>
      <c r="G25" s="803">
        <f>F25*0.05</f>
        <v>1</v>
      </c>
      <c r="H25" s="830" t="s">
        <v>492</v>
      </c>
      <c r="I25" s="934"/>
      <c r="J25" s="935"/>
      <c r="K25" s="839"/>
    </row>
    <row r="26" spans="1:11" ht="16.2" thickBot="1">
      <c r="D26" s="831" t="s">
        <v>708</v>
      </c>
      <c r="E26" s="832"/>
      <c r="F26" s="833">
        <v>20</v>
      </c>
      <c r="G26" s="834">
        <f>F26*0.1</f>
        <v>2</v>
      </c>
      <c r="H26" s="834" t="s">
        <v>492</v>
      </c>
      <c r="I26" s="936"/>
      <c r="J26" s="937"/>
      <c r="K26" s="848"/>
    </row>
    <row r="27" spans="1:11" ht="16.8" thickTop="1" thickBot="1"/>
    <row r="28" spans="1:11" ht="16.8" thickTop="1" thickBot="1">
      <c r="D28" s="825" t="s">
        <v>346</v>
      </c>
      <c r="E28" s="799"/>
      <c r="F28" s="799"/>
      <c r="G28" s="799"/>
      <c r="H28" s="835" t="s">
        <v>7</v>
      </c>
      <c r="I28" s="835" t="s">
        <v>3</v>
      </c>
      <c r="J28" s="835" t="s">
        <v>347</v>
      </c>
      <c r="K28" s="800" t="s">
        <v>103</v>
      </c>
    </row>
    <row r="29" spans="1:11">
      <c r="D29" s="836" t="s">
        <v>402</v>
      </c>
      <c r="E29" s="837"/>
      <c r="F29" s="837"/>
      <c r="G29" s="837"/>
      <c r="H29" s="838">
        <v>10</v>
      </c>
      <c r="I29" s="838" t="s">
        <v>307</v>
      </c>
      <c r="J29" s="838" t="s">
        <v>307</v>
      </c>
      <c r="K29" s="839"/>
    </row>
    <row r="30" spans="1:11">
      <c r="D30" s="840" t="s">
        <v>403</v>
      </c>
      <c r="E30" s="841"/>
      <c r="F30" s="841"/>
      <c r="G30" s="841"/>
      <c r="H30" s="842" t="s">
        <v>418</v>
      </c>
      <c r="I30" s="842" t="s">
        <v>307</v>
      </c>
      <c r="J30" s="842" t="s">
        <v>307</v>
      </c>
      <c r="K30" s="676"/>
    </row>
    <row r="31" spans="1:11">
      <c r="D31" s="840" t="s">
        <v>799</v>
      </c>
      <c r="E31" s="843"/>
      <c r="F31" s="843"/>
      <c r="G31" s="843"/>
      <c r="H31" s="844">
        <v>3</v>
      </c>
      <c r="I31" s="844">
        <v>2</v>
      </c>
      <c r="J31" s="844">
        <v>4</v>
      </c>
      <c r="K31" s="676"/>
    </row>
    <row r="32" spans="1:11">
      <c r="D32" s="840" t="s">
        <v>800</v>
      </c>
      <c r="E32" s="843"/>
      <c r="F32" s="843"/>
      <c r="G32" s="843"/>
      <c r="H32" s="844">
        <v>1</v>
      </c>
      <c r="I32" s="844">
        <v>3</v>
      </c>
      <c r="J32" s="844">
        <v>5</v>
      </c>
      <c r="K32" s="676"/>
    </row>
    <row r="33" spans="4:11">
      <c r="D33" s="840" t="s">
        <v>811</v>
      </c>
      <c r="E33" s="843"/>
      <c r="F33" s="843"/>
      <c r="G33" s="843"/>
      <c r="H33" s="844">
        <v>0</v>
      </c>
      <c r="I33" s="844">
        <v>2</v>
      </c>
      <c r="J33" s="844">
        <v>6</v>
      </c>
      <c r="K33" s="676"/>
    </row>
    <row r="34" spans="4:11">
      <c r="D34" s="840" t="s">
        <v>801</v>
      </c>
      <c r="E34" s="843"/>
      <c r="F34" s="843"/>
      <c r="G34" s="843"/>
      <c r="H34" s="844">
        <v>1</v>
      </c>
      <c r="I34" s="844">
        <v>3</v>
      </c>
      <c r="J34" s="844">
        <v>6</v>
      </c>
      <c r="K34" s="676"/>
    </row>
    <row r="35" spans="4:11">
      <c r="D35" s="840" t="s">
        <v>802</v>
      </c>
      <c r="E35" s="843"/>
      <c r="F35" s="843"/>
      <c r="G35" s="843"/>
      <c r="H35" s="844">
        <v>7</v>
      </c>
      <c r="I35" s="844">
        <v>4</v>
      </c>
      <c r="J35" s="844">
        <v>8</v>
      </c>
      <c r="K35" s="676"/>
    </row>
    <row r="36" spans="4:11">
      <c r="D36" s="840" t="s">
        <v>803</v>
      </c>
      <c r="E36" s="843"/>
      <c r="F36" s="843"/>
      <c r="G36" s="843"/>
      <c r="H36" s="844">
        <v>1</v>
      </c>
      <c r="I36" s="844">
        <v>4</v>
      </c>
      <c r="J36" s="844">
        <v>8</v>
      </c>
      <c r="K36" s="676"/>
    </row>
    <row r="37" spans="4:11">
      <c r="D37" s="840" t="s">
        <v>727</v>
      </c>
      <c r="E37" s="843"/>
      <c r="F37" s="843"/>
      <c r="G37" s="843"/>
      <c r="H37" s="844">
        <v>1</v>
      </c>
      <c r="I37" s="844">
        <v>3</v>
      </c>
      <c r="J37" s="844">
        <v>5</v>
      </c>
      <c r="K37" s="676"/>
    </row>
    <row r="38" spans="4:11" ht="16.2" thickBot="1">
      <c r="D38" s="845" t="s">
        <v>798</v>
      </c>
      <c r="E38" s="846"/>
      <c r="F38" s="846"/>
      <c r="G38" s="846"/>
      <c r="H38" s="847">
        <v>1</v>
      </c>
      <c r="I38" s="847">
        <v>1</v>
      </c>
      <c r="J38" s="847">
        <v>1</v>
      </c>
      <c r="K38" s="848" t="s">
        <v>726</v>
      </c>
    </row>
    <row r="39" spans="4:11" ht="16.2" thickTop="1"/>
  </sheetData>
  <sortState xmlns:xlrd2="http://schemas.microsoft.com/office/spreadsheetml/2017/richdata2" ref="D28:K37">
    <sortCondition ref="D28:D37"/>
  </sortState>
  <phoneticPr fontId="0" type="noConversion"/>
  <conditionalFormatting sqref="I3:I4">
    <cfRule type="cellIs" dxfId="26" priority="23" operator="equal">
      <formula>20</formula>
    </cfRule>
    <cfRule type="cellIs" dxfId="25" priority="24" operator="equal">
      <formula>1</formula>
    </cfRule>
  </conditionalFormatting>
  <conditionalFormatting sqref="I13">
    <cfRule type="cellIs" dxfId="24" priority="19" operator="equal">
      <formula>20</formula>
    </cfRule>
    <cfRule type="cellIs" dxfId="23" priority="20" operator="equal">
      <formula>1</formula>
    </cfRule>
  </conditionalFormatting>
  <conditionalFormatting sqref="I14">
    <cfRule type="cellIs" dxfId="22" priority="15" operator="equal">
      <formula>20</formula>
    </cfRule>
    <cfRule type="cellIs" dxfId="21" priority="16" operator="equal">
      <formula>1</formula>
    </cfRule>
  </conditionalFormatting>
  <conditionalFormatting sqref="I17">
    <cfRule type="cellIs" dxfId="20" priority="13" operator="equal">
      <formula>20</formula>
    </cfRule>
    <cfRule type="cellIs" dxfId="19" priority="14" operator="equal">
      <formula>1</formula>
    </cfRule>
  </conditionalFormatting>
  <conditionalFormatting sqref="I7">
    <cfRule type="cellIs" dxfId="18" priority="11" operator="equal">
      <formula>20</formula>
    </cfRule>
    <cfRule type="cellIs" dxfId="17" priority="12" operator="equal">
      <formula>1</formula>
    </cfRule>
  </conditionalFormatting>
  <conditionalFormatting sqref="I6">
    <cfRule type="cellIs" dxfId="16" priority="9" operator="equal">
      <formula>20</formula>
    </cfRule>
    <cfRule type="cellIs" dxfId="15" priority="10" operator="equal">
      <formula>1</formula>
    </cfRule>
  </conditionalFormatting>
  <conditionalFormatting sqref="I15:I16">
    <cfRule type="cellIs" dxfId="14" priority="7" operator="equal">
      <formula>20</formula>
    </cfRule>
    <cfRule type="cellIs" dxfId="13" priority="8" operator="equal">
      <formula>1</formula>
    </cfRule>
  </conditionalFormatting>
  <conditionalFormatting sqref="I12">
    <cfRule type="cellIs" dxfId="12" priority="5" operator="equal">
      <formula>20</formula>
    </cfRule>
    <cfRule type="cellIs" dxfId="11" priority="6" operator="equal">
      <formula>1</formula>
    </cfRule>
  </conditionalFormatting>
  <conditionalFormatting sqref="I10:I11">
    <cfRule type="cellIs" dxfId="10" priority="1" operator="equal">
      <formula>20</formula>
    </cfRule>
    <cfRule type="cellIs" dxfId="9"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7"/>
  <sheetViews>
    <sheetView showGridLines="0" workbookViewId="0"/>
  </sheetViews>
  <sheetFormatPr defaultColWidth="13" defaultRowHeight="15.6"/>
  <cols>
    <col min="1" max="1" width="28.19921875" style="24" bestFit="1" customWidth="1"/>
    <col min="2" max="2" width="4.69921875" style="24" bestFit="1" customWidth="1"/>
    <col min="3" max="3" width="4.69921875" style="25" bestFit="1" customWidth="1"/>
    <col min="4" max="5" width="27.5" style="1" customWidth="1"/>
    <col min="6" max="16384" width="13" style="1"/>
  </cols>
  <sheetData>
    <row r="1" spans="1:5" ht="23.4" thickBot="1">
      <c r="A1" s="23" t="s">
        <v>100</v>
      </c>
      <c r="B1" s="23"/>
      <c r="C1" s="103"/>
      <c r="D1" s="23"/>
      <c r="E1" s="23"/>
    </row>
    <row r="2" spans="1:5" s="24" customFormat="1" ht="16.2" thickBot="1">
      <c r="A2" s="104" t="s">
        <v>101</v>
      </c>
      <c r="B2" s="104" t="s">
        <v>7</v>
      </c>
      <c r="C2" s="105" t="s">
        <v>30</v>
      </c>
      <c r="D2" s="106" t="s">
        <v>102</v>
      </c>
      <c r="E2" s="107" t="s">
        <v>103</v>
      </c>
    </row>
    <row r="3" spans="1:5">
      <c r="A3" s="708" t="s">
        <v>733</v>
      </c>
      <c r="B3" s="711">
        <v>1</v>
      </c>
      <c r="C3" s="713">
        <v>0</v>
      </c>
      <c r="D3" s="406"/>
      <c r="E3" s="118"/>
    </row>
    <row r="4" spans="1:5">
      <c r="A4" s="409" t="s">
        <v>724</v>
      </c>
      <c r="B4" s="691">
        <v>1</v>
      </c>
      <c r="C4" s="109">
        <v>0</v>
      </c>
      <c r="D4" s="667" t="s">
        <v>725</v>
      </c>
      <c r="E4" s="110"/>
    </row>
    <row r="5" spans="1:5">
      <c r="A5" s="407" t="s">
        <v>308</v>
      </c>
      <c r="B5" s="690">
        <v>1</v>
      </c>
      <c r="C5" s="109">
        <v>0.5</v>
      </c>
      <c r="D5" s="408"/>
      <c r="E5" s="110"/>
    </row>
    <row r="6" spans="1:5">
      <c r="A6" s="407" t="s">
        <v>293</v>
      </c>
      <c r="B6" s="700">
        <v>1</v>
      </c>
      <c r="C6" s="109">
        <v>0.5</v>
      </c>
      <c r="D6" s="408"/>
      <c r="E6" s="110"/>
    </row>
    <row r="7" spans="1:5">
      <c r="A7" s="709" t="s">
        <v>386</v>
      </c>
      <c r="B7" s="712">
        <v>1</v>
      </c>
      <c r="C7" s="702">
        <v>1</v>
      </c>
      <c r="D7" s="408"/>
      <c r="E7" s="110"/>
    </row>
    <row r="8" spans="1:5">
      <c r="A8" s="705" t="s">
        <v>292</v>
      </c>
      <c r="B8" s="706">
        <v>1</v>
      </c>
      <c r="C8" s="707" t="s">
        <v>349</v>
      </c>
      <c r="D8" s="408"/>
      <c r="E8" s="110"/>
    </row>
    <row r="9" spans="1:5">
      <c r="A9" s="710" t="s">
        <v>309</v>
      </c>
      <c r="B9" s="703">
        <v>1</v>
      </c>
      <c r="C9" s="704">
        <v>0.5</v>
      </c>
      <c r="D9" s="667"/>
      <c r="E9" s="110"/>
    </row>
    <row r="10" spans="1:5">
      <c r="A10" s="407" t="s">
        <v>295</v>
      </c>
      <c r="B10" s="690">
        <v>1</v>
      </c>
      <c r="C10" s="109">
        <v>0.5</v>
      </c>
      <c r="D10" s="408"/>
      <c r="E10" s="110"/>
    </row>
    <row r="11" spans="1:5" ht="16.2" thickBot="1">
      <c r="A11" s="415" t="s">
        <v>716</v>
      </c>
      <c r="B11" s="692">
        <v>1</v>
      </c>
      <c r="C11" s="176">
        <v>0</v>
      </c>
      <c r="D11" s="416"/>
      <c r="E11" s="114"/>
    </row>
    <row r="12" spans="1:5" ht="24" thickTop="1" thickBot="1">
      <c r="A12" s="23" t="s">
        <v>104</v>
      </c>
      <c r="B12" s="23"/>
      <c r="C12" s="115"/>
      <c r="D12" s="23"/>
      <c r="E12" s="116"/>
    </row>
    <row r="13" spans="1:5" ht="16.2" thickBot="1">
      <c r="A13" s="104" t="s">
        <v>101</v>
      </c>
      <c r="B13" s="104" t="s">
        <v>7</v>
      </c>
      <c r="C13" s="105" t="s">
        <v>30</v>
      </c>
      <c r="D13" s="106" t="s">
        <v>102</v>
      </c>
      <c r="E13" s="107" t="s">
        <v>103</v>
      </c>
    </row>
    <row r="14" spans="1:5">
      <c r="A14" s="405" t="s">
        <v>321</v>
      </c>
      <c r="B14" s="689">
        <v>1</v>
      </c>
      <c r="C14" s="121">
        <v>0</v>
      </c>
      <c r="D14" s="412"/>
      <c r="E14" s="118"/>
    </row>
    <row r="15" spans="1:5">
      <c r="A15" s="407" t="s">
        <v>320</v>
      </c>
      <c r="B15" s="690">
        <v>1</v>
      </c>
      <c r="C15" s="109">
        <v>1</v>
      </c>
      <c r="D15" s="413"/>
      <c r="E15" s="110"/>
    </row>
    <row r="16" spans="1:5">
      <c r="A16" s="668" t="s">
        <v>736</v>
      </c>
      <c r="B16" s="693">
        <v>1</v>
      </c>
      <c r="C16" s="581">
        <v>1</v>
      </c>
      <c r="D16" s="582"/>
      <c r="E16" s="734"/>
    </row>
    <row r="17" spans="1:5" ht="16.2" thickBot="1">
      <c r="A17" s="414"/>
      <c r="B17" s="694"/>
      <c r="C17" s="112"/>
      <c r="D17" s="411"/>
      <c r="E17" s="114"/>
    </row>
    <row r="18" spans="1:5" ht="24" thickTop="1" thickBot="1">
      <c r="A18" s="20"/>
      <c r="B18" s="20"/>
      <c r="D18" s="117" t="s">
        <v>715</v>
      </c>
      <c r="E18" s="116"/>
    </row>
    <row r="19" spans="1:5" ht="16.2" thickBot="1">
      <c r="A19" s="104" t="s">
        <v>101</v>
      </c>
      <c r="B19" s="104" t="s">
        <v>7</v>
      </c>
      <c r="C19" s="105" t="s">
        <v>30</v>
      </c>
      <c r="D19" s="106" t="s">
        <v>102</v>
      </c>
      <c r="E19" s="107" t="s">
        <v>103</v>
      </c>
    </row>
    <row r="20" spans="1:5">
      <c r="A20" s="405" t="s">
        <v>294</v>
      </c>
      <c r="B20" s="689">
        <v>1</v>
      </c>
      <c r="C20" s="121">
        <v>2.5</v>
      </c>
      <c r="D20" s="406"/>
      <c r="E20" s="118"/>
    </row>
    <row r="21" spans="1:5">
      <c r="A21" s="584" t="s">
        <v>623</v>
      </c>
      <c r="B21" s="695">
        <v>1</v>
      </c>
      <c r="C21" s="123">
        <v>15</v>
      </c>
      <c r="D21" s="585" t="s">
        <v>806</v>
      </c>
      <c r="E21" s="586"/>
    </row>
    <row r="22" spans="1:5">
      <c r="A22" s="409" t="s">
        <v>536</v>
      </c>
      <c r="B22" s="691">
        <v>1</v>
      </c>
      <c r="C22" s="109">
        <v>12.5</v>
      </c>
      <c r="D22" s="408"/>
      <c r="E22" s="110"/>
    </row>
    <row r="23" spans="1:5" ht="16.2" thickBot="1">
      <c r="A23" s="410" t="s">
        <v>297</v>
      </c>
      <c r="B23" s="696">
        <v>1</v>
      </c>
      <c r="C23" s="176">
        <v>10</v>
      </c>
      <c r="D23" s="583" t="s">
        <v>805</v>
      </c>
      <c r="E23" s="114"/>
    </row>
    <row r="24" spans="1:5" ht="24" thickTop="1" thickBot="1">
      <c r="A24" s="20" t="s">
        <v>340</v>
      </c>
      <c r="B24" s="20"/>
      <c r="C24" s="25">
        <f>SUM(C20:C23)</f>
        <v>40</v>
      </c>
      <c r="D24" s="117" t="s">
        <v>639</v>
      </c>
      <c r="E24" s="116"/>
    </row>
    <row r="25" spans="1:5" s="24" customFormat="1" ht="16.2" thickBot="1">
      <c r="A25" s="104" t="s">
        <v>101</v>
      </c>
      <c r="B25" s="697" t="s">
        <v>7</v>
      </c>
      <c r="C25" s="105" t="s">
        <v>30</v>
      </c>
      <c r="D25" s="106" t="s">
        <v>102</v>
      </c>
      <c r="E25" s="107" t="s">
        <v>103</v>
      </c>
    </row>
    <row r="26" spans="1:5">
      <c r="A26" s="120" t="s">
        <v>303</v>
      </c>
      <c r="B26" s="698">
        <v>2</v>
      </c>
      <c r="C26" s="121">
        <v>0</v>
      </c>
      <c r="D26" s="122"/>
      <c r="E26" s="118"/>
    </row>
    <row r="27" spans="1:5">
      <c r="A27" s="120" t="s">
        <v>613</v>
      </c>
      <c r="B27" s="698">
        <v>1</v>
      </c>
      <c r="C27" s="123">
        <v>0</v>
      </c>
      <c r="D27" s="124"/>
      <c r="E27" s="119"/>
    </row>
    <row r="28" spans="1:5">
      <c r="A28" s="108" t="s">
        <v>296</v>
      </c>
      <c r="B28" s="699">
        <v>1</v>
      </c>
      <c r="C28" s="109">
        <v>0</v>
      </c>
      <c r="D28" s="124"/>
      <c r="E28" s="119"/>
    </row>
    <row r="29" spans="1:5">
      <c r="A29" s="120" t="s">
        <v>311</v>
      </c>
      <c r="B29" s="698">
        <v>4</v>
      </c>
      <c r="C29" s="123">
        <v>0</v>
      </c>
      <c r="D29" s="124"/>
      <c r="E29" s="119"/>
    </row>
    <row r="30" spans="1:5">
      <c r="A30" s="120" t="s">
        <v>310</v>
      </c>
      <c r="B30" s="698">
        <v>10</v>
      </c>
      <c r="C30" s="123">
        <v>0</v>
      </c>
      <c r="D30" s="124"/>
      <c r="E30" s="119"/>
    </row>
    <row r="31" spans="1:5">
      <c r="A31" s="120" t="s">
        <v>302</v>
      </c>
      <c r="B31" s="698">
        <v>1</v>
      </c>
      <c r="C31" s="123">
        <v>0.5</v>
      </c>
      <c r="D31" s="124"/>
      <c r="E31" s="119"/>
    </row>
    <row r="32" spans="1:5">
      <c r="A32" s="120" t="s">
        <v>322</v>
      </c>
      <c r="B32" s="698">
        <v>1</v>
      </c>
      <c r="C32" s="123">
        <v>0.5</v>
      </c>
      <c r="D32" s="124"/>
      <c r="E32" s="119"/>
    </row>
    <row r="33" spans="1:5">
      <c r="A33" s="120" t="s">
        <v>298</v>
      </c>
      <c r="B33" s="698">
        <v>1</v>
      </c>
      <c r="C33" s="123">
        <v>2</v>
      </c>
      <c r="D33" s="124"/>
      <c r="E33" s="119"/>
    </row>
    <row r="34" spans="1:5">
      <c r="A34" s="108" t="s">
        <v>299</v>
      </c>
      <c r="B34" s="700">
        <v>1</v>
      </c>
      <c r="C34" s="109">
        <v>0</v>
      </c>
      <c r="D34" s="124"/>
      <c r="E34" s="119"/>
    </row>
    <row r="35" spans="1:5" ht="16.2" thickBot="1">
      <c r="A35" s="111"/>
      <c r="B35" s="701"/>
      <c r="C35" s="112"/>
      <c r="D35" s="113"/>
      <c r="E35" s="114"/>
    </row>
    <row r="36" spans="1:5" ht="16.2" thickTop="1"/>
    <row r="37" spans="1:5">
      <c r="A37" s="1"/>
      <c r="B37" s="1"/>
    </row>
  </sheetData>
  <sortState xmlns:xlrd2="http://schemas.microsoft.com/office/spreadsheetml/2017/richdata2" ref="A3:E11">
    <sortCondition ref="A3:A11"/>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showGridLines="0" zoomScaleNormal="100" workbookViewId="0"/>
  </sheetViews>
  <sheetFormatPr defaultColWidth="13" defaultRowHeight="15.6"/>
  <cols>
    <col min="1" max="1" width="14.296875" style="466" bestFit="1" customWidth="1"/>
    <col min="2" max="2" width="10" style="467" customWidth="1"/>
    <col min="3" max="3" width="4.59765625" style="467" customWidth="1"/>
    <col min="4" max="4" width="11.5" style="466" bestFit="1" customWidth="1"/>
    <col min="5" max="5" width="8.19921875" style="467" bestFit="1" customWidth="1"/>
    <col min="6" max="6" width="14.59765625" style="466" customWidth="1"/>
    <col min="7" max="7" width="14.59765625" style="467" customWidth="1"/>
    <col min="8" max="16384" width="13" style="431"/>
  </cols>
  <sheetData>
    <row r="1" spans="1:7" ht="29.4" thickTop="1" thickBot="1">
      <c r="A1" s="468" t="s">
        <v>550</v>
      </c>
      <c r="B1" s="470" t="s">
        <v>614</v>
      </c>
      <c r="C1" s="426"/>
      <c r="D1" s="427"/>
      <c r="E1" s="428"/>
      <c r="F1" s="429"/>
      <c r="G1" s="430" t="s">
        <v>537</v>
      </c>
    </row>
    <row r="2" spans="1:7" ht="17.399999999999999" thickTop="1">
      <c r="A2" s="432" t="s">
        <v>541</v>
      </c>
      <c r="B2" s="433" t="s">
        <v>304</v>
      </c>
      <c r="C2" s="434"/>
      <c r="D2" s="435" t="s">
        <v>542</v>
      </c>
      <c r="E2" s="436" t="s">
        <v>548</v>
      </c>
      <c r="F2" s="435" t="s">
        <v>377</v>
      </c>
      <c r="G2" s="437" t="s">
        <v>551</v>
      </c>
    </row>
    <row r="3" spans="1:7" ht="17.399999999999999" thickBot="1">
      <c r="A3" s="438" t="s">
        <v>562</v>
      </c>
      <c r="B3" s="439" t="s">
        <v>392</v>
      </c>
      <c r="C3" s="439"/>
      <c r="D3" s="440" t="s">
        <v>0</v>
      </c>
      <c r="E3" s="439" t="s">
        <v>616</v>
      </c>
      <c r="F3" s="440" t="s">
        <v>543</v>
      </c>
      <c r="G3" s="441" t="s">
        <v>206</v>
      </c>
    </row>
    <row r="4" spans="1:7" ht="17.399999999999999" thickTop="1">
      <c r="A4" s="442" t="s">
        <v>1</v>
      </c>
      <c r="B4" s="443">
        <f>ROUNDUP(13+4+4+(SUM('Personal File'!E3:E6)/3),0)</f>
        <v>26</v>
      </c>
      <c r="C4" s="469" t="str">
        <f t="shared" ref="C4:C9" si="0">IF(B4&gt;9.9,CONCATENATE("+",ROUNDDOWN((B4-10)/2,0)),ROUNDUP((B4-10)/2,0))</f>
        <v>+8</v>
      </c>
      <c r="D4" s="587" t="s">
        <v>15</v>
      </c>
      <c r="E4" s="588">
        <f>((SUM('Personal File'!E3:E6)*12)*0.75)+(2*Spells!U20)</f>
        <v>137</v>
      </c>
      <c r="F4" s="444">
        <v>137</v>
      </c>
      <c r="G4" s="445"/>
    </row>
    <row r="5" spans="1:7" ht="17.399999999999999" thickBot="1">
      <c r="A5" s="446" t="s">
        <v>2</v>
      </c>
      <c r="B5" s="447">
        <f>ROUNDUP(13+4+(SUM('Personal File'!E3:E6)/3),0)</f>
        <v>22</v>
      </c>
      <c r="C5" s="451" t="str">
        <f t="shared" si="0"/>
        <v>+6</v>
      </c>
      <c r="D5" s="497" t="s">
        <v>544</v>
      </c>
      <c r="E5" s="501">
        <f>ROUNDUP(10+C5+(0.5*Spells!U20),0)</f>
        <v>17</v>
      </c>
      <c r="F5" s="471">
        <f>ROUNDDOWN(E5+9+3+(SUM('Personal File'!E3:E6)/2),0)</f>
        <v>36</v>
      </c>
      <c r="G5" s="449"/>
    </row>
    <row r="6" spans="1:7" ht="17.399999999999999" thickTop="1">
      <c r="A6" s="450" t="s">
        <v>13</v>
      </c>
      <c r="B6" s="447" t="s">
        <v>307</v>
      </c>
      <c r="C6" s="451" t="s">
        <v>307</v>
      </c>
      <c r="D6" s="498" t="s">
        <v>577</v>
      </c>
      <c r="E6" s="499">
        <v>8</v>
      </c>
      <c r="F6" s="452"/>
      <c r="G6" s="449"/>
    </row>
    <row r="7" spans="1:7" ht="16.8">
      <c r="A7" s="453" t="s">
        <v>14</v>
      </c>
      <c r="B7" s="447" t="s">
        <v>307</v>
      </c>
      <c r="C7" s="451" t="s">
        <v>307</v>
      </c>
      <c r="D7" s="498" t="s">
        <v>545</v>
      </c>
      <c r="E7" s="500">
        <v>0</v>
      </c>
      <c r="F7" s="454"/>
      <c r="G7" s="449"/>
    </row>
    <row r="8" spans="1:7" ht="16.8">
      <c r="A8" s="455" t="s">
        <v>16</v>
      </c>
      <c r="B8" s="447">
        <v>10</v>
      </c>
      <c r="C8" s="448" t="str">
        <f t="shared" si="0"/>
        <v>+0</v>
      </c>
      <c r="D8" s="589" t="s">
        <v>546</v>
      </c>
      <c r="E8" s="590" t="s">
        <v>387</v>
      </c>
      <c r="F8" s="454"/>
      <c r="G8" s="449"/>
    </row>
    <row r="9" spans="1:7" ht="17.399999999999999" thickBot="1">
      <c r="A9" s="456" t="s">
        <v>12</v>
      </c>
      <c r="B9" s="457">
        <v>1</v>
      </c>
      <c r="C9" s="458">
        <f t="shared" si="0"/>
        <v>-5</v>
      </c>
      <c r="D9" s="591" t="s">
        <v>547</v>
      </c>
      <c r="E9" s="592">
        <v>2</v>
      </c>
      <c r="F9" s="454"/>
      <c r="G9" s="449"/>
    </row>
    <row r="10" spans="1:7" ht="17.399999999999999" thickTop="1">
      <c r="A10" s="432"/>
      <c r="B10" s="459"/>
      <c r="C10" s="459"/>
      <c r="D10" s="459"/>
      <c r="E10" s="460"/>
      <c r="F10" s="454"/>
      <c r="G10" s="449"/>
    </row>
    <row r="11" spans="1:7" ht="16.8">
      <c r="A11" s="432"/>
      <c r="B11" s="459"/>
      <c r="C11" s="459"/>
      <c r="D11" s="459"/>
      <c r="E11" s="460"/>
      <c r="F11" s="461"/>
      <c r="G11" s="449"/>
    </row>
    <row r="12" spans="1:7" ht="16.8">
      <c r="A12" s="432"/>
      <c r="B12" s="459"/>
      <c r="C12" s="459"/>
      <c r="D12" s="459"/>
      <c r="E12" s="460"/>
      <c r="F12" s="461"/>
      <c r="G12" s="449"/>
    </row>
    <row r="13" spans="1:7" ht="16.8">
      <c r="A13" s="462"/>
      <c r="B13" s="459"/>
      <c r="C13" s="459"/>
      <c r="D13" s="459"/>
      <c r="E13" s="460"/>
      <c r="F13" s="459"/>
      <c r="G13" s="460"/>
    </row>
    <row r="14" spans="1:7" ht="17.399999999999999" thickBot="1">
      <c r="A14" s="463"/>
      <c r="B14" s="464"/>
      <c r="C14" s="464"/>
      <c r="D14" s="464"/>
      <c r="E14" s="465"/>
      <c r="F14" s="464"/>
      <c r="G14" s="465"/>
    </row>
    <row r="15" spans="1:7" ht="16.2" thickTop="1"/>
  </sheetData>
  <conditionalFormatting sqref="F4">
    <cfRule type="cellIs" dxfId="8" priority="1" stopIfTrue="1" operator="greaterThan">
      <formula>$E$4/2</formula>
    </cfRule>
    <cfRule type="cellIs" dxfId="7"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Personal File</vt:lpstr>
      <vt:lpstr>Skills</vt:lpstr>
      <vt:lpstr>Velsharoon</vt:lpstr>
      <vt:lpstr>Spellbook</vt:lpstr>
      <vt:lpstr>Spells</vt:lpstr>
      <vt:lpstr>Feats</vt:lpstr>
      <vt:lpstr>Martial</vt:lpstr>
      <vt:lpstr>Equipment</vt:lpstr>
      <vt:lpstr>Minion</vt:lpstr>
      <vt:lpstr>Skeletal Mount</vt:lpstr>
      <vt:lpstr>Ghoul</vt:lpstr>
      <vt:lpstr>Undead</vt:lpstr>
      <vt:lpstr>Ghoul!Print_Area</vt:lpstr>
      <vt:lpstr>Minion!Print_Area</vt:lpstr>
      <vt:lpstr>'Personal File'!Print_Area</vt:lpstr>
      <vt:lpstr>'Skeletal Mount'!Print_Area</vt:lpstr>
      <vt:lpstr>Skills!Print_Area</vt:lpstr>
      <vt:lpstr>Spellbook!Print_Area</vt:lpstr>
      <vt:lpstr>Velsharoon!Print_Area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2013-01-08T01:31:57Z</cp:lastPrinted>
  <dcterms:created xsi:type="dcterms:W3CDTF">2000-10-24T15:39:59Z</dcterms:created>
  <dcterms:modified xsi:type="dcterms:W3CDTF">2021-01-09T21:49:46Z</dcterms:modified>
</cp:coreProperties>
</file>