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C:\A\Jue\DoW\NPCs\"/>
    </mc:Choice>
  </mc:AlternateContent>
  <xr:revisionPtr revIDLastSave="0" documentId="13_ncr:1_{40F9BBE5-AAC5-4BE4-8338-5D839E3DAA7C}" xr6:coauthVersionLast="45" xr6:coauthVersionMax="45" xr10:uidLastSave="{00000000-0000-0000-0000-000000000000}"/>
  <bookViews>
    <workbookView xWindow="-108" yWindow="-108" windowWidth="23256" windowHeight="13176" tabRatio="638" xr2:uid="{00000000-000D-0000-FFFF-FFFF00000000}"/>
  </bookViews>
  <sheets>
    <sheet name="Personal File" sheetId="4" r:id="rId1"/>
    <sheet name="Skills" sheetId="15" r:id="rId2"/>
    <sheet name="Corellion" sheetId="18" r:id="rId3"/>
    <sheet name="Spells" sheetId="26" r:id="rId4"/>
    <sheet name="Feats" sheetId="20" r:id="rId5"/>
    <sheet name="Martial" sheetId="6" r:id="rId6"/>
    <sheet name="Equipment" sheetId="19" r:id="rId7"/>
  </sheets>
  <definedNames>
    <definedName name="OLE_LINK1" localSheetId="4">Feats!#REF!</definedName>
    <definedName name="OLE_LINK1" localSheetId="3">Spells!#REF!</definedName>
    <definedName name="_xlnm.Print_Area" localSheetId="2">Corellion!$A$1:$I$20</definedName>
    <definedName name="_xlnm.Print_Area" localSheetId="6">Equipment!#REF!</definedName>
    <definedName name="_xlnm.Print_Area" localSheetId="4">Feats!#REF!</definedName>
    <definedName name="_xlnm.Print_Area" localSheetId="5">Martial!#REF!</definedName>
    <definedName name="_xlnm.Print_Area" localSheetId="0">'Personal File'!$A$1:$H$22</definedName>
    <definedName name="_xlnm.Print_Area" localSheetId="1">Skills!$A$1:$K$27</definedName>
    <definedName name="_xlnm.Print_Area" localSheetId="3">Spells!#REF!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6" l="1"/>
  <c r="I3" i="6" l="1"/>
  <c r="I4" i="6"/>
  <c r="H40" i="15" l="1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7" i="15"/>
  <c r="H16" i="15"/>
  <c r="H15" i="15"/>
  <c r="H14" i="15"/>
  <c r="H13" i="15"/>
  <c r="H12" i="15"/>
  <c r="H11" i="15"/>
  <c r="H10" i="15"/>
  <c r="H9" i="15"/>
  <c r="H8" i="15"/>
  <c r="H7" i="15"/>
  <c r="H6" i="15"/>
  <c r="G16" i="6" l="1"/>
  <c r="C14" i="19" l="1"/>
  <c r="C18" i="19" l="1"/>
  <c r="E11" i="4"/>
  <c r="E42" i="15" l="1"/>
  <c r="I9" i="6" l="1"/>
  <c r="I5" i="6"/>
  <c r="H5" i="15" l="1"/>
  <c r="H4" i="15"/>
  <c r="H3" i="15"/>
  <c r="C15" i="4" l="1"/>
  <c r="C14" i="4"/>
  <c r="C13" i="4"/>
  <c r="C12" i="4"/>
  <c r="C11" i="4"/>
  <c r="C10" i="4"/>
  <c r="E13" i="4" l="1"/>
  <c r="E14" i="4" s="1"/>
  <c r="H8" i="6"/>
  <c r="J8" i="6" s="1"/>
  <c r="H4" i="6"/>
  <c r="J4" i="6" s="1"/>
  <c r="H3" i="6"/>
  <c r="J3" i="6" s="1"/>
  <c r="C11" i="26"/>
  <c r="C8" i="26"/>
  <c r="C12" i="26"/>
  <c r="C9" i="26"/>
  <c r="C6" i="26"/>
  <c r="C10" i="26"/>
  <c r="C7" i="26"/>
  <c r="D3" i="15"/>
  <c r="E3" i="15" s="1"/>
  <c r="E12" i="4"/>
  <c r="D5" i="15"/>
  <c r="G5" i="15" s="1"/>
  <c r="C5" i="26"/>
  <c r="E7" i="4"/>
  <c r="D4" i="15"/>
  <c r="E4" i="15" s="1"/>
  <c r="B8" i="4"/>
  <c r="E15" i="4"/>
  <c r="H41" i="15"/>
  <c r="H18" i="15"/>
  <c r="G3" i="15" l="1"/>
  <c r="I3" i="15" s="1"/>
  <c r="E5" i="15"/>
  <c r="G4" i="15"/>
  <c r="I4" i="15" s="1"/>
  <c r="I5" i="15"/>
  <c r="H9" i="6"/>
  <c r="J9" i="6" s="1"/>
  <c r="H5" i="6" l="1"/>
  <c r="J5" i="6" s="1"/>
  <c r="B42" i="15" l="1"/>
  <c r="N6" i="26" l="1"/>
  <c r="M6" i="26"/>
  <c r="L6" i="26"/>
  <c r="K6" i="26"/>
  <c r="J6" i="26"/>
  <c r="I6" i="26"/>
  <c r="H6" i="26"/>
  <c r="G6" i="26"/>
  <c r="C4" i="26"/>
  <c r="C3" i="26"/>
  <c r="D24" i="15" l="1"/>
  <c r="E24" i="15" l="1"/>
  <c r="G24" i="15"/>
  <c r="D29" i="15"/>
  <c r="I24" i="15" l="1"/>
  <c r="E29" i="15"/>
  <c r="G29" i="15"/>
  <c r="D35" i="15"/>
  <c r="D19" i="15"/>
  <c r="D37" i="15"/>
  <c r="D34" i="15"/>
  <c r="D39" i="15"/>
  <c r="D36" i="15"/>
  <c r="D38" i="15"/>
  <c r="D31" i="15"/>
  <c r="D40" i="15"/>
  <c r="D27" i="15"/>
  <c r="D33" i="15"/>
  <c r="D14" i="15"/>
  <c r="D12" i="15"/>
  <c r="D41" i="15"/>
  <c r="D32" i="15"/>
  <c r="D30" i="15"/>
  <c r="D28" i="15"/>
  <c r="D26" i="15"/>
  <c r="D25" i="15"/>
  <c r="D23" i="15"/>
  <c r="D22" i="15"/>
  <c r="D21" i="15"/>
  <c r="D20" i="15"/>
  <c r="D18" i="15"/>
  <c r="D17" i="15"/>
  <c r="D16" i="15"/>
  <c r="D15" i="15"/>
  <c r="D13" i="15"/>
  <c r="D11" i="15"/>
  <c r="D10" i="15"/>
  <c r="D9" i="15"/>
  <c r="D8" i="15"/>
  <c r="D7" i="15"/>
  <c r="D6" i="15"/>
  <c r="E7" i="15" l="1"/>
  <c r="G7" i="15"/>
  <c r="E9" i="15"/>
  <c r="G9" i="15"/>
  <c r="E11" i="15"/>
  <c r="G11" i="15"/>
  <c r="I11" i="15" s="1"/>
  <c r="E15" i="15"/>
  <c r="G15" i="15"/>
  <c r="E17" i="15"/>
  <c r="G17" i="15"/>
  <c r="E20" i="15"/>
  <c r="G20" i="15"/>
  <c r="E22" i="15"/>
  <c r="G22" i="15"/>
  <c r="E25" i="15"/>
  <c r="G25" i="15"/>
  <c r="E28" i="15"/>
  <c r="I29" i="15" s="1"/>
  <c r="G28" i="15"/>
  <c r="E32" i="15"/>
  <c r="G32" i="15"/>
  <c r="I32" i="15" s="1"/>
  <c r="E12" i="15"/>
  <c r="G12" i="15"/>
  <c r="E33" i="15"/>
  <c r="G33" i="15"/>
  <c r="E40" i="15"/>
  <c r="G40" i="15"/>
  <c r="E38" i="15"/>
  <c r="G38" i="15"/>
  <c r="E39" i="15"/>
  <c r="G39" i="15"/>
  <c r="E34" i="15"/>
  <c r="G34" i="15"/>
  <c r="E19" i="15"/>
  <c r="G19" i="15"/>
  <c r="E6" i="15"/>
  <c r="G6" i="15"/>
  <c r="I6" i="15" s="1"/>
  <c r="E8" i="15"/>
  <c r="G8" i="15"/>
  <c r="E10" i="15"/>
  <c r="G10" i="15"/>
  <c r="E13" i="15"/>
  <c r="G13" i="15"/>
  <c r="E16" i="15"/>
  <c r="G16" i="15"/>
  <c r="E18" i="15"/>
  <c r="G18" i="15"/>
  <c r="E21" i="15"/>
  <c r="G21" i="15"/>
  <c r="E23" i="15"/>
  <c r="G23" i="15"/>
  <c r="E26" i="15"/>
  <c r="G26" i="15"/>
  <c r="I26" i="15" s="1"/>
  <c r="E30" i="15"/>
  <c r="G30" i="15"/>
  <c r="E41" i="15"/>
  <c r="G41" i="15"/>
  <c r="E14" i="15"/>
  <c r="G14" i="15"/>
  <c r="E27" i="15"/>
  <c r="G27" i="15"/>
  <c r="I27" i="15" s="1"/>
  <c r="E31" i="15"/>
  <c r="G31" i="15"/>
  <c r="E36" i="15"/>
  <c r="G36" i="15"/>
  <c r="E37" i="15"/>
  <c r="G37" i="15"/>
  <c r="E35" i="15"/>
  <c r="G35" i="15"/>
  <c r="I28" i="15"/>
  <c r="I38" i="15"/>
  <c r="I13" i="15"/>
  <c r="I35" i="15" l="1"/>
  <c r="I37" i="15"/>
  <c r="I36" i="15"/>
  <c r="I31" i="15"/>
  <c r="I41" i="15"/>
  <c r="I30" i="15"/>
  <c r="I40" i="15"/>
  <c r="I23" i="15"/>
  <c r="I21" i="15"/>
  <c r="I18" i="15"/>
  <c r="I16" i="15"/>
  <c r="I10" i="15"/>
  <c r="I8" i="15"/>
  <c r="I19" i="15"/>
  <c r="I39" i="15"/>
  <c r="I25" i="15"/>
  <c r="I22" i="15"/>
  <c r="I20" i="15"/>
  <c r="I17" i="15"/>
  <c r="I15" i="15"/>
  <c r="I33" i="15"/>
  <c r="I9" i="15"/>
  <c r="I34" i="15"/>
  <c r="I7" i="15"/>
  <c r="I14" i="15"/>
  <c r="I12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9" authorId="0" shapeId="0" xr:uid="{00000000-0006-0000-0000-000001000000}">
      <text>
        <r>
          <rPr>
            <sz val="12"/>
            <color indexed="81"/>
            <rFont val="Times New Roman"/>
            <family val="1"/>
          </rPr>
          <t>Next level at 10,000 XPs</t>
        </r>
      </text>
    </comment>
    <comment ref="E12" authorId="0" shapeId="0" xr:uid="{00000000-0006-0000-0000-000002000000}">
      <text>
        <r>
          <rPr>
            <sz val="12"/>
            <color indexed="81"/>
            <rFont val="Times New Roman"/>
            <family val="1"/>
          </rPr>
          <t>[(5 * 8 Druid) * 75%] + [(1 * 8 Ranger) * 75%] + [(2 * 8 Blighter) * 75%] + (8 * 2 Con)</t>
        </r>
      </text>
    </comment>
    <comment ref="E13" authorId="0" shapeId="0" xr:uid="{00000000-0006-0000-0000-000003000000}">
      <text>
        <r>
          <rPr>
            <sz val="12"/>
            <color indexed="81"/>
            <rFont val="Times New Roman"/>
            <family val="1"/>
          </rPr>
          <t>Includes Amulet of Natural Armor +1 bonus</t>
        </r>
      </text>
    </comment>
    <comment ref="E14" authorId="0" shapeId="0" xr:uid="{00000000-0006-0000-0000-000004000000}">
      <text>
        <r>
          <rPr>
            <sz val="12"/>
            <color indexed="81"/>
            <rFont val="Times New Roman"/>
            <family val="1"/>
          </rPr>
          <t>Includes Ring of Deflection +1 bonus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F4" authorId="0" shapeId="0" xr:uid="{00000000-0006-0000-0100-000001000000}">
      <text>
        <r>
          <rPr>
            <sz val="12"/>
            <color indexed="81"/>
            <rFont val="Times New Roman"/>
            <family val="1"/>
          </rPr>
          <t>Lightning Reflexes +2</t>
        </r>
      </text>
    </comment>
    <comment ref="F7" authorId="0" shapeId="0" xr:uid="{00000000-0006-0000-0100-000002000000}">
      <text>
        <r>
          <rPr>
            <sz val="12"/>
            <color indexed="81"/>
            <rFont val="Times New Roman"/>
            <family val="1"/>
          </rPr>
          <t>Breastplate -4</t>
        </r>
      </text>
    </comment>
    <comment ref="F9" authorId="0" shapeId="0" xr:uid="{00000000-0006-0000-0100-000003000000}">
      <text>
        <r>
          <rPr>
            <sz val="12"/>
            <color indexed="81"/>
            <rFont val="Times New Roman"/>
            <family val="1"/>
          </rPr>
          <t>Breastplate -4</t>
        </r>
      </text>
    </comment>
    <comment ref="F16" authorId="0" shapeId="0" xr:uid="{00000000-0006-0000-0100-000004000000}">
      <text>
        <r>
          <rPr>
            <sz val="12"/>
            <color indexed="81"/>
            <rFont val="Times New Roman"/>
            <family val="1"/>
          </rPr>
          <t>Breastplate -4</t>
        </r>
      </text>
    </comment>
    <comment ref="F21" authorId="0" shapeId="0" xr:uid="{00000000-0006-0000-0100-000005000000}">
      <text>
        <r>
          <rPr>
            <sz val="12"/>
            <color indexed="81"/>
            <rFont val="Times New Roman"/>
            <family val="1"/>
          </rPr>
          <t>Breastplate -4</t>
        </r>
      </text>
    </comment>
    <comment ref="F23" authorId="0" shapeId="0" xr:uid="{00000000-0006-0000-0100-000006000000}">
      <text>
        <r>
          <rPr>
            <sz val="12"/>
            <color indexed="81"/>
            <rFont val="Times New Roman"/>
            <family val="1"/>
          </rPr>
          <t>Breastplate -4</t>
        </r>
      </text>
    </comment>
    <comment ref="F24" authorId="0" shapeId="0" xr:uid="{00000000-0006-0000-0100-000007000000}">
      <text>
        <r>
          <rPr>
            <sz val="12"/>
            <color indexed="81"/>
            <rFont val="Times New Roman"/>
            <family val="1"/>
          </rPr>
          <t>Half-elf +2
Survival synergy +2</t>
        </r>
      </text>
    </comment>
    <comment ref="F26" authorId="0" shapeId="0" xr:uid="{00000000-0006-0000-0100-000008000000}">
      <text>
        <r>
          <rPr>
            <sz val="12"/>
            <color indexed="81"/>
            <rFont val="Times New Roman"/>
            <family val="1"/>
          </rPr>
          <t>Breastplate -4</t>
        </r>
      </text>
    </comment>
    <comment ref="F33" authorId="0" shapeId="0" xr:uid="{00000000-0006-0000-0100-000009000000}">
      <text>
        <r>
          <rPr>
            <sz val="12"/>
            <color indexed="81"/>
            <rFont val="Times New Roman"/>
            <family val="1"/>
          </rPr>
          <t>Breastplate -4</t>
        </r>
      </text>
    </comment>
    <comment ref="F39" authorId="0" shapeId="0" xr:uid="{00000000-0006-0000-0100-00000A000000}">
      <text>
        <r>
          <rPr>
            <sz val="12"/>
            <color indexed="81"/>
            <rFont val="Times New Roman"/>
            <family val="1"/>
          </rPr>
          <t>Breastplate -4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6" authorId="0" shapeId="0" xr:uid="{00000000-0006-0000-0200-000001000000}">
      <text>
        <r>
          <rPr>
            <sz val="12"/>
            <color indexed="81"/>
            <rFont val="Times New Roman"/>
            <family val="1"/>
          </rPr>
          <t>Wool or wax</t>
        </r>
      </text>
    </comment>
    <comment ref="D9" authorId="0" shapeId="0" xr:uid="{00000000-0006-0000-0200-000002000000}">
      <text>
        <r>
          <rPr>
            <sz val="12"/>
            <color indexed="81"/>
            <rFont val="Times New Roman"/>
            <family val="1"/>
          </rPr>
          <t>Drop of sweat</t>
        </r>
      </text>
    </comment>
    <comment ref="D13" authorId="0" shapeId="0" xr:uid="{00000000-0006-0000-0200-000003000000}">
      <text>
        <r>
          <rPr>
            <sz val="12"/>
            <color indexed="81"/>
            <rFont val="Times New Roman"/>
            <family val="1"/>
          </rPr>
          <t>Bacteria culture</t>
        </r>
      </text>
    </comment>
    <comment ref="D15" authorId="0" shapeId="0" xr:uid="{00000000-0006-0000-0200-000004000000}">
      <text>
        <r>
          <rPr>
            <sz val="12"/>
            <color indexed="81"/>
            <rFont val="Times New Roman"/>
            <family val="1"/>
          </rPr>
          <t>Earth from grave</t>
        </r>
      </text>
    </comment>
    <comment ref="D24" authorId="0" shapeId="0" xr:uid="{00000000-0006-0000-0200-000005000000}">
      <text/>
    </comment>
    <comment ref="D26" authorId="0" shapeId="0" xr:uid="{00000000-0006-0000-0200-000006000000}">
      <text>
        <r>
          <rPr>
            <sz val="12"/>
            <color indexed="81"/>
            <rFont val="Times New Roman"/>
            <family val="1"/>
          </rPr>
          <t>½ lb. gold dust
(25-GP value)</t>
        </r>
      </text>
    </comment>
    <comment ref="D27" authorId="0" shapeId="0" xr:uid="{00000000-0006-0000-0200-000007000000}">
      <text>
        <r>
          <rPr>
            <sz val="12"/>
            <color indexed="81"/>
            <rFont val="Times New Roman"/>
            <family val="1"/>
          </rPr>
          <t>tallow, bringstone, powdered iron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A2" authorId="0" shapeId="0" xr:uid="{00000000-0006-0000-0400-000001000000}">
      <text>
        <r>
          <rPr>
            <sz val="12"/>
            <color indexed="81"/>
            <rFont val="Times New Roman"/>
            <family val="1"/>
          </rPr>
          <t>+2 to Reflex save.
PHB 90</t>
        </r>
      </text>
    </comment>
    <comment ref="C2" authorId="0" shapeId="0" xr:uid="{00000000-0006-0000-0400-000002000000}">
      <text>
        <r>
          <rPr>
            <sz val="12"/>
            <color indexed="81"/>
            <rFont val="Times New Roman"/>
            <family val="1"/>
          </rPr>
          <t>Starting at 2nd level, as a standard action, a blighter can unleash a scorching blast of fire.  This effect deals 5d6 points of fire damage to all creatures within 10 feet (Reflex half; save DC is 10 + blighter’s class level + blighter’s Wis modifier) and ignites flammable objects it touches.  Blighters delight in starting wildfires and often
use this ability to do so.
Complete Divine 24</t>
        </r>
      </text>
    </comment>
    <comment ref="A3" authorId="0" shapeId="0" xr:uid="{00000000-0006-0000-0400-000003000000}">
      <text>
        <r>
          <rPr>
            <sz val="12"/>
            <color indexed="81"/>
            <rFont val="Times New Roman"/>
            <family val="1"/>
          </rPr>
          <t>+3 hps
PHB 90</t>
        </r>
      </text>
    </comment>
    <comment ref="C3" authorId="0" shapeId="0" xr:uid="{00000000-0006-0000-0400-000004000000}">
      <text>
        <r>
          <rPr>
            <sz val="12"/>
            <color indexed="81"/>
            <rFont val="Times New Roman"/>
            <family val="1"/>
          </rPr>
          <t>A blighter can kill all nonsentient plant life within a radius of 20 feet per blighter level as a full-round action once per day.  If a potentially affected plant is under the control of another (such as a druid’s liveoak or a dryad’s home tree), the controller can make a Fortitude save (DC 10 + blighter level + blighter’s Wis modifier) to keep it alive.  Affected plants immediately cease photosynthesis, root tapping, and all other methods of sustenance. Like picked flowers, they appear vibrant for several hours, but within a day, they turn brown and wither.  Except for plants selected by a controller, nothing can grow in a deforested area until it has a hallow spell cast upon it and it is reseeded. Deforestation enables a blighter to cast her daily allotment of spells.  This ability works in any terrain, but deforesting a sandy desert, ice floe, or other environment with only sparse vegetation does not empower the character to cast spells.
Complete Divine 24</t>
        </r>
      </text>
    </comment>
    <comment ref="A4" authorId="0" shapeId="0" xr:uid="{00000000-0006-0000-0400-000005000000}">
      <text>
        <r>
          <rPr>
            <sz val="12"/>
            <color indexed="81"/>
            <rFont val="Times New Roman"/>
            <family val="1"/>
          </rPr>
          <t>see PHB 101</t>
        </r>
      </text>
    </comment>
    <comment ref="A5" authorId="0" shapeId="0" xr:uid="{00000000-0006-0000-0400-000006000000}">
      <text>
        <r>
          <rPr>
            <sz val="12"/>
            <color indexed="81"/>
            <rFont val="Times New Roman"/>
            <family val="1"/>
          </rPr>
          <t>+1 to hit with scythe
PHB 90</t>
        </r>
      </text>
    </comment>
    <comment ref="C5" authorId="0" shapeId="0" xr:uid="{00000000-0006-0000-0400-000007000000}">
      <text>
        <r>
          <rPr>
            <sz val="12"/>
            <color indexed="81"/>
            <rFont val="Times New Roman"/>
            <family val="1"/>
          </rPr>
          <t>At 2nd level and higher, a blighter no longer needs food or water to survive.
Complete Divine 24</t>
        </r>
      </text>
    </comment>
    <comment ref="A10" authorId="0" shapeId="0" xr:uid="{00000000-0006-0000-0400-000008000000}">
      <text>
        <r>
          <rPr>
            <sz val="12"/>
            <color indexed="81"/>
            <rFont val="Times New Roman"/>
            <family val="1"/>
          </rPr>
          <t>Club, dagger, dart, quarterstaff, scimitar, sickle, shortspear, sling, and spear.
PHB 34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11" authorId="0" shapeId="0" xr:uid="{00000000-0006-0000-0500-000001000000}">
      <text>
        <r>
          <rPr>
            <sz val="12"/>
            <color indexed="81"/>
            <rFont val="Times New Roman"/>
            <family val="1"/>
          </rPr>
          <t>Balance, Climb, Escape Artist, Hide, Jump, Move Silently, Sleight of Hand, Tumble.</t>
        </r>
      </text>
    </comment>
  </commentList>
</comments>
</file>

<file path=xl/sharedStrings.xml><?xml version="1.0" encoding="utf-8"?>
<sst xmlns="http://schemas.openxmlformats.org/spreadsheetml/2006/main" count="549" uniqueCount="293">
  <si>
    <t>Level</t>
  </si>
  <si>
    <t>Melee Weapon</t>
  </si>
  <si>
    <t>Dmg</t>
  </si>
  <si>
    <t>Qty.</t>
  </si>
  <si>
    <t>Ranged Weapon</t>
  </si>
  <si>
    <t>Dmg.</t>
  </si>
  <si>
    <t>Rng.</t>
  </si>
  <si>
    <t>Skills</t>
  </si>
  <si>
    <t>Concentration</t>
  </si>
  <si>
    <t>AC Mod.</t>
  </si>
  <si>
    <t>Handle Animal</t>
  </si>
  <si>
    <t>Move Silently</t>
  </si>
  <si>
    <t>Ride</t>
  </si>
  <si>
    <t>Search</t>
  </si>
  <si>
    <t>Swim</t>
  </si>
  <si>
    <t>Weapons and Armor</t>
  </si>
  <si>
    <t>Type</t>
  </si>
  <si>
    <t>Duration</t>
  </si>
  <si>
    <t>Personality, History, and Notes</t>
  </si>
  <si>
    <t>D+</t>
  </si>
  <si>
    <t>TH+</t>
  </si>
  <si>
    <t>Wt.</t>
  </si>
  <si>
    <t>Mod.</t>
  </si>
  <si>
    <t>Rank</t>
  </si>
  <si>
    <t>Cha</t>
  </si>
  <si>
    <t>Con</t>
  </si>
  <si>
    <t>Int</t>
  </si>
  <si>
    <t>Wis</t>
  </si>
  <si>
    <t>Dex</t>
  </si>
  <si>
    <t>Str</t>
  </si>
  <si>
    <t>Ability</t>
  </si>
  <si>
    <t>Misc. Mods.</t>
  </si>
  <si>
    <t>Appraise</t>
  </si>
  <si>
    <t>Balance</t>
  </si>
  <si>
    <t>Bluff</t>
  </si>
  <si>
    <t>Climb</t>
  </si>
  <si>
    <t>Decipher Script</t>
  </si>
  <si>
    <t>Diplomacy</t>
  </si>
  <si>
    <t>Disable Device</t>
  </si>
  <si>
    <t>Disguise</t>
  </si>
  <si>
    <t>Escape Artist</t>
  </si>
  <si>
    <t>Forgery</t>
  </si>
  <si>
    <t>Gather Information</t>
  </si>
  <si>
    <t>Heal</t>
  </si>
  <si>
    <t>Hide</t>
  </si>
  <si>
    <t>Intimidate</t>
  </si>
  <si>
    <t>Jump</t>
  </si>
  <si>
    <t>Listen</t>
  </si>
  <si>
    <t>Open Lock</t>
  </si>
  <si>
    <t>Sense Motive</t>
  </si>
  <si>
    <t>Spellcraft</t>
  </si>
  <si>
    <t>Spot</t>
  </si>
  <si>
    <t>Tumble</t>
  </si>
  <si>
    <t>Use Magic Device</t>
  </si>
  <si>
    <t>Use Rope</t>
  </si>
  <si>
    <t>Ability &amp; Mod.</t>
  </si>
  <si>
    <t>0</t>
  </si>
  <si>
    <t>Total</t>
  </si>
  <si>
    <t>Critical</t>
  </si>
  <si>
    <t>Range</t>
  </si>
  <si>
    <t>Fortitude</t>
  </si>
  <si>
    <t>Reflex</t>
  </si>
  <si>
    <t>Will</t>
  </si>
  <si>
    <t>Armor &amp; Shield</t>
  </si>
  <si>
    <t>Missiles</t>
  </si>
  <si>
    <t>Abjuration</t>
  </si>
  <si>
    <t>Touch</t>
  </si>
  <si>
    <t>1 minute</t>
  </si>
  <si>
    <t>Universal</t>
  </si>
  <si>
    <t>1 min/lvl</t>
  </si>
  <si>
    <t>Instant</t>
  </si>
  <si>
    <t>Personal</t>
  </si>
  <si>
    <t>10 min/lvl</t>
  </si>
  <si>
    <t>1 rnd/lvl</t>
  </si>
  <si>
    <t>Evocation</t>
  </si>
  <si>
    <t>Spell</t>
  </si>
  <si>
    <t>Cast?</t>
  </si>
  <si>
    <t>Languages</t>
  </si>
  <si>
    <t>School</t>
  </si>
  <si>
    <t>60’</t>
  </si>
  <si>
    <t>Equipment Worn</t>
  </si>
  <si>
    <t>Item</t>
  </si>
  <si>
    <t>Effects/</t>
  </si>
  <si>
    <t>Notes</t>
  </si>
  <si>
    <t>Equipment Carried</t>
  </si>
  <si>
    <t>Check</t>
  </si>
  <si>
    <t>Arcane</t>
  </si>
  <si>
    <t>Speed</t>
  </si>
  <si>
    <t>25’ + 2½’/lvl</t>
  </si>
  <si>
    <t>Prepared Spells</t>
  </si>
  <si>
    <t>Speak Language</t>
  </si>
  <si>
    <t>Divination</t>
  </si>
  <si>
    <t>Transmut.</t>
  </si>
  <si>
    <t>Endure Elements</t>
  </si>
  <si>
    <t>24 hours</t>
  </si>
  <si>
    <t>Element (5)</t>
  </si>
  <si>
    <t>Knowledge:  Nature</t>
  </si>
  <si>
    <t>Sleight of Hand</t>
  </si>
  <si>
    <t>Survival</t>
  </si>
  <si>
    <t>Druid</t>
  </si>
  <si>
    <t>Hide from Animals</t>
  </si>
  <si>
    <t>Produce Flame</t>
  </si>
  <si>
    <t>Enchant.</t>
  </si>
  <si>
    <t>None</t>
  </si>
  <si>
    <r>
      <t>33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66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100</t>
    </r>
  </si>
  <si>
    <t>Craft:  (type)</t>
  </si>
  <si>
    <t>Perform:  (type)</t>
  </si>
  <si>
    <t>Class Features</t>
  </si>
  <si>
    <t>DC</t>
  </si>
  <si>
    <t>Weapon Proficiencies</t>
  </si>
  <si>
    <t>Druid Weapons</t>
  </si>
  <si>
    <t>Atk</t>
  </si>
  <si>
    <t>Hemp Rope</t>
  </si>
  <si>
    <t>Backpack</t>
  </si>
  <si>
    <t>Flint &amp; Steel</t>
  </si>
  <si>
    <t>Female</t>
  </si>
  <si>
    <t>Components</t>
  </si>
  <si>
    <t>Casting</t>
  </si>
  <si>
    <t>V S</t>
  </si>
  <si>
    <t>1 SA</t>
  </si>
  <si>
    <t>PHB 207</t>
  </si>
  <si>
    <t>V S DF</t>
  </si>
  <si>
    <t>PHB 220</t>
  </si>
  <si>
    <t>S DF</t>
  </si>
  <si>
    <t>PHB 241</t>
  </si>
  <si>
    <t>V S M</t>
  </si>
  <si>
    <t>V S M/DF</t>
  </si>
  <si>
    <t>Chill Metal</t>
  </si>
  <si>
    <t>Fire Trap</t>
  </si>
  <si>
    <t>Flaming Sphere</t>
  </si>
  <si>
    <t>100’ + 10’/lvl</t>
  </si>
  <si>
    <t>PHB 232</t>
  </si>
  <si>
    <t>Heat Metal</t>
  </si>
  <si>
    <t>7 rounds</t>
  </si>
  <si>
    <t>PHB 239</t>
  </si>
  <si>
    <t>Hold Animal</t>
  </si>
  <si>
    <t>Warp Wood</t>
  </si>
  <si>
    <t>special</t>
  </si>
  <si>
    <t>PHB 300</t>
  </si>
  <si>
    <t>V S F</t>
  </si>
  <si>
    <t>PHB 209</t>
  </si>
  <si>
    <t>V</t>
  </si>
  <si>
    <t>PHB 231</t>
  </si>
  <si>
    <t>10 minutes</t>
  </si>
  <si>
    <t>Perm.</t>
  </si>
  <si>
    <t>PHB 269</t>
  </si>
  <si>
    <t>Detect Poison</t>
  </si>
  <si>
    <t>Waterproofed with sailcloth</t>
  </si>
  <si>
    <t>Detect Magic</t>
  </si>
  <si>
    <t>must concentrate</t>
  </si>
  <si>
    <t>Flare</t>
  </si>
  <si>
    <t>Read Magic</t>
  </si>
  <si>
    <t>Virtue</t>
  </si>
  <si>
    <t>+1 HP to target</t>
  </si>
  <si>
    <t>PHB 217</t>
  </si>
  <si>
    <t>PHB 244</t>
  </si>
  <si>
    <t>1st</t>
  </si>
  <si>
    <t>2nd</t>
  </si>
  <si>
    <t>3rd</t>
  </si>
  <si>
    <t>4th</t>
  </si>
  <si>
    <t>5th</t>
  </si>
  <si>
    <t>6th</t>
  </si>
  <si>
    <t>Slashing</t>
  </si>
  <si>
    <t>1</t>
  </si>
  <si>
    <t>Bullets</t>
  </si>
  <si>
    <t>PHB 219</t>
  </si>
  <si>
    <t>Spells per Day</t>
  </si>
  <si>
    <t>Spell Level</t>
  </si>
  <si>
    <t>0th</t>
  </si>
  <si>
    <t>7th</t>
  </si>
  <si>
    <t>Wisdom Bonus</t>
  </si>
  <si>
    <t>Total Divine</t>
  </si>
  <si>
    <t>Profession:  (type)</t>
  </si>
  <si>
    <t>Feats</t>
  </si>
  <si>
    <t>1d3</t>
  </si>
  <si>
    <t>x2</t>
  </si>
  <si>
    <t>19-20, x2</t>
  </si>
  <si>
    <t>Prcg/Slsh</t>
  </si>
  <si>
    <t>1d4</t>
  </si>
  <si>
    <t>-</t>
  </si>
  <si>
    <t>Bedroll</t>
  </si>
  <si>
    <t>Sacks</t>
  </si>
  <si>
    <t>Torches</t>
  </si>
  <si>
    <t>Candles</t>
  </si>
  <si>
    <t>Whetstone</t>
  </si>
  <si>
    <t>Component Pouch</t>
  </si>
  <si>
    <t>4</t>
  </si>
  <si>
    <t>+4 vs. nonlethal</t>
  </si>
  <si>
    <t>Potion of Cure Light Wounds</t>
  </si>
  <si>
    <t>Roll</t>
  </si>
  <si>
    <t>Barkskin Spell</t>
  </si>
  <si>
    <t>Skill/Save</t>
  </si>
  <si>
    <t>MW Sling</t>
  </si>
  <si>
    <t>two</t>
  </si>
  <si>
    <t>20’</t>
  </si>
  <si>
    <t>Druid 1</t>
  </si>
  <si>
    <t>Druid 2</t>
  </si>
  <si>
    <t>Druid 3</t>
  </si>
  <si>
    <t>Druid 4</t>
  </si>
  <si>
    <t>50’</t>
  </si>
  <si>
    <t>Sunrod</t>
  </si>
  <si>
    <t>9690</t>
  </si>
  <si>
    <t>Ranger</t>
  </si>
  <si>
    <t>Blighter</t>
  </si>
  <si>
    <t>NPC</t>
  </si>
  <si>
    <t>Calista</t>
  </si>
  <si>
    <t>Human</t>
  </si>
  <si>
    <t>+5</t>
  </si>
  <si>
    <t>Scythe +1</t>
  </si>
  <si>
    <t>2d4</t>
  </si>
  <si>
    <t>x4</t>
  </si>
  <si>
    <t>Neutral Evil</t>
  </si>
  <si>
    <t>Amulet of Natural Armor +1</t>
  </si>
  <si>
    <t>Breastplate +1</t>
  </si>
  <si>
    <t>Ring of Deflection +1</t>
  </si>
  <si>
    <t>Potion of Blur</t>
  </si>
  <si>
    <t>Monk’s Outfit</t>
  </si>
  <si>
    <t>Blighter Spells</t>
  </si>
  <si>
    <t>-4</t>
  </si>
  <si>
    <t>Toughness</t>
  </si>
  <si>
    <t>Weapon Focus (scythe)</t>
  </si>
  <si>
    <t>Track</t>
  </si>
  <si>
    <t>Lightning Reflexes</t>
  </si>
  <si>
    <t>Deforestation</t>
  </si>
  <si>
    <t>Blightfire</t>
  </si>
  <si>
    <t>Sustenance</t>
  </si>
  <si>
    <t>+2 vs. animals</t>
  </si>
  <si>
    <t>MW Dagger</t>
  </si>
  <si>
    <t>Light Armor &amp; Shields (not tower)</t>
  </si>
  <si>
    <t>Simple &amp; Martial Weapons</t>
  </si>
  <si>
    <t>15’</t>
  </si>
  <si>
    <t>Common, Druidic</t>
  </si>
  <si>
    <t>Inflict Minor Wounds</t>
  </si>
  <si>
    <t>Burning Hands</t>
  </si>
  <si>
    <t>Decomposition</t>
  </si>
  <si>
    <t>Ray of Enfeeblement</t>
  </si>
  <si>
    <t>Ghost Sound</t>
  </si>
  <si>
    <t>Touch of Fatigue</t>
  </si>
  <si>
    <t>Bane</t>
  </si>
  <si>
    <t>Curse Water</t>
  </si>
  <si>
    <t>Detect Undead</t>
  </si>
  <si>
    <t>Doom</t>
  </si>
  <si>
    <t>Inflict Light Wounds</t>
  </si>
  <si>
    <t>Invisibility to Animals</t>
  </si>
  <si>
    <t>Chill Touch</t>
  </si>
  <si>
    <t>Darkness</t>
  </si>
  <si>
    <t>Death Knell</t>
  </si>
  <si>
    <t>Inflict Moderate Wounds</t>
  </si>
  <si>
    <t>Resist Elements</t>
  </si>
  <si>
    <t>Illusion</t>
  </si>
  <si>
    <t>4 human voices/lvl.</t>
  </si>
  <si>
    <t>Necromancy</t>
  </si>
  <si>
    <t>instant</t>
  </si>
  <si>
    <t>PHB 293</t>
  </si>
  <si>
    <t>Enchantment</t>
  </si>
  <si>
    <t>+/-1 Att. &amp; vs Fear</t>
  </si>
  <si>
    <t>Transmutation</t>
  </si>
  <si>
    <t>40’</t>
  </si>
  <si>
    <t>PHB 225</t>
  </si>
  <si>
    <t>V M/DF</t>
  </si>
  <si>
    <t>20’ radius</t>
  </si>
  <si>
    <t>PHB 265</t>
  </si>
  <si>
    <t>Complete Divine 161</t>
  </si>
  <si>
    <t>x</t>
  </si>
  <si>
    <t>?</t>
  </si>
  <si>
    <t>Favored Enemy Animals +2</t>
  </si>
  <si>
    <t>þ</t>
  </si>
  <si>
    <t>Touch Attack</t>
  </si>
  <si>
    <t>varies</t>
  </si>
  <si>
    <t>Ranged Touch Attack</t>
  </si>
  <si>
    <t>q</t>
  </si>
  <si>
    <t>Race</t>
  </si>
  <si>
    <t>Class</t>
  </si>
  <si>
    <t>Alignment</t>
  </si>
  <si>
    <t>Sex</t>
  </si>
  <si>
    <t>Attack Bonus</t>
  </si>
  <si>
    <t>Grapple</t>
  </si>
  <si>
    <t>Initiative</t>
  </si>
  <si>
    <t>Base Speed</t>
  </si>
  <si>
    <t>XP</t>
  </si>
  <si>
    <t>Actual Speed</t>
  </si>
  <si>
    <t>Strength</t>
  </si>
  <si>
    <t>Lb. Capacity</t>
  </si>
  <si>
    <t>Dexterity</t>
  </si>
  <si>
    <t>Lb. Carried</t>
  </si>
  <si>
    <t>Constitution</t>
  </si>
  <si>
    <t>Hit Points</t>
  </si>
  <si>
    <t>Intelligence</t>
  </si>
  <si>
    <t>Touch AC</t>
  </si>
  <si>
    <t>Wisdom</t>
  </si>
  <si>
    <t>Modified AC</t>
  </si>
  <si>
    <t>Charisma</t>
  </si>
  <si>
    <t>FF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</si>
</sst>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9" x14ac:knownFonts="1">
    <font>
      <sz val="12"/>
      <name val="Times New Roman"/>
    </font>
    <font>
      <sz val="12"/>
      <name val="Times New Roman"/>
      <family val="1"/>
    </font>
    <font>
      <i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3"/>
      <color indexed="17"/>
      <name val="Times New Roman"/>
      <family val="1"/>
    </font>
    <font>
      <sz val="13"/>
      <color indexed="10"/>
      <name val="Times New Roman"/>
      <family val="1"/>
    </font>
    <font>
      <sz val="11"/>
      <name val="Times New Roman"/>
      <family val="1"/>
    </font>
    <font>
      <sz val="12"/>
      <color indexed="17"/>
      <name val="Times New Roman"/>
      <family val="1"/>
    </font>
    <font>
      <i/>
      <sz val="22"/>
      <color indexed="17"/>
      <name val="Times New Roman"/>
      <family val="1"/>
    </font>
    <font>
      <b/>
      <sz val="12"/>
      <color indexed="9"/>
      <name val="Times New Roman"/>
      <family val="1"/>
    </font>
    <font>
      <b/>
      <sz val="13"/>
      <color indexed="51"/>
      <name val="Times New Roman"/>
      <family val="1"/>
    </font>
    <font>
      <sz val="13"/>
      <color indexed="52"/>
      <name val="Times New Roman"/>
      <family val="1"/>
    </font>
    <font>
      <sz val="13"/>
      <color indexed="46"/>
      <name val="Times New Roman"/>
      <family val="1"/>
    </font>
    <font>
      <i/>
      <sz val="18"/>
      <color indexed="17"/>
      <name val="Times New Roman"/>
      <family val="1"/>
    </font>
    <font>
      <sz val="13"/>
      <color indexed="23"/>
      <name val="Times New Roman"/>
      <family val="1"/>
    </font>
    <font>
      <sz val="13"/>
      <color indexed="12"/>
      <name val="Times New Roman"/>
      <family val="1"/>
    </font>
    <font>
      <sz val="13"/>
      <color indexed="51"/>
      <name val="Times New Roman"/>
      <family val="1"/>
    </font>
    <font>
      <sz val="12"/>
      <color indexed="46"/>
      <name val="Times New Roman"/>
      <family val="1"/>
    </font>
    <font>
      <sz val="12"/>
      <color indexed="52"/>
      <name val="Times New Roman"/>
      <family val="1"/>
    </font>
    <font>
      <sz val="12"/>
      <color indexed="10"/>
      <name val="Times New Roman"/>
      <family val="1"/>
    </font>
    <font>
      <sz val="12"/>
      <color indexed="51"/>
      <name val="Times New Roman"/>
      <family val="1"/>
    </font>
    <font>
      <u/>
      <sz val="12"/>
      <color indexed="12"/>
      <name val="Times New Roman"/>
      <family val="1"/>
    </font>
    <font>
      <sz val="12"/>
      <color indexed="81"/>
      <name val="Times New Roman"/>
      <family val="1"/>
    </font>
    <font>
      <sz val="13"/>
      <name val="Wingdings"/>
      <charset val="2"/>
    </font>
    <font>
      <i/>
      <sz val="12"/>
      <color indexed="42"/>
      <name val="Times New Roman"/>
      <family val="1"/>
    </font>
    <font>
      <i/>
      <sz val="22"/>
      <color indexed="11"/>
      <name val="Times New Roman"/>
      <family val="1"/>
    </font>
    <font>
      <i/>
      <sz val="22"/>
      <color rgb="FF00FF00"/>
      <name val="Times New Roman"/>
      <family val="1"/>
    </font>
    <font>
      <sz val="10"/>
      <name val="Arial"/>
      <family val="2"/>
    </font>
    <font>
      <b/>
      <i/>
      <sz val="13"/>
      <color indexed="53"/>
      <name val="Times New Roman"/>
      <family val="1"/>
    </font>
    <font>
      <b/>
      <i/>
      <sz val="13"/>
      <color indexed="57"/>
      <name val="Times New Roman"/>
      <family val="1"/>
    </font>
    <font>
      <b/>
      <i/>
      <sz val="13"/>
      <color indexed="10"/>
      <name val="Times New Roman"/>
      <family val="1"/>
    </font>
    <font>
      <i/>
      <sz val="18"/>
      <color indexed="12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  <charset val="1"/>
    </font>
    <font>
      <b/>
      <sz val="13"/>
      <color rgb="FF00CC00"/>
      <name val="Times New Roman"/>
      <family val="1"/>
    </font>
    <font>
      <sz val="13"/>
      <color rgb="FFFFC000"/>
      <name val="Times New Roman"/>
      <family val="1"/>
    </font>
    <font>
      <b/>
      <sz val="12"/>
      <color rgb="FFCCFF99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00FF"/>
      <name val="Times New Roman"/>
      <family val="1"/>
    </font>
    <font>
      <b/>
      <sz val="13"/>
      <color rgb="FF7030A0"/>
      <name val="Times New Roman"/>
      <family val="1"/>
    </font>
    <font>
      <b/>
      <sz val="13"/>
      <color rgb="FFFFC000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  <font>
      <b/>
      <sz val="13"/>
      <color rgb="FF00B050"/>
      <name val="Times New Roman"/>
      <family val="1"/>
    </font>
    <font>
      <sz val="13"/>
      <color rgb="FFFF0000"/>
      <name val="Times New Roman"/>
      <family val="1"/>
    </font>
    <font>
      <sz val="13"/>
      <color theme="9" tint="-0.249977111117893"/>
      <name val="Times New Roman"/>
      <family val="1"/>
    </font>
    <font>
      <i/>
      <sz val="18"/>
      <color theme="9" tint="-0.249977111117893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</fills>
  <borders count="11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9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theme="9" tint="-0.499984740745262"/>
      </bottom>
      <diagonal/>
    </border>
    <border>
      <left/>
      <right/>
      <top style="double">
        <color indexed="64"/>
      </top>
      <bottom style="thick">
        <color theme="9" tint="-0.499984740745262"/>
      </bottom>
      <diagonal/>
    </border>
    <border>
      <left/>
      <right style="double">
        <color indexed="64"/>
      </right>
      <top style="double">
        <color indexed="64"/>
      </top>
      <bottom style="thick">
        <color theme="9" tint="-0.499984740745262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9" fillId="0" borderId="0"/>
    <xf numFmtId="0" fontId="1" fillId="0" borderId="0"/>
    <xf numFmtId="0" fontId="45" fillId="0" borderId="0"/>
    <xf numFmtId="0" fontId="1" fillId="0" borderId="0"/>
  </cellStyleXfs>
  <cellXfs count="461">
    <xf numFmtId="0" fontId="0" fillId="0" borderId="0" xfId="0"/>
    <xf numFmtId="0" fontId="4" fillId="0" borderId="0" xfId="0" applyFont="1" applyBorder="1" applyAlignment="1"/>
    <xf numFmtId="0" fontId="5" fillId="0" borderId="1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12" fillId="2" borderId="4" xfId="0" applyFont="1" applyFill="1" applyBorder="1" applyAlignment="1">
      <alignment horizontal="right"/>
    </xf>
    <xf numFmtId="0" fontId="2" fillId="0" borderId="1" xfId="0" applyFont="1" applyBorder="1" applyAlignment="1"/>
    <xf numFmtId="0" fontId="14" fillId="0" borderId="0" xfId="0" applyFont="1" applyBorder="1" applyAlignment="1"/>
    <xf numFmtId="0" fontId="15" fillId="0" borderId="0" xfId="0" applyFont="1" applyBorder="1" applyAlignment="1"/>
    <xf numFmtId="0" fontId="15" fillId="0" borderId="2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64" fontId="4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0" fontId="22" fillId="2" borderId="4" xfId="0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13" fillId="2" borderId="16" xfId="0" applyFont="1" applyFill="1" applyBorder="1" applyAlignment="1">
      <alignment horizontal="right"/>
    </xf>
    <xf numFmtId="0" fontId="25" fillId="0" borderId="26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49" fontId="26" fillId="0" borderId="3" xfId="0" applyNumberFormat="1" applyFont="1" applyBorder="1" applyAlignment="1">
      <alignment horizontal="center"/>
    </xf>
    <xf numFmtId="49" fontId="26" fillId="0" borderId="27" xfId="0" applyNumberFormat="1" applyFont="1" applyBorder="1" applyAlignment="1">
      <alignment horizontal="center"/>
    </xf>
    <xf numFmtId="0" fontId="19" fillId="0" borderId="0" xfId="0" applyFont="1" applyBorder="1" applyAlignment="1"/>
    <xf numFmtId="0" fontId="29" fillId="0" borderId="0" xfId="0" applyFont="1" applyBorder="1" applyAlignment="1"/>
    <xf numFmtId="0" fontId="30" fillId="0" borderId="0" xfId="0" applyFont="1" applyBorder="1" applyAlignment="1"/>
    <xf numFmtId="0" fontId="31" fillId="0" borderId="0" xfId="0" applyFont="1" applyBorder="1" applyAlignment="1"/>
    <xf numFmtId="0" fontId="32" fillId="0" borderId="0" xfId="0" applyFont="1" applyBorder="1" applyAlignment="1"/>
    <xf numFmtId="49" fontId="26" fillId="0" borderId="15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centerContinuous"/>
    </xf>
    <xf numFmtId="0" fontId="4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0" fillId="5" borderId="1" xfId="0" applyFont="1" applyFill="1" applyBorder="1" applyAlignment="1"/>
    <xf numFmtId="0" fontId="6" fillId="5" borderId="28" xfId="0" applyNumberFormat="1" applyFont="1" applyFill="1" applyBorder="1" applyAlignment="1">
      <alignment horizontal="center"/>
    </xf>
    <xf numFmtId="49" fontId="16" fillId="5" borderId="28" xfId="0" applyNumberFormat="1" applyFont="1" applyFill="1" applyBorder="1" applyAlignment="1">
      <alignment horizontal="center"/>
    </xf>
    <xf numFmtId="0" fontId="16" fillId="5" borderId="29" xfId="0" applyNumberFormat="1" applyFont="1" applyFill="1" applyBorder="1" applyAlignment="1">
      <alignment horizontal="center"/>
    </xf>
    <xf numFmtId="49" fontId="6" fillId="5" borderId="29" xfId="0" applyNumberFormat="1" applyFont="1" applyFill="1" applyBorder="1" applyAlignment="1">
      <alignment horizontal="center"/>
    </xf>
    <xf numFmtId="0" fontId="6" fillId="5" borderId="30" xfId="0" applyNumberFormat="1" applyFont="1" applyFill="1" applyBorder="1" applyAlignment="1">
      <alignment horizontal="center"/>
    </xf>
    <xf numFmtId="0" fontId="13" fillId="5" borderId="1" xfId="0" applyFont="1" applyFill="1" applyBorder="1" applyAlignment="1"/>
    <xf numFmtId="49" fontId="23" fillId="5" borderId="28" xfId="0" applyNumberFormat="1" applyFont="1" applyFill="1" applyBorder="1" applyAlignment="1">
      <alignment horizontal="center"/>
    </xf>
    <xf numFmtId="0" fontId="23" fillId="5" borderId="29" xfId="0" applyNumberFormat="1" applyFont="1" applyFill="1" applyBorder="1" applyAlignment="1">
      <alignment horizontal="center"/>
    </xf>
    <xf numFmtId="0" fontId="10" fillId="6" borderId="1" xfId="0" applyFont="1" applyFill="1" applyBorder="1" applyAlignment="1"/>
    <xf numFmtId="0" fontId="6" fillId="6" borderId="28" xfId="0" applyNumberFormat="1" applyFont="1" applyFill="1" applyBorder="1" applyAlignment="1">
      <alignment horizontal="center"/>
    </xf>
    <xf numFmtId="49" fontId="16" fillId="6" borderId="28" xfId="0" applyNumberFormat="1" applyFont="1" applyFill="1" applyBorder="1" applyAlignment="1">
      <alignment horizontal="center"/>
    </xf>
    <xf numFmtId="0" fontId="16" fillId="6" borderId="29" xfId="0" applyNumberFormat="1" applyFont="1" applyFill="1" applyBorder="1" applyAlignment="1">
      <alignment horizontal="center"/>
    </xf>
    <xf numFmtId="49" fontId="6" fillId="6" borderId="29" xfId="0" applyNumberFormat="1" applyFont="1" applyFill="1" applyBorder="1" applyAlignment="1">
      <alignment horizontal="center"/>
    </xf>
    <xf numFmtId="0" fontId="6" fillId="6" borderId="30" xfId="0" applyNumberFormat="1" applyFont="1" applyFill="1" applyBorder="1" applyAlignment="1">
      <alignment horizontal="center"/>
    </xf>
    <xf numFmtId="0" fontId="13" fillId="6" borderId="1" xfId="0" applyFont="1" applyFill="1" applyBorder="1" applyAlignment="1"/>
    <xf numFmtId="49" fontId="23" fillId="7" borderId="28" xfId="0" applyNumberFormat="1" applyFont="1" applyFill="1" applyBorder="1" applyAlignment="1">
      <alignment horizontal="center"/>
    </xf>
    <xf numFmtId="0" fontId="23" fillId="7" borderId="29" xfId="0" applyNumberFormat="1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6" fillId="8" borderId="28" xfId="0" applyNumberFormat="1" applyFont="1" applyFill="1" applyBorder="1" applyAlignment="1">
      <alignment horizontal="center"/>
    </xf>
    <xf numFmtId="49" fontId="6" fillId="8" borderId="29" xfId="0" applyNumberFormat="1" applyFont="1" applyFill="1" applyBorder="1" applyAlignment="1">
      <alignment horizontal="center"/>
    </xf>
    <xf numFmtId="0" fontId="6" fillId="8" borderId="30" xfId="0" applyNumberFormat="1" applyFont="1" applyFill="1" applyBorder="1" applyAlignment="1">
      <alignment horizontal="center"/>
    </xf>
    <xf numFmtId="164" fontId="5" fillId="9" borderId="32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2" fillId="5" borderId="1" xfId="0" applyFont="1" applyFill="1" applyBorder="1" applyAlignment="1"/>
    <xf numFmtId="49" fontId="24" fillId="5" borderId="28" xfId="0" applyNumberFormat="1" applyFont="1" applyFill="1" applyBorder="1" applyAlignment="1">
      <alignment horizontal="center"/>
    </xf>
    <xf numFmtId="0" fontId="24" fillId="5" borderId="29" xfId="0" applyNumberFormat="1" applyFont="1" applyFill="1" applyBorder="1" applyAlignment="1">
      <alignment horizontal="center"/>
    </xf>
    <xf numFmtId="0" fontId="6" fillId="0" borderId="28" xfId="0" applyNumberFormat="1" applyFont="1" applyFill="1" applyBorder="1" applyAlignment="1">
      <alignment horizontal="center"/>
    </xf>
    <xf numFmtId="49" fontId="6" fillId="0" borderId="29" xfId="0" applyNumberFormat="1" applyFont="1" applyFill="1" applyBorder="1" applyAlignment="1">
      <alignment horizontal="center"/>
    </xf>
    <xf numFmtId="0" fontId="6" fillId="0" borderId="30" xfId="0" applyNumberFormat="1" applyFont="1" applyFill="1" applyBorder="1" applyAlignment="1">
      <alignment horizontal="center"/>
    </xf>
    <xf numFmtId="0" fontId="13" fillId="0" borderId="1" xfId="0" applyFont="1" applyFill="1" applyBorder="1" applyAlignment="1"/>
    <xf numFmtId="49" fontId="23" fillId="0" borderId="28" xfId="0" applyNumberFormat="1" applyFont="1" applyFill="1" applyBorder="1" applyAlignment="1">
      <alignment horizontal="center"/>
    </xf>
    <xf numFmtId="0" fontId="23" fillId="0" borderId="29" xfId="0" applyNumberFormat="1" applyFont="1" applyFill="1" applyBorder="1" applyAlignment="1">
      <alignment horizontal="center"/>
    </xf>
    <xf numFmtId="0" fontId="13" fillId="0" borderId="29" xfId="0" applyNumberFormat="1" applyFont="1" applyFill="1" applyBorder="1" applyAlignment="1">
      <alignment horizontal="center"/>
    </xf>
    <xf numFmtId="0" fontId="7" fillId="0" borderId="1" xfId="0" applyFont="1" applyFill="1" applyBorder="1" applyAlignment="1"/>
    <xf numFmtId="49" fontId="17" fillId="0" borderId="28" xfId="0" applyNumberFormat="1" applyFont="1" applyFill="1" applyBorder="1" applyAlignment="1">
      <alignment horizontal="center"/>
    </xf>
    <xf numFmtId="0" fontId="17" fillId="0" borderId="29" xfId="0" applyNumberFormat="1" applyFont="1" applyFill="1" applyBorder="1" applyAlignment="1">
      <alignment horizontal="center"/>
    </xf>
    <xf numFmtId="0" fontId="10" fillId="8" borderId="1" xfId="0" applyFont="1" applyFill="1" applyBorder="1" applyAlignment="1"/>
    <xf numFmtId="49" fontId="16" fillId="8" borderId="28" xfId="0" applyNumberFormat="1" applyFont="1" applyFill="1" applyBorder="1" applyAlignment="1">
      <alignment horizontal="center"/>
    </xf>
    <xf numFmtId="0" fontId="16" fillId="8" borderId="29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35" fillId="9" borderId="30" xfId="2" applyNumberFormat="1" applyFont="1" applyFill="1" applyBorder="1" applyAlignment="1">
      <alignment horizontal="center" shrinkToFit="1"/>
    </xf>
    <xf numFmtId="0" fontId="35" fillId="9" borderId="41" xfId="2" applyNumberFormat="1" applyFont="1" applyFill="1" applyBorder="1" applyAlignment="1">
      <alignment horizontal="center" shrinkToFit="1"/>
    </xf>
    <xf numFmtId="0" fontId="35" fillId="9" borderId="42" xfId="2" applyNumberFormat="1" applyFont="1" applyFill="1" applyBorder="1" applyAlignment="1">
      <alignment horizontal="center" shrinkToFit="1"/>
    </xf>
    <xf numFmtId="0" fontId="6" fillId="0" borderId="28" xfId="0" applyFont="1" applyFill="1" applyBorder="1" applyAlignment="1">
      <alignment horizontal="center" wrapText="1"/>
    </xf>
    <xf numFmtId="0" fontId="6" fillId="0" borderId="29" xfId="2" applyNumberFormat="1" applyFont="1" applyFill="1" applyBorder="1" applyAlignment="1">
      <alignment horizontal="center" shrinkToFit="1"/>
    </xf>
    <xf numFmtId="0" fontId="10" fillId="0" borderId="1" xfId="0" applyFont="1" applyFill="1" applyBorder="1" applyAlignment="1"/>
    <xf numFmtId="49" fontId="16" fillId="0" borderId="28" xfId="0" applyNumberFormat="1" applyFont="1" applyFill="1" applyBorder="1" applyAlignment="1">
      <alignment horizontal="center"/>
    </xf>
    <xf numFmtId="0" fontId="16" fillId="0" borderId="29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Continuous"/>
    </xf>
    <xf numFmtId="0" fontId="21" fillId="3" borderId="44" xfId="0" applyFont="1" applyFill="1" applyBorder="1" applyAlignment="1">
      <alignment horizontal="center"/>
    </xf>
    <xf numFmtId="164" fontId="21" fillId="3" borderId="45" xfId="0" applyNumberFormat="1" applyFont="1" applyFill="1" applyBorder="1" applyAlignment="1">
      <alignment horizontal="center"/>
    </xf>
    <xf numFmtId="0" fontId="21" fillId="3" borderId="44" xfId="0" applyFont="1" applyFill="1" applyBorder="1" applyAlignment="1">
      <alignment horizontal="right"/>
    </xf>
    <xf numFmtId="0" fontId="21" fillId="3" borderId="46" xfId="0" applyFont="1" applyFill="1" applyBorder="1" applyAlignment="1"/>
    <xf numFmtId="164" fontId="4" fillId="0" borderId="47" xfId="0" applyNumberFormat="1" applyFont="1" applyBorder="1" applyAlignment="1">
      <alignment horizontal="center" shrinkToFit="1"/>
    </xf>
    <xf numFmtId="0" fontId="4" fillId="0" borderId="48" xfId="0" applyFont="1" applyBorder="1" applyAlignment="1">
      <alignment horizontal="left" shrinkToFit="1"/>
    </xf>
    <xf numFmtId="164" fontId="4" fillId="0" borderId="49" xfId="0" applyNumberFormat="1" applyFont="1" applyBorder="1" applyAlignment="1">
      <alignment horizontal="center" shrinkToFit="1"/>
    </xf>
    <xf numFmtId="0" fontId="4" fillId="0" borderId="50" xfId="0" applyFont="1" applyBorder="1" applyAlignment="1">
      <alignment horizontal="left" shrinkToFit="1"/>
    </xf>
    <xf numFmtId="164" fontId="2" fillId="0" borderId="0" xfId="0" applyNumberFormat="1" applyFont="1" applyBorder="1" applyAlignment="1">
      <alignment horizontal="centerContinuous" shrinkToFit="1"/>
    </xf>
    <xf numFmtId="0" fontId="2" fillId="0" borderId="0" xfId="0" applyFont="1" applyBorder="1" applyAlignment="1">
      <alignment horizontal="centerContinuous" shrinkToFit="1"/>
    </xf>
    <xf numFmtId="0" fontId="4" fillId="0" borderId="51" xfId="0" applyFont="1" applyBorder="1" applyAlignment="1">
      <alignment horizontal="left" shrinkToFit="1"/>
    </xf>
    <xf numFmtId="164" fontId="4" fillId="0" borderId="52" xfId="0" applyNumberFormat="1" applyFont="1" applyBorder="1" applyAlignment="1">
      <alignment horizontal="center" shrinkToFit="1"/>
    </xf>
    <xf numFmtId="0" fontId="12" fillId="0" borderId="1" xfId="0" applyFont="1" applyFill="1" applyBorder="1" applyAlignment="1"/>
    <xf numFmtId="49" fontId="24" fillId="0" borderId="28" xfId="0" applyNumberFormat="1" applyFont="1" applyFill="1" applyBorder="1" applyAlignment="1">
      <alignment horizontal="center"/>
    </xf>
    <xf numFmtId="0" fontId="24" fillId="0" borderId="29" xfId="0" applyNumberFormat="1" applyFont="1" applyFill="1" applyBorder="1" applyAlignment="1">
      <alignment horizontal="center"/>
    </xf>
    <xf numFmtId="0" fontId="12" fillId="0" borderId="29" xfId="0" applyNumberFormat="1" applyFont="1" applyFill="1" applyBorder="1" applyAlignment="1">
      <alignment horizontal="center"/>
    </xf>
    <xf numFmtId="0" fontId="6" fillId="4" borderId="28" xfId="0" applyNumberFormat="1" applyFont="1" applyFill="1" applyBorder="1" applyAlignment="1">
      <alignment horizontal="center"/>
    </xf>
    <xf numFmtId="0" fontId="6" fillId="4" borderId="30" xfId="0" applyNumberFormat="1" applyFont="1" applyFill="1" applyBorder="1" applyAlignment="1">
      <alignment horizontal="center"/>
    </xf>
    <xf numFmtId="0" fontId="12" fillId="4" borderId="1" xfId="0" applyFont="1" applyFill="1" applyBorder="1" applyAlignment="1"/>
    <xf numFmtId="49" fontId="24" fillId="4" borderId="28" xfId="0" applyNumberFormat="1" applyFont="1" applyFill="1" applyBorder="1" applyAlignment="1">
      <alignment horizontal="center"/>
    </xf>
    <xf numFmtId="0" fontId="24" fillId="4" borderId="29" xfId="0" applyNumberFormat="1" applyFont="1" applyFill="1" applyBorder="1" applyAlignment="1">
      <alignment horizontal="center"/>
    </xf>
    <xf numFmtId="9" fontId="6" fillId="0" borderId="28" xfId="2" applyFont="1" applyFill="1" applyBorder="1" applyAlignment="1">
      <alignment horizontal="center" shrinkToFit="1"/>
    </xf>
    <xf numFmtId="0" fontId="6" fillId="0" borderId="30" xfId="0" applyNumberFormat="1" applyFont="1" applyFill="1" applyBorder="1" applyAlignment="1">
      <alignment horizontal="center" wrapText="1"/>
    </xf>
    <xf numFmtId="0" fontId="6" fillId="0" borderId="29" xfId="0" applyNumberFormat="1" applyFont="1" applyFill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22" fillId="8" borderId="1" xfId="0" applyFont="1" applyFill="1" applyBorder="1" applyAlignment="1"/>
    <xf numFmtId="49" fontId="28" fillId="8" borderId="28" xfId="0" applyNumberFormat="1" applyFont="1" applyFill="1" applyBorder="1" applyAlignment="1">
      <alignment horizontal="center"/>
    </xf>
    <xf numFmtId="0" fontId="28" fillId="8" borderId="29" xfId="0" applyNumberFormat="1" applyFont="1" applyFill="1" applyBorder="1" applyAlignment="1">
      <alignment horizontal="center"/>
    </xf>
    <xf numFmtId="0" fontId="9" fillId="8" borderId="1" xfId="0" applyFont="1" applyFill="1" applyBorder="1" applyAlignment="1"/>
    <xf numFmtId="49" fontId="27" fillId="8" borderId="28" xfId="0" applyNumberFormat="1" applyFont="1" applyFill="1" applyBorder="1" applyAlignment="1">
      <alignment horizontal="center"/>
    </xf>
    <xf numFmtId="0" fontId="27" fillId="8" borderId="29" xfId="0" applyNumberFormat="1" applyFont="1" applyFill="1" applyBorder="1" applyAlignment="1">
      <alignment horizontal="center"/>
    </xf>
    <xf numFmtId="49" fontId="6" fillId="0" borderId="30" xfId="0" applyNumberFormat="1" applyFont="1" applyFill="1" applyBorder="1" applyAlignment="1">
      <alignment horizontal="center" vertical="center" wrapText="1"/>
    </xf>
    <xf numFmtId="0" fontId="6" fillId="0" borderId="30" xfId="0" applyNumberFormat="1" applyFont="1" applyFill="1" applyBorder="1" applyAlignment="1">
      <alignment horizontal="center" vertical="center" wrapText="1"/>
    </xf>
    <xf numFmtId="49" fontId="16" fillId="0" borderId="41" xfId="0" applyNumberFormat="1" applyFont="1" applyFill="1" applyBorder="1" applyAlignment="1">
      <alignment horizontal="center" shrinkToFit="1"/>
    </xf>
    <xf numFmtId="0" fontId="6" fillId="8" borderId="30" xfId="0" quotePrefix="1" applyNumberFormat="1" applyFont="1" applyFill="1" applyBorder="1" applyAlignment="1">
      <alignment horizontal="center"/>
    </xf>
    <xf numFmtId="0" fontId="22" fillId="0" borderId="1" xfId="0" applyFont="1" applyFill="1" applyBorder="1" applyAlignment="1"/>
    <xf numFmtId="49" fontId="28" fillId="0" borderId="28" xfId="0" applyNumberFormat="1" applyFont="1" applyFill="1" applyBorder="1" applyAlignment="1">
      <alignment horizontal="center"/>
    </xf>
    <xf numFmtId="0" fontId="28" fillId="0" borderId="29" xfId="0" applyNumberFormat="1" applyFont="1" applyFill="1" applyBorder="1" applyAlignment="1">
      <alignment horizontal="center"/>
    </xf>
    <xf numFmtId="0" fontId="12" fillId="0" borderId="8" xfId="0" applyFont="1" applyFill="1" applyBorder="1" applyAlignment="1"/>
    <xf numFmtId="0" fontId="6" fillId="0" borderId="53" xfId="0" applyNumberFormat="1" applyFont="1" applyFill="1" applyBorder="1" applyAlignment="1">
      <alignment horizontal="center"/>
    </xf>
    <xf numFmtId="49" fontId="24" fillId="0" borderId="53" xfId="0" applyNumberFormat="1" applyFont="1" applyFill="1" applyBorder="1" applyAlignment="1">
      <alignment horizontal="center"/>
    </xf>
    <xf numFmtId="0" fontId="24" fillId="0" borderId="55" xfId="0" applyNumberFormat="1" applyFont="1" applyFill="1" applyBorder="1" applyAlignment="1">
      <alignment horizontal="center"/>
    </xf>
    <xf numFmtId="49" fontId="6" fillId="0" borderId="55" xfId="0" applyNumberFormat="1" applyFont="1" applyFill="1" applyBorder="1" applyAlignment="1">
      <alignment horizontal="center"/>
    </xf>
    <xf numFmtId="0" fontId="6" fillId="0" borderId="42" xfId="0" applyNumberFormat="1" applyFont="1" applyFill="1" applyBorder="1" applyAlignment="1">
      <alignment horizontal="center"/>
    </xf>
    <xf numFmtId="0" fontId="7" fillId="4" borderId="60" xfId="0" applyFont="1" applyFill="1" applyBorder="1" applyAlignment="1">
      <alignment horizontal="right"/>
    </xf>
    <xf numFmtId="0" fontId="7" fillId="4" borderId="58" xfId="0" applyFont="1" applyFill="1" applyBorder="1" applyAlignment="1">
      <alignment horizontal="right"/>
    </xf>
    <xf numFmtId="0" fontId="10" fillId="4" borderId="58" xfId="0" applyFont="1" applyFill="1" applyBorder="1" applyAlignment="1">
      <alignment horizontal="right"/>
    </xf>
    <xf numFmtId="0" fontId="10" fillId="4" borderId="59" xfId="0" applyFont="1" applyFill="1" applyBorder="1" applyAlignment="1">
      <alignment horizontal="right"/>
    </xf>
    <xf numFmtId="49" fontId="6" fillId="0" borderId="28" xfId="0" applyNumberFormat="1" applyFont="1" applyBorder="1" applyAlignment="1">
      <alignment horizontal="center"/>
    </xf>
    <xf numFmtId="49" fontId="6" fillId="0" borderId="54" xfId="0" applyNumberFormat="1" applyFont="1" applyBorder="1" applyAlignment="1">
      <alignment horizontal="center"/>
    </xf>
    <xf numFmtId="0" fontId="6" fillId="0" borderId="61" xfId="0" applyFont="1" applyFill="1" applyBorder="1" applyAlignment="1">
      <alignment horizontal="centerContinuous"/>
    </xf>
    <xf numFmtId="0" fontId="6" fillId="0" borderId="62" xfId="0" applyFont="1" applyFill="1" applyBorder="1" applyAlignment="1">
      <alignment horizontal="centerContinuous"/>
    </xf>
    <xf numFmtId="0" fontId="6" fillId="0" borderId="63" xfId="0" applyFont="1" applyFill="1" applyBorder="1" applyAlignment="1">
      <alignment horizontal="centerContinuous"/>
    </xf>
    <xf numFmtId="0" fontId="6" fillId="0" borderId="56" xfId="0" applyFont="1" applyFill="1" applyBorder="1" applyAlignment="1">
      <alignment horizontal="centerContinuous"/>
    </xf>
    <xf numFmtId="0" fontId="22" fillId="0" borderId="29" xfId="0" applyNumberFormat="1" applyFont="1" applyFill="1" applyBorder="1" applyAlignment="1">
      <alignment horizontal="center"/>
    </xf>
    <xf numFmtId="0" fontId="16" fillId="0" borderId="43" xfId="0" applyFont="1" applyFill="1" applyBorder="1" applyAlignment="1">
      <alignment horizontal="center" shrinkToFit="1"/>
    </xf>
    <xf numFmtId="0" fontId="6" fillId="0" borderId="53" xfId="0" applyFont="1" applyFill="1" applyBorder="1" applyAlignment="1">
      <alignment horizontal="center"/>
    </xf>
    <xf numFmtId="49" fontId="6" fillId="0" borderId="53" xfId="0" applyNumberFormat="1" applyFont="1" applyFill="1" applyBorder="1" applyAlignment="1">
      <alignment horizontal="center"/>
    </xf>
    <xf numFmtId="9" fontId="6" fillId="0" borderId="28" xfId="3" applyFont="1" applyFill="1" applyBorder="1" applyAlignment="1">
      <alignment horizontal="center" shrinkToFit="1"/>
    </xf>
    <xf numFmtId="9" fontId="6" fillId="0" borderId="29" xfId="3" applyFont="1" applyFill="1" applyBorder="1" applyAlignment="1">
      <alignment horizontal="center" shrinkToFit="1"/>
    </xf>
    <xf numFmtId="0" fontId="4" fillId="0" borderId="29" xfId="3" applyNumberFormat="1" applyFont="1" applyFill="1" applyBorder="1" applyAlignment="1">
      <alignment horizontal="center" shrinkToFit="1"/>
    </xf>
    <xf numFmtId="0" fontId="6" fillId="0" borderId="29" xfId="3" applyNumberFormat="1" applyFont="1" applyFill="1" applyBorder="1" applyAlignment="1">
      <alignment horizontal="center" shrinkToFit="1"/>
    </xf>
    <xf numFmtId="9" fontId="6" fillId="0" borderId="29" xfId="3" applyFont="1" applyFill="1" applyBorder="1" applyAlignment="1">
      <alignment horizontal="center" vertical="center" shrinkToFit="1"/>
    </xf>
    <xf numFmtId="0" fontId="4" fillId="0" borderId="29" xfId="0" applyNumberFormat="1" applyFont="1" applyFill="1" applyBorder="1" applyAlignment="1">
      <alignment horizontal="center" shrinkToFit="1"/>
    </xf>
    <xf numFmtId="9" fontId="6" fillId="0" borderId="29" xfId="2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shrinkToFit="1"/>
    </xf>
    <xf numFmtId="0" fontId="1" fillId="0" borderId="29" xfId="4" applyNumberFormat="1" applyFont="1" applyFill="1" applyBorder="1" applyAlignment="1">
      <alignment horizontal="center" wrapText="1"/>
    </xf>
    <xf numFmtId="0" fontId="6" fillId="0" borderId="30" xfId="4" applyNumberFormat="1" applyFont="1" applyFill="1" applyBorder="1" applyAlignment="1">
      <alignment horizontal="center" wrapText="1"/>
    </xf>
    <xf numFmtId="0" fontId="1" fillId="0" borderId="0" xfId="0" applyFont="1" applyBorder="1" applyAlignment="1"/>
    <xf numFmtId="0" fontId="1" fillId="0" borderId="29" xfId="0" applyNumberFormat="1" applyFont="1" applyFill="1" applyBorder="1" applyAlignment="1">
      <alignment horizontal="center" shrinkToFit="1"/>
    </xf>
    <xf numFmtId="0" fontId="5" fillId="0" borderId="35" xfId="0" applyFont="1" applyBorder="1" applyAlignment="1">
      <alignment horizontal="centerContinuous" wrapText="1"/>
    </xf>
    <xf numFmtId="0" fontId="5" fillId="0" borderId="36" xfId="0" applyFont="1" applyBorder="1" applyAlignment="1">
      <alignment horizontal="centerContinuous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right" wrapText="1"/>
    </xf>
    <xf numFmtId="0" fontId="40" fillId="0" borderId="37" xfId="0" applyFont="1" applyBorder="1" applyAlignment="1">
      <alignment horizontal="centerContinuous"/>
    </xf>
    <xf numFmtId="0" fontId="41" fillId="0" borderId="37" xfId="0" applyFont="1" applyBorder="1" applyAlignment="1">
      <alignment horizontal="centerContinuous" vertical="center" wrapText="1"/>
    </xf>
    <xf numFmtId="0" fontId="42" fillId="0" borderId="37" xfId="0" applyFont="1" applyBorder="1" applyAlignment="1">
      <alignment horizontal="centerContinuous" vertical="center" wrapText="1"/>
    </xf>
    <xf numFmtId="164" fontId="1" fillId="0" borderId="49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wrapText="1"/>
    </xf>
    <xf numFmtId="0" fontId="43" fillId="0" borderId="0" xfId="0" applyFont="1" applyBorder="1" applyAlignment="1">
      <alignment horizontal="centerContinuous" wrapText="1"/>
    </xf>
    <xf numFmtId="0" fontId="15" fillId="0" borderId="0" xfId="0" applyFont="1" applyBorder="1" applyAlignment="1">
      <alignment horizontal="centerContinuous" wrapText="1"/>
    </xf>
    <xf numFmtId="0" fontId="3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 wrapText="1"/>
    </xf>
    <xf numFmtId="0" fontId="1" fillId="0" borderId="7" xfId="0" applyFont="1" applyBorder="1" applyAlignment="1">
      <alignment horizontal="centerContinuous" wrapText="1"/>
    </xf>
    <xf numFmtId="0" fontId="3" fillId="0" borderId="68" xfId="0" applyFont="1" applyBorder="1" applyAlignment="1">
      <alignment horizontal="right" wrapText="1"/>
    </xf>
    <xf numFmtId="0" fontId="1" fillId="0" borderId="65" xfId="0" applyFont="1" applyBorder="1" applyAlignment="1">
      <alignment horizontal="center" wrapText="1"/>
    </xf>
    <xf numFmtId="0" fontId="1" fillId="0" borderId="66" xfId="0" applyFont="1" applyBorder="1" applyAlignment="1">
      <alignment horizontal="center" wrapText="1"/>
    </xf>
    <xf numFmtId="0" fontId="3" fillId="0" borderId="43" xfId="0" applyFont="1" applyBorder="1" applyAlignment="1">
      <alignment horizontal="right" wrapText="1"/>
    </xf>
    <xf numFmtId="0" fontId="1" fillId="0" borderId="64" xfId="0" applyFont="1" applyBorder="1" applyAlignment="1">
      <alignment horizontal="center" wrapText="1"/>
    </xf>
    <xf numFmtId="0" fontId="1" fillId="0" borderId="47" xfId="0" applyFont="1" applyBorder="1" applyAlignment="1">
      <alignment horizontal="center" wrapText="1"/>
    </xf>
    <xf numFmtId="0" fontId="3" fillId="0" borderId="56" xfId="0" applyFont="1" applyBorder="1" applyAlignment="1">
      <alignment horizontal="right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1" fillId="11" borderId="67" xfId="0" applyFont="1" applyFill="1" applyBorder="1" applyAlignment="1">
      <alignment horizontal="center" wrapText="1"/>
    </xf>
    <xf numFmtId="0" fontId="1" fillId="11" borderId="48" xfId="0" applyFont="1" applyFill="1" applyBorder="1" applyAlignment="1">
      <alignment horizontal="center" wrapText="1"/>
    </xf>
    <xf numFmtId="0" fontId="3" fillId="11" borderId="50" xfId="0" applyFont="1" applyFill="1" applyBorder="1" applyAlignment="1">
      <alignment horizontal="center" wrapText="1"/>
    </xf>
    <xf numFmtId="0" fontId="46" fillId="2" borderId="4" xfId="0" applyFont="1" applyFill="1" applyBorder="1" applyAlignment="1">
      <alignment horizontal="right"/>
    </xf>
    <xf numFmtId="0" fontId="16" fillId="0" borderId="62" xfId="0" applyFont="1" applyFill="1" applyBorder="1" applyAlignment="1">
      <alignment horizontal="center" shrinkToFit="1"/>
    </xf>
    <xf numFmtId="0" fontId="6" fillId="0" borderId="0" xfId="0" applyFont="1" applyBorder="1" applyAlignment="1">
      <alignment horizontal="center" wrapText="1"/>
    </xf>
    <xf numFmtId="0" fontId="37" fillId="2" borderId="70" xfId="0" applyFont="1" applyFill="1" applyBorder="1" applyAlignment="1">
      <alignment horizontal="right"/>
    </xf>
    <xf numFmtId="0" fontId="38" fillId="2" borderId="71" xfId="0" applyFont="1" applyFill="1" applyBorder="1" applyAlignment="1">
      <alignment horizontal="left"/>
    </xf>
    <xf numFmtId="0" fontId="20" fillId="2" borderId="71" xfId="0" applyFont="1" applyFill="1" applyBorder="1" applyAlignment="1">
      <alignment horizontal="left"/>
    </xf>
    <xf numFmtId="0" fontId="3" fillId="2" borderId="71" xfId="0" applyFont="1" applyFill="1" applyBorder="1" applyAlignment="1">
      <alignment horizontal="centerContinuous"/>
    </xf>
    <xf numFmtId="0" fontId="4" fillId="2" borderId="71" xfId="0" applyFont="1" applyFill="1" applyBorder="1" applyAlignment="1">
      <alignment horizontal="centerContinuous"/>
    </xf>
    <xf numFmtId="0" fontId="36" fillId="2" borderId="72" xfId="1" applyFont="1" applyFill="1" applyBorder="1" applyAlignment="1" applyProtection="1">
      <alignment horizontal="right"/>
    </xf>
    <xf numFmtId="0" fontId="10" fillId="10" borderId="1" xfId="0" applyFont="1" applyFill="1" applyBorder="1" applyAlignment="1"/>
    <xf numFmtId="0" fontId="6" fillId="10" borderId="28" xfId="0" applyNumberFormat="1" applyFont="1" applyFill="1" applyBorder="1" applyAlignment="1">
      <alignment horizontal="center"/>
    </xf>
    <xf numFmtId="49" fontId="16" fillId="10" borderId="28" xfId="0" applyNumberFormat="1" applyFont="1" applyFill="1" applyBorder="1" applyAlignment="1">
      <alignment horizontal="center"/>
    </xf>
    <xf numFmtId="0" fontId="16" fillId="10" borderId="29" xfId="0" applyNumberFormat="1" applyFont="1" applyFill="1" applyBorder="1" applyAlignment="1">
      <alignment horizontal="center"/>
    </xf>
    <xf numFmtId="49" fontId="6" fillId="10" borderId="29" xfId="0" applyNumberFormat="1" applyFont="1" applyFill="1" applyBorder="1" applyAlignment="1">
      <alignment horizontal="center"/>
    </xf>
    <xf numFmtId="0" fontId="6" fillId="10" borderId="30" xfId="0" quotePrefix="1" applyNumberFormat="1" applyFont="1" applyFill="1" applyBorder="1" applyAlignment="1">
      <alignment horizontal="center"/>
    </xf>
    <xf numFmtId="0" fontId="1" fillId="11" borderId="66" xfId="0" applyFont="1" applyFill="1" applyBorder="1" applyAlignment="1">
      <alignment horizontal="center" wrapText="1"/>
    </xf>
    <xf numFmtId="0" fontId="1" fillId="11" borderId="47" xfId="0" applyFont="1" applyFill="1" applyBorder="1" applyAlignment="1">
      <alignment horizontal="center" wrapText="1"/>
    </xf>
    <xf numFmtId="0" fontId="3" fillId="11" borderId="49" xfId="0" applyFont="1" applyFill="1" applyBorder="1" applyAlignment="1">
      <alignment horizontal="center" wrapText="1"/>
    </xf>
    <xf numFmtId="0" fontId="6" fillId="10" borderId="30" xfId="0" applyNumberFormat="1" applyFont="1" applyFill="1" applyBorder="1" applyAlignment="1">
      <alignment horizontal="center"/>
    </xf>
    <xf numFmtId="0" fontId="13" fillId="10" borderId="1" xfId="0" applyFont="1" applyFill="1" applyBorder="1" applyAlignment="1"/>
    <xf numFmtId="49" fontId="28" fillId="10" borderId="28" xfId="0" applyNumberFormat="1" applyFont="1" applyFill="1" applyBorder="1" applyAlignment="1">
      <alignment horizontal="center"/>
    </xf>
    <xf numFmtId="0" fontId="28" fillId="10" borderId="29" xfId="0" applyNumberFormat="1" applyFont="1" applyFill="1" applyBorder="1" applyAlignment="1">
      <alignment horizontal="center"/>
    </xf>
    <xf numFmtId="0" fontId="10" fillId="0" borderId="29" xfId="0" applyNumberFormat="1" applyFont="1" applyFill="1" applyBorder="1" applyAlignment="1">
      <alignment horizontal="center"/>
    </xf>
    <xf numFmtId="0" fontId="7" fillId="0" borderId="29" xfId="0" applyNumberFormat="1" applyFont="1" applyFill="1" applyBorder="1" applyAlignment="1">
      <alignment horizontal="center"/>
    </xf>
    <xf numFmtId="0" fontId="9" fillId="8" borderId="29" xfId="0" applyNumberFormat="1" applyFont="1" applyFill="1" applyBorder="1" applyAlignment="1">
      <alignment horizontal="center"/>
    </xf>
    <xf numFmtId="0" fontId="10" fillId="5" borderId="29" xfId="0" applyNumberFormat="1" applyFont="1" applyFill="1" applyBorder="1" applyAlignment="1">
      <alignment horizontal="center"/>
    </xf>
    <xf numFmtId="0" fontId="10" fillId="6" borderId="29" xfId="0" applyNumberFormat="1" applyFont="1" applyFill="1" applyBorder="1" applyAlignment="1">
      <alignment horizontal="center"/>
    </xf>
    <xf numFmtId="0" fontId="22" fillId="8" borderId="29" xfId="0" applyNumberFormat="1" applyFont="1" applyFill="1" applyBorder="1" applyAlignment="1">
      <alignment horizontal="center"/>
    </xf>
    <xf numFmtId="0" fontId="13" fillId="6" borderId="29" xfId="0" applyNumberFormat="1" applyFont="1" applyFill="1" applyBorder="1" applyAlignment="1">
      <alignment horizontal="center"/>
    </xf>
    <xf numFmtId="0" fontId="10" fillId="8" borderId="29" xfId="0" applyNumberFormat="1" applyFont="1" applyFill="1" applyBorder="1" applyAlignment="1">
      <alignment horizontal="center"/>
    </xf>
    <xf numFmtId="0" fontId="12" fillId="5" borderId="29" xfId="0" applyNumberFormat="1" applyFont="1" applyFill="1" applyBorder="1" applyAlignment="1">
      <alignment horizontal="center"/>
    </xf>
    <xf numFmtId="0" fontId="22" fillId="10" borderId="29" xfId="0" applyNumberFormat="1" applyFont="1" applyFill="1" applyBorder="1" applyAlignment="1">
      <alignment horizontal="center"/>
    </xf>
    <xf numFmtId="0" fontId="10" fillId="10" borderId="29" xfId="0" applyNumberFormat="1" applyFont="1" applyFill="1" applyBorder="1" applyAlignment="1">
      <alignment horizontal="center"/>
    </xf>
    <xf numFmtId="0" fontId="12" fillId="4" borderId="29" xfId="0" applyNumberFormat="1" applyFont="1" applyFill="1" applyBorder="1" applyAlignment="1">
      <alignment horizontal="center"/>
    </xf>
    <xf numFmtId="0" fontId="13" fillId="5" borderId="29" xfId="0" applyNumberFormat="1" applyFont="1" applyFill="1" applyBorder="1" applyAlignment="1">
      <alignment horizontal="center"/>
    </xf>
    <xf numFmtId="0" fontId="12" fillId="0" borderId="55" xfId="0" applyNumberFormat="1" applyFont="1" applyFill="1" applyBorder="1" applyAlignment="1">
      <alignment horizontal="center"/>
    </xf>
    <xf numFmtId="0" fontId="6" fillId="12" borderId="28" xfId="0" applyFont="1" applyFill="1" applyBorder="1" applyAlignment="1">
      <alignment horizontal="center" wrapText="1"/>
    </xf>
    <xf numFmtId="9" fontId="6" fillId="12" borderId="28" xfId="3" applyFont="1" applyFill="1" applyBorder="1" applyAlignment="1">
      <alignment horizontal="center" shrinkToFit="1"/>
    </xf>
    <xf numFmtId="9" fontId="6" fillId="12" borderId="29" xfId="3" applyFont="1" applyFill="1" applyBorder="1" applyAlignment="1">
      <alignment horizontal="center" shrinkToFit="1"/>
    </xf>
    <xf numFmtId="0" fontId="4" fillId="12" borderId="29" xfId="0" applyNumberFormat="1" applyFont="1" applyFill="1" applyBorder="1" applyAlignment="1">
      <alignment horizontal="center" shrinkToFit="1"/>
    </xf>
    <xf numFmtId="0" fontId="4" fillId="12" borderId="29" xfId="3" applyNumberFormat="1" applyFont="1" applyFill="1" applyBorder="1" applyAlignment="1">
      <alignment horizontal="center" shrinkToFit="1"/>
    </xf>
    <xf numFmtId="0" fontId="6" fillId="12" borderId="29" xfId="3" applyNumberFormat="1" applyFont="1" applyFill="1" applyBorder="1" applyAlignment="1">
      <alignment horizontal="center" shrinkToFit="1"/>
    </xf>
    <xf numFmtId="0" fontId="4" fillId="12" borderId="29" xfId="3" applyNumberFormat="1" applyFont="1" applyFill="1" applyBorder="1" applyAlignment="1">
      <alignment horizontal="center" vertical="center" shrinkToFit="1"/>
    </xf>
    <xf numFmtId="0" fontId="6" fillId="12" borderId="30" xfId="0" applyNumberFormat="1" applyFont="1" applyFill="1" applyBorder="1" applyAlignment="1">
      <alignment horizontal="center" wrapText="1"/>
    </xf>
    <xf numFmtId="9" fontId="6" fillId="12" borderId="28" xfId="2" applyFont="1" applyFill="1" applyBorder="1" applyAlignment="1">
      <alignment horizontal="center" shrinkToFit="1"/>
    </xf>
    <xf numFmtId="9" fontId="6" fillId="12" borderId="29" xfId="2" applyFont="1" applyFill="1" applyBorder="1" applyAlignment="1">
      <alignment horizontal="center" vertical="center" shrinkToFit="1"/>
    </xf>
    <xf numFmtId="0" fontId="6" fillId="12" borderId="29" xfId="2" applyNumberFormat="1" applyFont="1" applyFill="1" applyBorder="1" applyAlignment="1">
      <alignment horizontal="center" shrinkToFit="1"/>
    </xf>
    <xf numFmtId="0" fontId="6" fillId="12" borderId="29" xfId="2" applyNumberFormat="1" applyFont="1" applyFill="1" applyBorder="1" applyAlignment="1">
      <alignment horizontal="center" vertical="center" shrinkToFit="1"/>
    </xf>
    <xf numFmtId="0" fontId="6" fillId="12" borderId="30" xfId="0" applyNumberFormat="1" applyFont="1" applyFill="1" applyBorder="1" applyAlignment="1">
      <alignment horizontal="center"/>
    </xf>
    <xf numFmtId="0" fontId="6" fillId="12" borderId="29" xfId="3" applyNumberFormat="1" applyFont="1" applyFill="1" applyBorder="1" applyAlignment="1">
      <alignment horizontal="center" vertical="center" shrinkToFit="1"/>
    </xf>
    <xf numFmtId="0" fontId="6" fillId="12" borderId="30" xfId="0" applyNumberFormat="1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wrapText="1"/>
    </xf>
    <xf numFmtId="9" fontId="6" fillId="0" borderId="54" xfId="3" applyFont="1" applyFill="1" applyBorder="1" applyAlignment="1">
      <alignment horizontal="center" shrinkToFit="1"/>
    </xf>
    <xf numFmtId="9" fontId="6" fillId="0" borderId="15" xfId="3" applyFont="1" applyFill="1" applyBorder="1" applyAlignment="1">
      <alignment horizontal="center" vertical="center" shrinkToFit="1"/>
    </xf>
    <xf numFmtId="0" fontId="1" fillId="0" borderId="15" xfId="4" applyNumberFormat="1" applyFont="1" applyFill="1" applyBorder="1" applyAlignment="1">
      <alignment horizontal="center" wrapText="1"/>
    </xf>
    <xf numFmtId="0" fontId="6" fillId="0" borderId="15" xfId="3" applyNumberFormat="1" applyFont="1" applyFill="1" applyBorder="1" applyAlignment="1">
      <alignment horizontal="center" shrinkToFit="1"/>
    </xf>
    <xf numFmtId="0" fontId="6" fillId="0" borderId="41" xfId="4" applyNumberFormat="1" applyFont="1" applyFill="1" applyBorder="1" applyAlignment="1">
      <alignment horizontal="center" wrapText="1"/>
    </xf>
    <xf numFmtId="0" fontId="6" fillId="12" borderId="54" xfId="0" applyFont="1" applyFill="1" applyBorder="1" applyAlignment="1">
      <alignment horizontal="center" wrapText="1"/>
    </xf>
    <xf numFmtId="9" fontId="6" fillId="12" borderId="54" xfId="2" applyFont="1" applyFill="1" applyBorder="1" applyAlignment="1">
      <alignment horizontal="center" shrinkToFit="1"/>
    </xf>
    <xf numFmtId="9" fontId="6" fillId="12" borderId="15" xfId="2" applyFont="1" applyFill="1" applyBorder="1" applyAlignment="1">
      <alignment horizontal="center" vertical="center" shrinkToFit="1"/>
    </xf>
    <xf numFmtId="0" fontId="1" fillId="12" borderId="15" xfId="0" applyFont="1" applyFill="1" applyBorder="1" applyAlignment="1">
      <alignment horizontal="center" shrinkToFit="1"/>
    </xf>
    <xf numFmtId="0" fontId="6" fillId="12" borderId="15" xfId="2" applyNumberFormat="1" applyFont="1" applyFill="1" applyBorder="1" applyAlignment="1">
      <alignment horizontal="center" shrinkToFit="1"/>
    </xf>
    <xf numFmtId="0" fontId="6" fillId="12" borderId="41" xfId="0" applyNumberFormat="1" applyFont="1" applyFill="1" applyBorder="1" applyAlignment="1">
      <alignment horizontal="center" wrapText="1"/>
    </xf>
    <xf numFmtId="9" fontId="6" fillId="12" borderId="54" xfId="3" applyFont="1" applyFill="1" applyBorder="1" applyAlignment="1">
      <alignment horizontal="center" shrinkToFit="1"/>
    </xf>
    <xf numFmtId="9" fontId="6" fillId="12" borderId="15" xfId="3" applyFont="1" applyFill="1" applyBorder="1" applyAlignment="1">
      <alignment horizontal="center" shrinkToFit="1"/>
    </xf>
    <xf numFmtId="0" fontId="4" fillId="12" borderId="15" xfId="0" applyNumberFormat="1" applyFont="1" applyFill="1" applyBorder="1" applyAlignment="1">
      <alignment horizontal="center" shrinkToFit="1"/>
    </xf>
    <xf numFmtId="0" fontId="4" fillId="12" borderId="15" xfId="3" applyNumberFormat="1" applyFont="1" applyFill="1" applyBorder="1" applyAlignment="1">
      <alignment horizontal="center" vertical="center" shrinkToFit="1"/>
    </xf>
    <xf numFmtId="0" fontId="6" fillId="12" borderId="15" xfId="3" applyNumberFormat="1" applyFont="1" applyFill="1" applyBorder="1" applyAlignment="1">
      <alignment horizontal="center" shrinkToFit="1"/>
    </xf>
    <xf numFmtId="0" fontId="1" fillId="0" borderId="0" xfId="0" applyFont="1" applyBorder="1" applyAlignment="1">
      <alignment horizontal="center"/>
    </xf>
    <xf numFmtId="0" fontId="21" fillId="13" borderId="17" xfId="0" applyFont="1" applyFill="1" applyBorder="1" applyAlignment="1">
      <alignment horizontal="center"/>
    </xf>
    <xf numFmtId="0" fontId="21" fillId="13" borderId="18" xfId="0" applyFont="1" applyFill="1" applyBorder="1" applyAlignment="1">
      <alignment horizontal="center"/>
    </xf>
    <xf numFmtId="49" fontId="21" fillId="13" borderId="18" xfId="0" applyNumberFormat="1" applyFont="1" applyFill="1" applyBorder="1" applyAlignment="1">
      <alignment horizontal="center"/>
    </xf>
    <xf numFmtId="0" fontId="21" fillId="13" borderId="22" xfId="0" applyFont="1" applyFill="1" applyBorder="1" applyAlignment="1">
      <alignment horizontal="center"/>
    </xf>
    <xf numFmtId="0" fontId="21" fillId="13" borderId="19" xfId="0" applyFont="1" applyFill="1" applyBorder="1" applyAlignment="1">
      <alignment horizontal="center"/>
    </xf>
    <xf numFmtId="0" fontId="21" fillId="13" borderId="22" xfId="0" applyFont="1" applyFill="1" applyBorder="1" applyAlignment="1">
      <alignment horizontal="centerContinuous"/>
    </xf>
    <xf numFmtId="0" fontId="21" fillId="13" borderId="20" xfId="0" applyFont="1" applyFill="1" applyBorder="1" applyAlignment="1">
      <alignment horizontal="centerContinuous"/>
    </xf>
    <xf numFmtId="0" fontId="21" fillId="13" borderId="21" xfId="0" applyFont="1" applyFill="1" applyBorder="1" applyAlignment="1">
      <alignment horizontal="centerContinuous"/>
    </xf>
    <xf numFmtId="0" fontId="21" fillId="13" borderId="57" xfId="0" applyFont="1" applyFill="1" applyBorder="1" applyAlignment="1">
      <alignment horizontal="centerContinuous"/>
    </xf>
    <xf numFmtId="0" fontId="27" fillId="0" borderId="43" xfId="0" applyFont="1" applyFill="1" applyBorder="1" applyAlignment="1">
      <alignment horizontal="centerContinuous"/>
    </xf>
    <xf numFmtId="0" fontId="6" fillId="0" borderId="30" xfId="0" quotePrefix="1" applyNumberFormat="1" applyFont="1" applyFill="1" applyBorder="1" applyAlignment="1">
      <alignment horizontal="center"/>
    </xf>
    <xf numFmtId="0" fontId="26" fillId="0" borderId="15" xfId="0" applyNumberFormat="1" applyFont="1" applyBorder="1" applyAlignment="1">
      <alignment horizontal="center"/>
    </xf>
    <xf numFmtId="0" fontId="49" fillId="0" borderId="1" xfId="0" applyFont="1" applyFill="1" applyBorder="1" applyAlignment="1"/>
    <xf numFmtId="0" fontId="5" fillId="0" borderId="28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50" fillId="0" borderId="28" xfId="0" applyFont="1" applyFill="1" applyBorder="1" applyAlignment="1">
      <alignment horizontal="center" wrapText="1"/>
    </xf>
    <xf numFmtId="1" fontId="6" fillId="0" borderId="28" xfId="0" applyNumberFormat="1" applyFont="1" applyFill="1" applyBorder="1" applyAlignment="1">
      <alignment horizontal="center" wrapText="1"/>
    </xf>
    <xf numFmtId="0" fontId="47" fillId="15" borderId="29" xfId="0" applyNumberFormat="1" applyFont="1" applyFill="1" applyBorder="1" applyAlignment="1">
      <alignment horizontal="center"/>
    </xf>
    <xf numFmtId="0" fontId="51" fillId="0" borderId="1" xfId="0" applyFont="1" applyFill="1" applyBorder="1" applyAlignment="1"/>
    <xf numFmtId="0" fontId="50" fillId="0" borderId="38" xfId="0" applyFont="1" applyFill="1" applyBorder="1" applyAlignment="1"/>
    <xf numFmtId="0" fontId="5" fillId="0" borderId="54" xfId="0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52" fillId="0" borderId="54" xfId="0" applyFont="1" applyFill="1" applyBorder="1" applyAlignment="1">
      <alignment horizontal="center" wrapText="1"/>
    </xf>
    <xf numFmtId="1" fontId="6" fillId="0" borderId="54" xfId="0" applyNumberFormat="1" applyFont="1" applyFill="1" applyBorder="1" applyAlignment="1">
      <alignment horizontal="center" wrapText="1"/>
    </xf>
    <xf numFmtId="0" fontId="47" fillId="15" borderId="54" xfId="0" applyNumberFormat="1" applyFont="1" applyFill="1" applyBorder="1" applyAlignment="1">
      <alignment horizontal="center"/>
    </xf>
    <xf numFmtId="0" fontId="5" fillId="4" borderId="75" xfId="0" applyFont="1" applyFill="1" applyBorder="1" applyAlignment="1">
      <alignment horizontal="right"/>
    </xf>
    <xf numFmtId="49" fontId="6" fillId="0" borderId="76" xfId="0" applyNumberFormat="1" applyFont="1" applyBorder="1" applyAlignment="1">
      <alignment horizontal="centerContinuous"/>
    </xf>
    <xf numFmtId="0" fontId="1" fillId="0" borderId="77" xfId="0" applyFont="1" applyBorder="1" applyAlignment="1">
      <alignment horizontal="centerContinuous"/>
    </xf>
    <xf numFmtId="0" fontId="3" fillId="4" borderId="11" xfId="0" applyFont="1" applyFill="1" applyBorder="1" applyAlignment="1">
      <alignment horizontal="right"/>
    </xf>
    <xf numFmtId="49" fontId="6" fillId="0" borderId="12" xfId="0" applyNumberFormat="1" applyFont="1" applyBorder="1" applyAlignment="1">
      <alignment horizontal="centerContinuous"/>
    </xf>
    <xf numFmtId="0" fontId="6" fillId="0" borderId="13" xfId="0" applyFont="1" applyFill="1" applyBorder="1" applyAlignment="1">
      <alignment horizontal="center"/>
    </xf>
    <xf numFmtId="0" fontId="21" fillId="13" borderId="78" xfId="0" applyFont="1" applyFill="1" applyBorder="1" applyAlignment="1">
      <alignment horizontal="centerContinuous"/>
    </xf>
    <xf numFmtId="0" fontId="53" fillId="15" borderId="22" xfId="0" applyFont="1" applyFill="1" applyBorder="1" applyAlignment="1">
      <alignment horizontal="center"/>
    </xf>
    <xf numFmtId="0" fontId="3" fillId="0" borderId="79" xfId="0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/>
    </xf>
    <xf numFmtId="0" fontId="1" fillId="0" borderId="80" xfId="0" quotePrefix="1" applyFont="1" applyFill="1" applyBorder="1" applyAlignment="1">
      <alignment horizontal="center" vertical="center" wrapText="1"/>
    </xf>
    <xf numFmtId="49" fontId="1" fillId="0" borderId="80" xfId="2" applyNumberFormat="1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 shrinkToFit="1"/>
    </xf>
    <xf numFmtId="164" fontId="1" fillId="0" borderId="80" xfId="0" applyNumberFormat="1" applyFont="1" applyFill="1" applyBorder="1" applyAlignment="1">
      <alignment horizontal="center" vertical="center"/>
    </xf>
    <xf numFmtId="164" fontId="4" fillId="0" borderId="81" xfId="0" applyNumberFormat="1" applyFont="1" applyBorder="1" applyAlignment="1">
      <alignment horizontal="center" vertical="center"/>
    </xf>
    <xf numFmtId="1" fontId="54" fillId="15" borderId="81" xfId="0" applyNumberFormat="1" applyFont="1" applyFill="1" applyBorder="1" applyAlignment="1">
      <alignment horizontal="center" vertical="center"/>
    </xf>
    <xf numFmtId="1" fontId="4" fillId="0" borderId="81" xfId="0" applyNumberFormat="1" applyFont="1" applyBorder="1" applyAlignment="1">
      <alignment horizontal="center" vertical="center"/>
    </xf>
    <xf numFmtId="0" fontId="1" fillId="0" borderId="83" xfId="0" applyFont="1" applyBorder="1" applyAlignment="1">
      <alignment horizontal="center" shrinkToFit="1"/>
    </xf>
    <xf numFmtId="0" fontId="4" fillId="0" borderId="84" xfId="0" applyFont="1" applyBorder="1" applyAlignment="1">
      <alignment horizontal="center"/>
    </xf>
    <xf numFmtId="0" fontId="1" fillId="0" borderId="84" xfId="0" quotePrefix="1" applyFont="1" applyBorder="1" applyAlignment="1">
      <alignment horizontal="center"/>
    </xf>
    <xf numFmtId="0" fontId="1" fillId="0" borderId="84" xfId="0" applyFont="1" applyBorder="1" applyAlignment="1">
      <alignment horizontal="center"/>
    </xf>
    <xf numFmtId="9" fontId="1" fillId="0" borderId="84" xfId="0" applyNumberFormat="1" applyFont="1" applyBorder="1" applyAlignment="1">
      <alignment horizontal="center"/>
    </xf>
    <xf numFmtId="164" fontId="4" fillId="0" borderId="84" xfId="0" applyNumberFormat="1" applyFont="1" applyFill="1" applyBorder="1" applyAlignment="1">
      <alignment horizontal="center"/>
    </xf>
    <xf numFmtId="164" fontId="1" fillId="0" borderId="85" xfId="0" applyNumberFormat="1" applyFont="1" applyFill="1" applyBorder="1" applyAlignment="1">
      <alignment horizontal="centerContinuous"/>
    </xf>
    <xf numFmtId="164" fontId="1" fillId="0" borderId="88" xfId="0" applyNumberFormat="1" applyFont="1" applyFill="1" applyBorder="1" applyAlignment="1">
      <alignment horizontal="centerContinuous"/>
    </xf>
    <xf numFmtId="0" fontId="4" fillId="0" borderId="89" xfId="0" quotePrefix="1" applyFont="1" applyBorder="1" applyAlignment="1">
      <alignment horizontal="centerContinuous"/>
    </xf>
    <xf numFmtId="0" fontId="47" fillId="15" borderId="53" xfId="0" applyNumberFormat="1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Continuous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 wrapText="1"/>
    </xf>
    <xf numFmtId="0" fontId="11" fillId="3" borderId="45" xfId="0" applyNumberFormat="1" applyFont="1" applyFill="1" applyBorder="1" applyAlignment="1">
      <alignment horizontal="center" vertical="center" wrapText="1"/>
    </xf>
    <xf numFmtId="0" fontId="52" fillId="15" borderId="44" xfId="0" applyNumberFormat="1" applyFont="1" applyFill="1" applyBorder="1" applyAlignment="1">
      <alignment horizontal="center" vertical="center" wrapText="1"/>
    </xf>
    <xf numFmtId="0" fontId="11" fillId="3" borderId="45" xfId="0" applyNumberFormat="1" applyFont="1" applyFill="1" applyBorder="1" applyAlignment="1">
      <alignment horizontal="center" vertical="center"/>
    </xf>
    <xf numFmtId="0" fontId="11" fillId="3" borderId="74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5" fillId="4" borderId="33" xfId="0" applyFont="1" applyFill="1" applyBorder="1" applyAlignment="1">
      <alignment horizontal="right"/>
    </xf>
    <xf numFmtId="0" fontId="6" fillId="0" borderId="91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41" xfId="0" quotePrefix="1" applyNumberFormat="1" applyFont="1" applyFill="1" applyBorder="1" applyAlignment="1">
      <alignment horizontal="center"/>
    </xf>
    <xf numFmtId="0" fontId="4" fillId="0" borderId="52" xfId="0" applyFont="1" applyBorder="1" applyAlignment="1">
      <alignment horizontal="center" shrinkToFit="1"/>
    </xf>
    <xf numFmtId="0" fontId="1" fillId="0" borderId="47" xfId="0" applyFont="1" applyBorder="1" applyAlignment="1">
      <alignment horizontal="center" shrinkToFit="1"/>
    </xf>
    <xf numFmtId="0" fontId="4" fillId="0" borderId="47" xfId="0" applyFont="1" applyBorder="1" applyAlignment="1">
      <alignment horizontal="center" shrinkToFit="1"/>
    </xf>
    <xf numFmtId="0" fontId="1" fillId="0" borderId="49" xfId="0" applyFont="1" applyBorder="1" applyAlignment="1">
      <alignment horizontal="center" shrinkToFit="1"/>
    </xf>
    <xf numFmtId="0" fontId="1" fillId="0" borderId="52" xfId="0" applyFont="1" applyBorder="1" applyAlignment="1">
      <alignment horizontal="center" shrinkToFit="1"/>
    </xf>
    <xf numFmtId="0" fontId="48" fillId="14" borderId="92" xfId="0" applyFont="1" applyFill="1" applyBorder="1" applyAlignment="1">
      <alignment horizontal="center"/>
    </xf>
    <xf numFmtId="0" fontId="48" fillId="14" borderId="93" xfId="0" applyFont="1" applyFill="1" applyBorder="1" applyAlignment="1">
      <alignment horizontal="center"/>
    </xf>
    <xf numFmtId="0" fontId="48" fillId="14" borderId="93" xfId="0" quotePrefix="1" applyFont="1" applyFill="1" applyBorder="1" applyAlignment="1">
      <alignment horizontal="center"/>
    </xf>
    <xf numFmtId="9" fontId="48" fillId="14" borderId="93" xfId="0" applyNumberFormat="1" applyFont="1" applyFill="1" applyBorder="1" applyAlignment="1">
      <alignment horizontal="center"/>
    </xf>
    <xf numFmtId="164" fontId="48" fillId="14" borderId="93" xfId="0" applyNumberFormat="1" applyFont="1" applyFill="1" applyBorder="1" applyAlignment="1">
      <alignment horizontal="center"/>
    </xf>
    <xf numFmtId="164" fontId="48" fillId="14" borderId="94" xfId="0" applyNumberFormat="1" applyFont="1" applyFill="1" applyBorder="1" applyAlignment="1">
      <alignment horizontal="centerContinuous"/>
    </xf>
    <xf numFmtId="164" fontId="48" fillId="14" borderId="95" xfId="0" applyNumberFormat="1" applyFont="1" applyFill="1" applyBorder="1" applyAlignment="1">
      <alignment horizontal="centerContinuous"/>
    </xf>
    <xf numFmtId="0" fontId="48" fillId="14" borderId="96" xfId="0" applyFont="1" applyFill="1" applyBorder="1" applyAlignment="1">
      <alignment horizontal="centerContinuous"/>
    </xf>
    <xf numFmtId="49" fontId="6" fillId="0" borderId="31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1" fillId="0" borderId="97" xfId="0" applyFont="1" applyBorder="1" applyAlignment="1">
      <alignment horizontal="center" shrinkToFit="1"/>
    </xf>
    <xf numFmtId="0" fontId="4" fillId="0" borderId="52" xfId="0" applyFont="1" applyBorder="1" applyAlignment="1">
      <alignment horizontal="left"/>
    </xf>
    <xf numFmtId="0" fontId="1" fillId="0" borderId="98" xfId="0" applyFont="1" applyBorder="1" applyAlignment="1">
      <alignment horizontal="center" shrinkToFit="1"/>
    </xf>
    <xf numFmtId="0" fontId="4" fillId="0" borderId="47" xfId="0" applyFont="1" applyBorder="1" applyAlignment="1">
      <alignment horizontal="left"/>
    </xf>
    <xf numFmtId="0" fontId="4" fillId="0" borderId="98" xfId="0" applyFont="1" applyBorder="1" applyAlignment="1">
      <alignment horizontal="center" shrinkToFit="1"/>
    </xf>
    <xf numFmtId="0" fontId="4" fillId="0" borderId="49" xfId="0" applyFont="1" applyBorder="1" applyAlignment="1">
      <alignment horizontal="left"/>
    </xf>
    <xf numFmtId="0" fontId="4" fillId="0" borderId="97" xfId="0" applyFont="1" applyBorder="1" applyAlignment="1">
      <alignment horizontal="center" shrinkToFit="1"/>
    </xf>
    <xf numFmtId="0" fontId="1" fillId="0" borderId="99" xfId="0" applyFont="1" applyBorder="1" applyAlignment="1">
      <alignment horizontal="center" shrinkToFit="1"/>
    </xf>
    <xf numFmtId="0" fontId="1" fillId="0" borderId="49" xfId="0" applyFont="1" applyBorder="1" applyAlignment="1">
      <alignment horizontal="left"/>
    </xf>
    <xf numFmtId="0" fontId="6" fillId="0" borderId="15" xfId="0" applyFont="1" applyFill="1" applyBorder="1" applyAlignment="1">
      <alignment horizontal="center"/>
    </xf>
    <xf numFmtId="0" fontId="1" fillId="0" borderId="100" xfId="0" applyFont="1" applyBorder="1" applyAlignment="1">
      <alignment horizontal="center" shrinkToFit="1"/>
    </xf>
    <xf numFmtId="164" fontId="1" fillId="0" borderId="101" xfId="0" applyNumberFormat="1" applyFont="1" applyBorder="1" applyAlignment="1">
      <alignment horizontal="center" shrinkToFit="1"/>
    </xf>
    <xf numFmtId="0" fontId="1" fillId="0" borderId="102" xfId="0" applyFont="1" applyFill="1" applyBorder="1" applyAlignment="1">
      <alignment horizontal="centerContinuous"/>
    </xf>
    <xf numFmtId="0" fontId="4" fillId="0" borderId="103" xfId="0" applyFont="1" applyFill="1" applyBorder="1" applyAlignment="1">
      <alignment horizontal="centerContinuous"/>
    </xf>
    <xf numFmtId="0" fontId="4" fillId="0" borderId="81" xfId="0" applyFont="1" applyFill="1" applyBorder="1" applyAlignment="1">
      <alignment horizontal="centerContinuous"/>
    </xf>
    <xf numFmtId="164" fontId="4" fillId="0" borderId="80" xfId="0" applyNumberFormat="1" applyFont="1" applyFill="1" applyBorder="1" applyAlignment="1">
      <alignment horizontal="center"/>
    </xf>
    <xf numFmtId="49" fontId="1" fillId="0" borderId="81" xfId="0" applyNumberFormat="1" applyFont="1" applyFill="1" applyBorder="1" applyAlignment="1">
      <alignment horizontal="center"/>
    </xf>
    <xf numFmtId="49" fontId="1" fillId="0" borderId="81" xfId="0" applyNumberFormat="1" applyFont="1" applyFill="1" applyBorder="1" applyAlignment="1">
      <alignment horizontal="centerContinuous"/>
    </xf>
    <xf numFmtId="49" fontId="1" fillId="0" borderId="86" xfId="0" applyNumberFormat="1" applyFont="1" applyFill="1" applyBorder="1" applyAlignment="1">
      <alignment horizontal="centerContinuous"/>
    </xf>
    <xf numFmtId="0" fontId="4" fillId="0" borderId="87" xfId="0" applyFont="1" applyFill="1" applyBorder="1" applyAlignment="1">
      <alignment horizontal="centerContinuous"/>
    </xf>
    <xf numFmtId="0" fontId="1" fillId="0" borderId="104" xfId="0" applyFont="1" applyFill="1" applyBorder="1" applyAlignment="1">
      <alignment horizontal="centerContinuous"/>
    </xf>
    <xf numFmtId="0" fontId="4" fillId="0" borderId="105" xfId="0" applyFont="1" applyFill="1" applyBorder="1" applyAlignment="1">
      <alignment horizontal="centerContinuous"/>
    </xf>
    <xf numFmtId="0" fontId="4" fillId="0" borderId="94" xfId="0" applyFont="1" applyFill="1" applyBorder="1" applyAlignment="1">
      <alignment horizontal="centerContinuous"/>
    </xf>
    <xf numFmtId="164" fontId="1" fillId="0" borderId="93" xfId="0" applyNumberFormat="1" applyFont="1" applyFill="1" applyBorder="1" applyAlignment="1">
      <alignment horizontal="center"/>
    </xf>
    <xf numFmtId="49" fontId="1" fillId="0" borderId="94" xfId="0" applyNumberFormat="1" applyFont="1" applyFill="1" applyBorder="1" applyAlignment="1">
      <alignment horizontal="center"/>
    </xf>
    <xf numFmtId="49" fontId="1" fillId="0" borderId="94" xfId="0" applyNumberFormat="1" applyFont="1" applyFill="1" applyBorder="1" applyAlignment="1">
      <alignment horizontal="centerContinuous"/>
    </xf>
    <xf numFmtId="49" fontId="1" fillId="0" borderId="95" xfId="0" applyNumberFormat="1" applyFont="1" applyFill="1" applyBorder="1" applyAlignment="1">
      <alignment horizontal="centerContinuous"/>
    </xf>
    <xf numFmtId="0" fontId="4" fillId="0" borderId="96" xfId="0" applyFont="1" applyFill="1" applyBorder="1" applyAlignment="1">
      <alignment horizontal="centerContinuous"/>
    </xf>
    <xf numFmtId="0" fontId="5" fillId="4" borderId="14" xfId="0" applyFont="1" applyFill="1" applyBorder="1" applyAlignment="1">
      <alignment horizontal="right"/>
    </xf>
    <xf numFmtId="49" fontId="6" fillId="0" borderId="3" xfId="0" applyNumberFormat="1" applyFont="1" applyBorder="1" applyAlignment="1">
      <alignment horizontal="centerContinuous"/>
    </xf>
    <xf numFmtId="0" fontId="1" fillId="0" borderId="106" xfId="0" applyFont="1" applyBorder="1" applyAlignment="1">
      <alignment horizontal="centerContinuous"/>
    </xf>
    <xf numFmtId="0" fontId="5" fillId="4" borderId="107" xfId="0" applyFont="1" applyFill="1" applyBorder="1" applyAlignment="1">
      <alignment horizontal="right"/>
    </xf>
    <xf numFmtId="49" fontId="6" fillId="0" borderId="108" xfId="0" applyNumberFormat="1" applyFont="1" applyFill="1" applyBorder="1" applyAlignment="1">
      <alignment horizontal="center"/>
    </xf>
    <xf numFmtId="0" fontId="5" fillId="4" borderId="109" xfId="0" applyFont="1" applyFill="1" applyBorder="1" applyAlignment="1">
      <alignment horizontal="right"/>
    </xf>
    <xf numFmtId="49" fontId="6" fillId="0" borderId="90" xfId="0" applyNumberFormat="1" applyFont="1" applyFill="1" applyBorder="1" applyAlignment="1">
      <alignment horizontal="center"/>
    </xf>
    <xf numFmtId="0" fontId="4" fillId="0" borderId="111" xfId="0" applyFont="1" applyBorder="1" applyAlignment="1">
      <alignment horizontal="center" shrinkToFit="1"/>
    </xf>
    <xf numFmtId="164" fontId="4" fillId="0" borderId="111" xfId="0" applyNumberFormat="1" applyFont="1" applyBorder="1" applyAlignment="1">
      <alignment horizontal="center" shrinkToFit="1"/>
    </xf>
    <xf numFmtId="0" fontId="4" fillId="0" borderId="111" xfId="0" applyFont="1" applyBorder="1" applyAlignment="1">
      <alignment horizontal="left"/>
    </xf>
    <xf numFmtId="0" fontId="4" fillId="0" borderId="112" xfId="0" applyFont="1" applyBorder="1" applyAlignment="1">
      <alignment horizontal="left" shrinkToFit="1"/>
    </xf>
    <xf numFmtId="0" fontId="1" fillId="0" borderId="110" xfId="0" applyFont="1" applyBorder="1" applyAlignment="1">
      <alignment horizontal="center" shrinkToFit="1"/>
    </xf>
    <xf numFmtId="49" fontId="23" fillId="10" borderId="28" xfId="0" applyNumberFormat="1" applyFont="1" applyFill="1" applyBorder="1" applyAlignment="1">
      <alignment horizontal="center"/>
    </xf>
    <xf numFmtId="0" fontId="23" fillId="10" borderId="29" xfId="0" applyNumberFormat="1" applyFont="1" applyFill="1" applyBorder="1" applyAlignment="1">
      <alignment horizontal="center"/>
    </xf>
    <xf numFmtId="0" fontId="13" fillId="10" borderId="29" xfId="0" applyNumberFormat="1" applyFont="1" applyFill="1" applyBorder="1" applyAlignment="1">
      <alignment horizontal="center"/>
    </xf>
    <xf numFmtId="0" fontId="56" fillId="0" borderId="56" xfId="0" applyFont="1" applyFill="1" applyBorder="1" applyAlignment="1">
      <alignment horizontal="center" shrinkToFit="1"/>
    </xf>
    <xf numFmtId="0" fontId="56" fillId="0" borderId="43" xfId="0" applyFont="1" applyFill="1" applyBorder="1" applyAlignment="1">
      <alignment horizontal="centerContinuous"/>
    </xf>
    <xf numFmtId="0" fontId="1" fillId="0" borderId="82" xfId="0" quotePrefix="1" applyFont="1" applyBorder="1" applyAlignment="1">
      <alignment horizontal="center" vertical="center"/>
    </xf>
    <xf numFmtId="0" fontId="11" fillId="16" borderId="38" xfId="0" applyFont="1" applyFill="1" applyBorder="1" applyAlignment="1">
      <alignment horizontal="centerContinuous" wrapText="1"/>
    </xf>
    <xf numFmtId="0" fontId="11" fillId="16" borderId="39" xfId="0" applyFont="1" applyFill="1" applyBorder="1" applyAlignment="1">
      <alignment horizontal="center" wrapText="1"/>
    </xf>
    <xf numFmtId="0" fontId="11" fillId="16" borderId="40" xfId="0" applyFont="1" applyFill="1" applyBorder="1" applyAlignment="1">
      <alignment horizontal="center" wrapText="1"/>
    </xf>
    <xf numFmtId="0" fontId="57" fillId="0" borderId="1" xfId="0" applyFont="1" applyBorder="1" applyAlignment="1">
      <alignment horizontal="center" shrinkToFit="1"/>
    </xf>
    <xf numFmtId="0" fontId="57" fillId="0" borderId="1" xfId="0" applyFont="1" applyFill="1" applyBorder="1" applyAlignment="1">
      <alignment horizontal="center" shrinkToFit="1"/>
    </xf>
    <xf numFmtId="0" fontId="57" fillId="0" borderId="38" xfId="0" applyFont="1" applyBorder="1" applyAlignment="1">
      <alignment horizontal="center" shrinkToFit="1"/>
    </xf>
    <xf numFmtId="0" fontId="57" fillId="0" borderId="38" xfId="0" applyFont="1" applyFill="1" applyBorder="1" applyAlignment="1">
      <alignment horizontal="center" shrinkToFit="1"/>
    </xf>
    <xf numFmtId="0" fontId="57" fillId="0" borderId="8" xfId="0" applyFont="1" applyFill="1" applyBorder="1" applyAlignment="1">
      <alignment horizontal="center" shrinkToFit="1"/>
    </xf>
    <xf numFmtId="0" fontId="58" fillId="0" borderId="34" xfId="0" applyFont="1" applyBorder="1" applyAlignment="1">
      <alignment horizontal="centerContinuous" wrapText="1"/>
    </xf>
    <xf numFmtId="0" fontId="58" fillId="0" borderId="0" xfId="0" applyFont="1" applyBorder="1" applyAlignment="1">
      <alignment horizontal="centerContinuous" wrapText="1"/>
    </xf>
    <xf numFmtId="0" fontId="44" fillId="16" borderId="69" xfId="0" applyFont="1" applyFill="1" applyBorder="1" applyAlignment="1">
      <alignment horizontal="center" wrapText="1"/>
    </xf>
    <xf numFmtId="0" fontId="44" fillId="16" borderId="49" xfId="0" applyFont="1" applyFill="1" applyBorder="1" applyAlignment="1">
      <alignment horizontal="center" wrapText="1"/>
    </xf>
    <xf numFmtId="0" fontId="57" fillId="12" borderId="1" xfId="0" applyFont="1" applyFill="1" applyBorder="1" applyAlignment="1">
      <alignment horizontal="center" shrinkToFit="1"/>
    </xf>
    <xf numFmtId="0" fontId="57" fillId="12" borderId="38" xfId="0" applyFont="1" applyFill="1" applyBorder="1" applyAlignment="1">
      <alignment horizontal="center" shrinkToFit="1"/>
    </xf>
    <xf numFmtId="0" fontId="11" fillId="16" borderId="23" xfId="0" applyFont="1" applyFill="1" applyBorder="1" applyAlignment="1">
      <alignment horizontal="centerContinuous"/>
    </xf>
    <xf numFmtId="0" fontId="11" fillId="16" borderId="24" xfId="0" applyFont="1" applyFill="1" applyBorder="1" applyAlignment="1">
      <alignment horizontal="center"/>
    </xf>
    <xf numFmtId="0" fontId="21" fillId="16" borderId="24" xfId="0" applyFont="1" applyFill="1" applyBorder="1" applyAlignment="1">
      <alignment horizontal="center" wrapText="1"/>
    </xf>
    <xf numFmtId="0" fontId="21" fillId="16" borderId="24" xfId="0" applyNumberFormat="1" applyFont="1" applyFill="1" applyBorder="1" applyAlignment="1">
      <alignment horizontal="center" wrapText="1"/>
    </xf>
    <xf numFmtId="0" fontId="11" fillId="16" borderId="25" xfId="0" applyFont="1" applyFill="1" applyBorder="1" applyAlignment="1">
      <alignment horizontal="centerContinuous"/>
    </xf>
    <xf numFmtId="0" fontId="58" fillId="0" borderId="26" xfId="0" applyFont="1" applyBorder="1" applyAlignment="1">
      <alignment horizontal="centerContinuous"/>
    </xf>
    <xf numFmtId="0" fontId="6" fillId="0" borderId="28" xfId="0" applyFont="1" applyFill="1" applyBorder="1" applyAlignment="1">
      <alignment horizontal="center" vertical="center" shrinkToFit="1"/>
    </xf>
    <xf numFmtId="0" fontId="1" fillId="0" borderId="29" xfId="2" applyNumberFormat="1" applyFont="1" applyFill="1" applyBorder="1" applyAlignment="1">
      <alignment horizontal="center" shrinkToFit="1"/>
    </xf>
    <xf numFmtId="0" fontId="6" fillId="0" borderId="29" xfId="2" applyNumberFormat="1" applyFont="1" applyFill="1" applyBorder="1" applyAlignment="1">
      <alignment horizontal="center" vertical="center" shrinkToFit="1"/>
    </xf>
    <xf numFmtId="9" fontId="6" fillId="0" borderId="28" xfId="2" applyFont="1" applyBorder="1" applyAlignment="1">
      <alignment horizontal="center" shrinkToFit="1"/>
    </xf>
    <xf numFmtId="9" fontId="6" fillId="0" borderId="29" xfId="2" applyFont="1" applyFill="1" applyBorder="1" applyAlignment="1">
      <alignment horizontal="center" shrinkToFit="1"/>
    </xf>
    <xf numFmtId="9" fontId="6" fillId="0" borderId="29" xfId="2" applyFont="1" applyBorder="1" applyAlignment="1">
      <alignment horizontal="center" shrinkToFit="1"/>
    </xf>
    <xf numFmtId="0" fontId="6" fillId="0" borderId="29" xfId="2" applyNumberFormat="1" applyFont="1" applyBorder="1" applyAlignment="1">
      <alignment horizontal="center" shrinkToFit="1"/>
    </xf>
    <xf numFmtId="0" fontId="6" fillId="0" borderId="30" xfId="0" quotePrefix="1" applyNumberFormat="1" applyFont="1" applyFill="1" applyBorder="1" applyAlignment="1">
      <alignment horizontal="center" wrapTex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2" applyNumberFormat="1" applyFont="1" applyBorder="1" applyAlignment="1">
      <alignment horizontal="center" vertical="center" shrinkToFit="1"/>
    </xf>
    <xf numFmtId="9" fontId="6" fillId="0" borderId="28" xfId="2" applyFont="1" applyFill="1" applyBorder="1" applyAlignment="1">
      <alignment horizontal="center" vertical="center" shrinkToFit="1"/>
    </xf>
    <xf numFmtId="49" fontId="6" fillId="0" borderId="30" xfId="0" applyNumberFormat="1" applyFont="1" applyFill="1" applyBorder="1" applyAlignment="1">
      <alignment horizontal="center" shrinkToFit="1"/>
    </xf>
    <xf numFmtId="0" fontId="1" fillId="0" borderId="92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4" fillId="0" borderId="93" xfId="0" quotePrefix="1" applyFont="1" applyBorder="1" applyAlignment="1">
      <alignment horizontal="center" vertical="center" wrapText="1"/>
    </xf>
    <xf numFmtId="49" fontId="1" fillId="0" borderId="93" xfId="2" applyNumberFormat="1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 shrinkToFit="1"/>
    </xf>
    <xf numFmtId="164" fontId="4" fillId="0" borderId="93" xfId="0" applyNumberFormat="1" applyFont="1" applyBorder="1" applyAlignment="1">
      <alignment horizontal="center" vertical="center"/>
    </xf>
    <xf numFmtId="164" fontId="4" fillId="0" borderId="94" xfId="0" applyNumberFormat="1" applyFont="1" applyBorder="1" applyAlignment="1">
      <alignment horizontal="center" vertical="center"/>
    </xf>
    <xf numFmtId="1" fontId="54" fillId="15" borderId="94" xfId="0" applyNumberFormat="1" applyFont="1" applyFill="1" applyBorder="1" applyAlignment="1">
      <alignment horizontal="center" vertical="center"/>
    </xf>
    <xf numFmtId="1" fontId="4" fillId="0" borderId="94" xfId="0" applyNumberFormat="1" applyFont="1" applyBorder="1" applyAlignment="1">
      <alignment horizontal="center" vertical="center"/>
    </xf>
    <xf numFmtId="0" fontId="1" fillId="0" borderId="113" xfId="0" quotePrefix="1" applyFont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8" xfId="0" quotePrefix="1" applyFont="1" applyFill="1" applyBorder="1" applyAlignment="1">
      <alignment horizontal="center" vertical="center" wrapText="1"/>
    </xf>
    <xf numFmtId="49" fontId="1" fillId="0" borderId="28" xfId="2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shrinkToFit="1"/>
    </xf>
    <xf numFmtId="164" fontId="1" fillId="0" borderId="28" xfId="0" applyNumberFormat="1" applyFont="1" applyFill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" fontId="54" fillId="15" borderId="29" xfId="0" applyNumberFormat="1" applyFont="1" applyFill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1" fillId="0" borderId="30" xfId="0" quotePrefix="1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49" fontId="1" fillId="0" borderId="53" xfId="0" applyNumberFormat="1" applyFont="1" applyBorder="1" applyAlignment="1">
      <alignment horizontal="center"/>
    </xf>
    <xf numFmtId="164" fontId="1" fillId="0" borderId="53" xfId="0" applyNumberFormat="1" applyFont="1" applyBorder="1" applyAlignment="1">
      <alignment horizontal="center"/>
    </xf>
    <xf numFmtId="164" fontId="1" fillId="0" borderId="55" xfId="0" applyNumberFormat="1" applyFont="1" applyFill="1" applyBorder="1" applyAlignment="1">
      <alignment horizontal="center"/>
    </xf>
    <xf numFmtId="1" fontId="54" fillId="15" borderId="55" xfId="0" applyNumberFormat="1" applyFont="1" applyFill="1" applyBorder="1" applyAlignment="1">
      <alignment horizontal="center"/>
    </xf>
    <xf numFmtId="1" fontId="1" fillId="0" borderId="55" xfId="0" applyNumberFormat="1" applyFont="1" applyFill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1" fillId="0" borderId="79" xfId="0" applyFont="1" applyBorder="1" applyAlignment="1">
      <alignment horizontal="center"/>
    </xf>
    <xf numFmtId="0" fontId="1" fillId="0" borderId="80" xfId="0" applyFont="1" applyBorder="1" applyAlignment="1">
      <alignment horizontal="center"/>
    </xf>
    <xf numFmtId="49" fontId="1" fillId="0" borderId="80" xfId="0" applyNumberFormat="1" applyFont="1" applyBorder="1" applyAlignment="1">
      <alignment horizontal="center"/>
    </xf>
    <xf numFmtId="164" fontId="1" fillId="0" borderId="80" xfId="0" applyNumberFormat="1" applyFont="1" applyBorder="1" applyAlignment="1">
      <alignment horizontal="center"/>
    </xf>
    <xf numFmtId="164" fontId="1" fillId="0" borderId="81" xfId="0" applyNumberFormat="1" applyFont="1" applyFill="1" applyBorder="1" applyAlignment="1">
      <alignment horizontal="center"/>
    </xf>
    <xf numFmtId="1" fontId="54" fillId="15" borderId="81" xfId="0" applyNumberFormat="1" applyFont="1" applyFill="1" applyBorder="1" applyAlignment="1">
      <alignment horizontal="center"/>
    </xf>
    <xf numFmtId="1" fontId="1" fillId="0" borderId="81" xfId="0" applyNumberFormat="1" applyFont="1" applyFill="1" applyBorder="1" applyAlignment="1">
      <alignment horizontal="center"/>
    </xf>
    <xf numFmtId="0" fontId="4" fillId="0" borderId="82" xfId="0" applyFont="1" applyBorder="1" applyAlignment="1">
      <alignment horizontal="center"/>
    </xf>
  </cellXfs>
  <cellStyles count="8">
    <cellStyle name="Excel Built-in Normal" xfId="6" xr:uid="{00000000-0005-0000-0000-000000000000}"/>
    <cellStyle name="Hyperlink" xfId="1" builtinId="8"/>
    <cellStyle name="Normal" xfId="0" builtinId="0"/>
    <cellStyle name="Normal 2" xfId="4" xr:uid="{00000000-0005-0000-0000-000003000000}"/>
    <cellStyle name="Normal 2 2" xfId="5" xr:uid="{00000000-0005-0000-0000-000004000000}"/>
    <cellStyle name="Normal 4" xfId="7" xr:uid="{00000000-0005-0000-0000-000005000000}"/>
    <cellStyle name="Percent" xfId="2" builtinId="5"/>
    <cellStyle name="Percent 2" xfId="3" xr:uid="{00000000-0005-0000-0000-000007000000}"/>
  </cellStyles>
  <dxfs count="19"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CC"/>
      <color rgb="FFCCCC00"/>
      <color rgb="FF009900"/>
      <color rgb="FF99FF99"/>
      <color rgb="FFCCFF99"/>
      <color rgb="FFFFFF66"/>
      <color rgb="FF0000FF"/>
      <color rgb="FF00CC66"/>
      <color rgb="FF00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16</xdr:row>
      <xdr:rowOff>57149</xdr:rowOff>
    </xdr:from>
    <xdr:to>
      <xdr:col>6</xdr:col>
      <xdr:colOff>1257300</xdr:colOff>
      <xdr:row>21</xdr:row>
      <xdr:rowOff>180975</xdr:rowOff>
    </xdr:to>
    <xdr:sp macro="" textlink="">
      <xdr:nvSpPr>
        <xdr:cNvPr id="1084" name="Text Box 60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57150" y="3733799"/>
          <a:ext cx="7067550" cy="11811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8100" cmpd="dbl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just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Current status:  </a:t>
          </a:r>
          <a:endParaRPr lang="en-US" sz="1200" b="0" i="0" u="none" strike="noStrike" baseline="0">
            <a:solidFill>
              <a:srgbClr val="99FF99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5</xdr:col>
      <xdr:colOff>98491</xdr:colOff>
      <xdr:row>1</xdr:row>
      <xdr:rowOff>47625</xdr:rowOff>
    </xdr:from>
    <xdr:to>
      <xdr:col>6</xdr:col>
      <xdr:colOff>1257300</xdr:colOff>
      <xdr:row>15</xdr:row>
      <xdr:rowOff>104774</xdr:rowOff>
    </xdr:to>
    <xdr:pic>
      <xdr:nvPicPr>
        <xdr:cNvPr id="3" name="Picture 2" descr="C:\A\Jue\SoF\Used\blighter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1941" y="419100"/>
          <a:ext cx="2282759" cy="3047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3396" name="Rectangle 1">
          <a:extLst>
            <a:ext uri="{FF2B5EF4-FFF2-40B4-BE49-F238E27FC236}">
              <a16:creationId xmlns:a16="http://schemas.microsoft.com/office/drawing/2014/main" id="{00000000-0008-0000-0100-000054340000}"/>
            </a:ext>
          </a:extLst>
        </xdr:cNvPr>
        <xdr:cNvSpPr>
          <a:spLocks noChangeArrowheads="1"/>
        </xdr:cNvSpPr>
      </xdr:nvSpPr>
      <xdr:spPr bwMode="auto">
        <a:xfrm>
          <a:off x="4619625" y="0"/>
          <a:ext cx="286702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7701" name="Rectangle 1">
          <a:extLst>
            <a:ext uri="{FF2B5EF4-FFF2-40B4-BE49-F238E27FC236}">
              <a16:creationId xmlns:a16="http://schemas.microsoft.com/office/drawing/2014/main" id="{00000000-0008-0000-0200-000025450000}"/>
            </a:ext>
          </a:extLst>
        </xdr:cNvPr>
        <xdr:cNvSpPr>
          <a:spLocks noChangeArrowheads="1"/>
        </xdr:cNvSpPr>
      </xdr:nvSpPr>
      <xdr:spPr bwMode="auto">
        <a:xfrm>
          <a:off x="5067300" y="0"/>
          <a:ext cx="204787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5029200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9460" name="Rectangle 1">
          <a:extLst>
            <a:ext uri="{FF2B5EF4-FFF2-40B4-BE49-F238E27FC236}">
              <a16:creationId xmlns:a16="http://schemas.microsoft.com/office/drawing/2014/main" id="{00000000-0008-0000-0400-0000044C0000}"/>
            </a:ext>
          </a:extLst>
        </xdr:cNvPr>
        <xdr:cNvSpPr>
          <a:spLocks noChangeArrowheads="1"/>
        </xdr:cNvSpPr>
      </xdr:nvSpPr>
      <xdr:spPr bwMode="auto">
        <a:xfrm>
          <a:off x="5000625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47625</xdr:colOff>
      <xdr:row>1</xdr:row>
      <xdr:rowOff>123825</xdr:rowOff>
    </xdr:from>
    <xdr:to>
      <xdr:col>3</xdr:col>
      <xdr:colOff>276225</xdr:colOff>
      <xdr:row>2</xdr:row>
      <xdr:rowOff>66675</xdr:rowOff>
    </xdr:to>
    <xdr:sp macro="" textlink="">
      <xdr:nvSpPr>
        <xdr:cNvPr id="3078" name="Text Box 6" hidden="1">
          <a:extLst>
            <a:ext uri="{FF2B5EF4-FFF2-40B4-BE49-F238E27FC236}">
              <a16:creationId xmlns:a16="http://schemas.microsoft.com/office/drawing/2014/main" id="{00000000-0008-0000-0500-0000060C0000}"/>
            </a:ext>
          </a:extLst>
        </xdr:cNvPr>
        <xdr:cNvSpPr txBox="1">
          <a:spLocks noChangeArrowheads="1"/>
        </xdr:cNvSpPr>
      </xdr:nvSpPr>
      <xdr:spPr bwMode="auto">
        <a:xfrm>
          <a:off x="2476500" y="428625"/>
          <a:ext cx="6953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V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showGridLines="0" tabSelected="1" zoomScaleNormal="100" workbookViewId="0"/>
  </sheetViews>
  <sheetFormatPr defaultColWidth="13" defaultRowHeight="15.6" x14ac:dyDescent="0.3"/>
  <cols>
    <col min="1" max="1" width="15.3984375" style="20" customWidth="1"/>
    <col min="2" max="2" width="10" style="21" customWidth="1"/>
    <col min="3" max="3" width="5.09765625" style="21" customWidth="1"/>
    <col min="4" max="4" width="13.69921875" style="20" bestFit="1" customWidth="1"/>
    <col min="5" max="5" width="10.69921875" style="21" bestFit="1" customWidth="1"/>
    <col min="6" max="6" width="14.69921875" style="20" customWidth="1"/>
    <col min="7" max="7" width="17.09765625" style="21" customWidth="1"/>
    <col min="8" max="16384" width="13" style="1"/>
  </cols>
  <sheetData>
    <row r="1" spans="1:7" ht="29.4" thickTop="1" thickBot="1" x14ac:dyDescent="0.55000000000000004">
      <c r="A1" s="201" t="s">
        <v>205</v>
      </c>
      <c r="B1" s="202"/>
      <c r="C1" s="203"/>
      <c r="D1" s="204"/>
      <c r="E1" s="205"/>
      <c r="F1" s="204"/>
      <c r="G1" s="206" t="s">
        <v>204</v>
      </c>
    </row>
    <row r="2" spans="1:7" ht="17.399999999999999" thickTop="1" x14ac:dyDescent="0.3">
      <c r="A2" s="2" t="s">
        <v>271</v>
      </c>
      <c r="B2" s="33" t="s">
        <v>206</v>
      </c>
      <c r="C2" s="33"/>
      <c r="D2" s="4"/>
      <c r="E2" s="44"/>
      <c r="F2"/>
      <c r="G2" s="5"/>
    </row>
    <row r="3" spans="1:7" ht="16.8" x14ac:dyDescent="0.3">
      <c r="A3" s="2" t="s">
        <v>272</v>
      </c>
      <c r="B3" s="33" t="s">
        <v>99</v>
      </c>
      <c r="C3" s="33"/>
      <c r="D3" s="4" t="s">
        <v>0</v>
      </c>
      <c r="E3" s="44">
        <v>5</v>
      </c>
      <c r="F3" s="4"/>
      <c r="G3" s="5"/>
    </row>
    <row r="4" spans="1:7" ht="16.8" x14ac:dyDescent="0.3">
      <c r="A4" s="2" t="s">
        <v>272</v>
      </c>
      <c r="B4" s="33" t="s">
        <v>202</v>
      </c>
      <c r="C4" s="33"/>
      <c r="D4" s="4" t="s">
        <v>0</v>
      </c>
      <c r="E4" s="44">
        <v>1</v>
      </c>
      <c r="F4" s="4"/>
      <c r="G4" s="5"/>
    </row>
    <row r="5" spans="1:7" ht="16.8" x14ac:dyDescent="0.3">
      <c r="A5" s="2" t="s">
        <v>272</v>
      </c>
      <c r="B5" s="33" t="s">
        <v>203</v>
      </c>
      <c r="C5" s="33"/>
      <c r="D5" s="4" t="s">
        <v>0</v>
      </c>
      <c r="E5" s="44">
        <v>2</v>
      </c>
      <c r="F5" s="4"/>
      <c r="G5" s="5"/>
    </row>
    <row r="6" spans="1:7" ht="17.399999999999999" thickBot="1" x14ac:dyDescent="0.35">
      <c r="A6" s="2" t="s">
        <v>273</v>
      </c>
      <c r="B6" s="33" t="s">
        <v>211</v>
      </c>
      <c r="C6" s="33"/>
      <c r="D6" s="4" t="s">
        <v>274</v>
      </c>
      <c r="E6" s="44" t="s">
        <v>115</v>
      </c>
      <c r="F6" s="4"/>
      <c r="G6" s="5"/>
    </row>
    <row r="7" spans="1:7" ht="17.399999999999999" thickTop="1" x14ac:dyDescent="0.3">
      <c r="A7" s="292" t="s">
        <v>275</v>
      </c>
      <c r="B7" s="293" t="s">
        <v>207</v>
      </c>
      <c r="C7" s="294"/>
      <c r="D7" s="380" t="s">
        <v>276</v>
      </c>
      <c r="E7" s="381">
        <f>B7+C10</f>
        <v>7</v>
      </c>
      <c r="F7" s="3"/>
      <c r="G7" s="5"/>
    </row>
    <row r="8" spans="1:7" ht="16.8" x14ac:dyDescent="0.3">
      <c r="A8" s="375" t="s">
        <v>277</v>
      </c>
      <c r="B8" s="376" t="str">
        <f>C11</f>
        <v>+1</v>
      </c>
      <c r="C8" s="377"/>
      <c r="D8" s="378" t="s">
        <v>278</v>
      </c>
      <c r="E8" s="379" t="s">
        <v>194</v>
      </c>
      <c r="F8" s="3"/>
      <c r="G8" s="5"/>
    </row>
    <row r="9" spans="1:7" ht="17.399999999999999" thickBot="1" x14ac:dyDescent="0.35">
      <c r="A9" s="295" t="s">
        <v>279</v>
      </c>
      <c r="B9" s="296" t="s">
        <v>201</v>
      </c>
      <c r="C9" s="328"/>
      <c r="D9" s="327" t="s">
        <v>280</v>
      </c>
      <c r="E9" s="297" t="s">
        <v>230</v>
      </c>
      <c r="F9" s="3"/>
      <c r="G9" s="5"/>
    </row>
    <row r="10" spans="1:7" ht="17.399999999999999" thickTop="1" x14ac:dyDescent="0.3">
      <c r="A10" s="30" t="s">
        <v>281</v>
      </c>
      <c r="B10" s="356">
        <v>14</v>
      </c>
      <c r="C10" s="278" t="str">
        <f t="shared" ref="C10:C15" si="0">IF(B10&gt;9.9,CONCATENATE("+",ROUNDDOWN((B10-10)/2,0)),ROUNDUP((B10-10)/2,0))</f>
        <v>+2</v>
      </c>
      <c r="D10" s="144" t="s">
        <v>282</v>
      </c>
      <c r="E10" s="133" t="s">
        <v>104</v>
      </c>
      <c r="F10" s="3"/>
      <c r="G10" s="5"/>
    </row>
    <row r="11" spans="1:7" ht="16.8" x14ac:dyDescent="0.3">
      <c r="A11" s="7" t="s">
        <v>283</v>
      </c>
      <c r="B11" s="87">
        <v>12</v>
      </c>
      <c r="C11" s="41" t="str">
        <f t="shared" si="0"/>
        <v>+1</v>
      </c>
      <c r="D11" s="145" t="s">
        <v>284</v>
      </c>
      <c r="E11" s="67">
        <f>SUM(Martial!G3:G16)+SUM(Equipment!C3:C19)</f>
        <v>50.8</v>
      </c>
      <c r="F11" s="3"/>
      <c r="G11" s="5"/>
    </row>
    <row r="12" spans="1:7" ht="16.8" x14ac:dyDescent="0.3">
      <c r="A12" s="28" t="s">
        <v>285</v>
      </c>
      <c r="B12" s="88">
        <v>14</v>
      </c>
      <c r="C12" s="34" t="str">
        <f t="shared" si="0"/>
        <v>+2</v>
      </c>
      <c r="D12" s="145" t="s">
        <v>286</v>
      </c>
      <c r="E12" s="63">
        <f>ROUNDUP(((E3*8)*0.75)+((E4*8)*0.75)+((E5*8)*0.75)+(SUM(E3:E5)*C12),0)</f>
        <v>64</v>
      </c>
      <c r="F12" s="3"/>
      <c r="G12" s="5"/>
    </row>
    <row r="13" spans="1:7" ht="16.8" x14ac:dyDescent="0.3">
      <c r="A13" s="198" t="s">
        <v>287</v>
      </c>
      <c r="B13" s="88">
        <v>10</v>
      </c>
      <c r="C13" s="41" t="str">
        <f t="shared" si="0"/>
        <v>+0</v>
      </c>
      <c r="D13" s="146" t="s">
        <v>288</v>
      </c>
      <c r="E13" s="345">
        <f>11+C11</f>
        <v>12</v>
      </c>
      <c r="F13" s="3"/>
      <c r="G13" s="5"/>
    </row>
    <row r="14" spans="1:7" ht="16.8" x14ac:dyDescent="0.3">
      <c r="A14" s="29" t="s">
        <v>289</v>
      </c>
      <c r="B14" s="6">
        <v>17</v>
      </c>
      <c r="C14" s="41" t="str">
        <f t="shared" si="0"/>
        <v>+3</v>
      </c>
      <c r="D14" s="146" t="s">
        <v>290</v>
      </c>
      <c r="E14" s="345">
        <f>E13+SUM(Martial!B12:B13)+1</f>
        <v>19</v>
      </c>
      <c r="F14" s="3"/>
      <c r="G14" s="5"/>
    </row>
    <row r="15" spans="1:7" ht="17.399999999999999" thickBot="1" x14ac:dyDescent="0.35">
      <c r="A15" s="31" t="s">
        <v>291</v>
      </c>
      <c r="B15" s="89">
        <v>8</v>
      </c>
      <c r="C15" s="35">
        <f t="shared" si="0"/>
        <v>-1</v>
      </c>
      <c r="D15" s="147" t="s">
        <v>292</v>
      </c>
      <c r="E15" s="346">
        <f>E14-C11</f>
        <v>18</v>
      </c>
      <c r="F15" s="3"/>
      <c r="G15" s="5"/>
    </row>
    <row r="16" spans="1:7" ht="24" thickTop="1" thickBot="1" x14ac:dyDescent="0.45">
      <c r="A16" s="8" t="s">
        <v>18</v>
      </c>
      <c r="B16" s="9"/>
      <c r="C16" s="9"/>
      <c r="D16" s="10"/>
      <c r="E16" s="10"/>
      <c r="F16" s="10"/>
      <c r="G16" s="11"/>
    </row>
    <row r="17" spans="1:7" s="15" customFormat="1" ht="17.399999999999999" thickTop="1" x14ac:dyDescent="0.3">
      <c r="A17" s="12"/>
      <c r="B17" s="13"/>
      <c r="C17" s="13"/>
      <c r="D17" s="13"/>
      <c r="E17" s="13"/>
      <c r="F17" s="13"/>
      <c r="G17" s="14"/>
    </row>
    <row r="18" spans="1:7" s="15" customFormat="1" ht="16.8" x14ac:dyDescent="0.3">
      <c r="A18" s="85"/>
      <c r="B18" s="16"/>
      <c r="C18" s="16"/>
      <c r="D18" s="16"/>
      <c r="E18" s="16"/>
      <c r="F18" s="16"/>
      <c r="G18" s="86"/>
    </row>
    <row r="19" spans="1:7" s="15" customFormat="1" ht="16.8" x14ac:dyDescent="0.3">
      <c r="A19" s="85"/>
      <c r="B19" s="16"/>
      <c r="C19" s="16"/>
      <c r="D19" s="16"/>
      <c r="E19" s="16"/>
      <c r="F19" s="16"/>
      <c r="G19" s="86"/>
    </row>
    <row r="20" spans="1:7" s="15" customFormat="1" ht="16.8" x14ac:dyDescent="0.3">
      <c r="A20" s="85"/>
      <c r="B20" s="16"/>
      <c r="C20" s="16"/>
      <c r="D20" s="16"/>
      <c r="E20" s="16"/>
      <c r="F20" s="16"/>
      <c r="G20" s="86"/>
    </row>
    <row r="21" spans="1:7" s="15" customFormat="1" ht="16.8" x14ac:dyDescent="0.3">
      <c r="A21" s="85"/>
      <c r="B21" s="16"/>
      <c r="C21" s="16"/>
      <c r="D21" s="16"/>
      <c r="E21" s="16"/>
      <c r="F21" s="16"/>
      <c r="G21" s="86"/>
    </row>
    <row r="22" spans="1:7" ht="17.399999999999999" thickBot="1" x14ac:dyDescent="0.35">
      <c r="A22" s="17"/>
      <c r="B22" s="18"/>
      <c r="C22" s="18"/>
      <c r="D22" s="18"/>
      <c r="E22" s="18"/>
      <c r="F22" s="18"/>
      <c r="G22" s="19"/>
    </row>
    <row r="23" spans="1:7" ht="16.2" thickTop="1" x14ac:dyDescent="0.3"/>
  </sheetData>
  <phoneticPr fontId="0" type="noConversion"/>
  <conditionalFormatting sqref="E11">
    <cfRule type="cellIs" dxfId="18" priority="4" stopIfTrue="1" operator="greaterThan">
      <formula>66</formula>
    </cfRule>
    <cfRule type="cellIs" dxfId="17" priority="5" stopIfTrue="1" operator="between">
      <formula>33</formula>
      <formula>66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6" x14ac:dyDescent="0.3"/>
  <cols>
    <col min="1" max="1" width="19.8984375" style="20" bestFit="1" customWidth="1"/>
    <col min="2" max="2" width="5.8984375" style="20" bestFit="1" customWidth="1"/>
    <col min="3" max="3" width="7.59765625" style="21" hidden="1" customWidth="1"/>
    <col min="4" max="4" width="5.8984375" style="21" hidden="1" customWidth="1"/>
    <col min="5" max="5" width="9.19921875" style="21" bestFit="1" customWidth="1"/>
    <col min="6" max="6" width="6.69921875" style="21" bestFit="1" customWidth="1"/>
    <col min="7" max="7" width="6" style="43" bestFit="1" customWidth="1"/>
    <col min="8" max="8" width="5.19921875" style="43" bestFit="1" customWidth="1"/>
    <col min="9" max="9" width="6.8984375" style="43" bestFit="1" customWidth="1"/>
    <col min="10" max="10" width="41.5" style="20" customWidth="1"/>
    <col min="11" max="16384" width="13" style="1"/>
  </cols>
  <sheetData>
    <row r="1" spans="1:10" ht="23.4" thickBot="1" x14ac:dyDescent="0.45">
      <c r="A1" s="32" t="s">
        <v>7</v>
      </c>
      <c r="B1" s="22"/>
      <c r="C1" s="22"/>
      <c r="D1" s="22"/>
      <c r="E1" s="22"/>
      <c r="F1" s="22"/>
      <c r="G1" s="42"/>
      <c r="H1" s="42"/>
      <c r="I1" s="42"/>
      <c r="J1" s="22"/>
    </row>
    <row r="2" spans="1:10" s="326" customFormat="1" ht="34.200000000000003" thickBot="1" x14ac:dyDescent="0.35">
      <c r="A2" s="319" t="s">
        <v>191</v>
      </c>
      <c r="B2" s="320" t="s">
        <v>23</v>
      </c>
      <c r="C2" s="320" t="s">
        <v>30</v>
      </c>
      <c r="D2" s="320" t="s">
        <v>22</v>
      </c>
      <c r="E2" s="321" t="s">
        <v>55</v>
      </c>
      <c r="F2" s="321" t="s">
        <v>31</v>
      </c>
      <c r="G2" s="322" t="s">
        <v>57</v>
      </c>
      <c r="H2" s="323" t="s">
        <v>189</v>
      </c>
      <c r="I2" s="324" t="s">
        <v>85</v>
      </c>
      <c r="J2" s="325" t="s">
        <v>83</v>
      </c>
    </row>
    <row r="3" spans="1:10" s="15" customFormat="1" ht="16.8" x14ac:dyDescent="0.3">
      <c r="A3" s="279" t="s">
        <v>60</v>
      </c>
      <c r="B3" s="280">
        <v>9</v>
      </c>
      <c r="C3" s="281" t="s">
        <v>25</v>
      </c>
      <c r="D3" s="281" t="str">
        <f>IF(C3="Str",'Personal File'!$C$10,IF(C3="Dex",'Personal File'!$C$11,IF(C3="Con",'Personal File'!$C$12,IF(C3="Int",'Personal File'!$C$13,IF(C3="Wis",'Personal File'!$C$14,IF(C3="Cha",'Personal File'!$C$15))))))</f>
        <v>+2</v>
      </c>
      <c r="E3" s="282" t="str">
        <f t="shared" ref="E3:E5" si="0">CONCATENATE(C3," (",D3,")")</f>
        <v>Con (+2)</v>
      </c>
      <c r="F3" s="94">
        <v>0</v>
      </c>
      <c r="G3" s="283">
        <f t="shared" ref="G3:G41" si="1">B3+D3+F3</f>
        <v>11</v>
      </c>
      <c r="H3" s="284">
        <f t="shared" ref="H3:H5" ca="1" si="2">RANDBETWEEN(1,20)</f>
        <v>19</v>
      </c>
      <c r="I3" s="283">
        <f ca="1">SUM(G3:H3)</f>
        <v>30</v>
      </c>
      <c r="J3" s="277"/>
    </row>
    <row r="4" spans="1:10" s="15" customFormat="1" ht="16.8" x14ac:dyDescent="0.3">
      <c r="A4" s="285" t="s">
        <v>61</v>
      </c>
      <c r="B4" s="280">
        <v>3</v>
      </c>
      <c r="C4" s="281" t="s">
        <v>28</v>
      </c>
      <c r="D4" s="281" t="str">
        <f>IF(C4="Str",'Personal File'!$C$10,IF(C4="Dex",'Personal File'!$C$11,IF(C4="Con",'Personal File'!$C$12,IF(C4="Int",'Personal File'!$C$13,IF(C4="Wis",'Personal File'!$C$14,IF(C4="Cha",'Personal File'!$C$15))))))</f>
        <v>+1</v>
      </c>
      <c r="E4" s="115" t="str">
        <f t="shared" si="0"/>
        <v>Dex (+1)</v>
      </c>
      <c r="F4" s="94">
        <v>2</v>
      </c>
      <c r="G4" s="283">
        <f t="shared" si="1"/>
        <v>6</v>
      </c>
      <c r="H4" s="284">
        <f t="shared" ca="1" si="2"/>
        <v>4</v>
      </c>
      <c r="I4" s="283">
        <f ca="1">SUM(G4:H4)</f>
        <v>10</v>
      </c>
      <c r="J4" s="277"/>
    </row>
    <row r="5" spans="1:10" s="15" customFormat="1" ht="16.8" x14ac:dyDescent="0.3">
      <c r="A5" s="286" t="s">
        <v>62</v>
      </c>
      <c r="B5" s="287">
        <v>7</v>
      </c>
      <c r="C5" s="288" t="s">
        <v>27</v>
      </c>
      <c r="D5" s="288" t="str">
        <f>IF(C5="Str",'Personal File'!$C$10,IF(C5="Dex",'Personal File'!$C$11,IF(C5="Con",'Personal File'!$C$12,IF(C5="Int",'Personal File'!$C$13,IF(C5="Wis",'Personal File'!$C$14,IF(C5="Cha",'Personal File'!$C$15))))))</f>
        <v>+3</v>
      </c>
      <c r="E5" s="289" t="str">
        <f t="shared" si="0"/>
        <v>Wis (+3)</v>
      </c>
      <c r="F5" s="249">
        <v>0</v>
      </c>
      <c r="G5" s="290">
        <f t="shared" si="1"/>
        <v>10</v>
      </c>
      <c r="H5" s="291">
        <f t="shared" ca="1" si="2"/>
        <v>16</v>
      </c>
      <c r="I5" s="290">
        <f ca="1">SUM(G5:H5)</f>
        <v>26</v>
      </c>
      <c r="J5" s="331"/>
    </row>
    <row r="6" spans="1:10" s="36" customFormat="1" ht="16.8" x14ac:dyDescent="0.3">
      <c r="A6" s="96" t="s">
        <v>32</v>
      </c>
      <c r="B6" s="72">
        <v>0</v>
      </c>
      <c r="C6" s="97" t="s">
        <v>26</v>
      </c>
      <c r="D6" s="98" t="str">
        <f>IF(C6="Str",'Personal File'!$C$10,IF(C6="Dex",'Personal File'!$C$11,IF(C6="Con",'Personal File'!$C$12,IF(C6="Int",'Personal File'!$C$13,IF(C6="Wis",'Personal File'!$C$14,IF(C6="Cha",'Personal File'!$C$15))))))</f>
        <v>+0</v>
      </c>
      <c r="E6" s="220" t="str">
        <f t="shared" ref="E6:E41" si="3">CONCATENATE(C6," (",D6,")")</f>
        <v>Int (+0)</v>
      </c>
      <c r="F6" s="123" t="s">
        <v>56</v>
      </c>
      <c r="G6" s="73">
        <f t="shared" si="1"/>
        <v>0</v>
      </c>
      <c r="H6" s="284">
        <f t="shared" ref="H6:H41" ca="1" si="4">RANDBETWEEN(1,20)</f>
        <v>19</v>
      </c>
      <c r="I6" s="73">
        <f t="shared" ref="I6:I41" ca="1" si="5">SUM(G6:H6)</f>
        <v>19</v>
      </c>
      <c r="J6" s="74"/>
    </row>
    <row r="7" spans="1:10" s="40" customFormat="1" ht="16.8" x14ac:dyDescent="0.3">
      <c r="A7" s="112" t="s">
        <v>33</v>
      </c>
      <c r="B7" s="72">
        <v>0</v>
      </c>
      <c r="C7" s="113" t="s">
        <v>28</v>
      </c>
      <c r="D7" s="114" t="str">
        <f>IF(C7="Str",'Personal File'!$C$10,IF(C7="Dex",'Personal File'!$C$11,IF(C7="Con",'Personal File'!$C$12,IF(C7="Int",'Personal File'!$C$13,IF(C7="Wis",'Personal File'!$C$14,IF(C7="Cha",'Personal File'!$C$15))))))</f>
        <v>+1</v>
      </c>
      <c r="E7" s="115" t="str">
        <f t="shared" si="3"/>
        <v>Dex (+1)</v>
      </c>
      <c r="F7" s="73" t="s">
        <v>218</v>
      </c>
      <c r="G7" s="73">
        <f t="shared" si="1"/>
        <v>-3</v>
      </c>
      <c r="H7" s="284">
        <f t="shared" ca="1" si="4"/>
        <v>20</v>
      </c>
      <c r="I7" s="73">
        <f t="shared" ca="1" si="5"/>
        <v>17</v>
      </c>
      <c r="J7" s="74"/>
    </row>
    <row r="8" spans="1:10" s="38" customFormat="1" ht="16.8" x14ac:dyDescent="0.3">
      <c r="A8" s="75" t="s">
        <v>34</v>
      </c>
      <c r="B8" s="72">
        <v>0</v>
      </c>
      <c r="C8" s="76" t="s">
        <v>24</v>
      </c>
      <c r="D8" s="77">
        <f>IF(C8="Str",'Personal File'!$C$10,IF(C8="Dex",'Personal File'!$C$11,IF(C8="Con",'Personal File'!$C$12,IF(C8="Int",'Personal File'!$C$13,IF(C8="Wis",'Personal File'!$C$14,IF(C8="Cha",'Personal File'!$C$15))))))</f>
        <v>-1</v>
      </c>
      <c r="E8" s="78" t="str">
        <f t="shared" si="3"/>
        <v>Cha (-1)</v>
      </c>
      <c r="F8" s="73" t="s">
        <v>56</v>
      </c>
      <c r="G8" s="73">
        <f t="shared" si="1"/>
        <v>-1</v>
      </c>
      <c r="H8" s="284">
        <f t="shared" ca="1" si="4"/>
        <v>3</v>
      </c>
      <c r="I8" s="73">
        <f t="shared" ca="1" si="5"/>
        <v>2</v>
      </c>
      <c r="J8" s="74"/>
    </row>
    <row r="9" spans="1:10" s="37" customFormat="1" ht="16.8" x14ac:dyDescent="0.3">
      <c r="A9" s="79" t="s">
        <v>35</v>
      </c>
      <c r="B9" s="72">
        <v>0</v>
      </c>
      <c r="C9" s="80" t="s">
        <v>29</v>
      </c>
      <c r="D9" s="81" t="str">
        <f>IF(C9="Str",'Personal File'!$C$10,IF(C9="Dex",'Personal File'!$C$11,IF(C9="Con",'Personal File'!$C$12,IF(C9="Int",'Personal File'!$C$13,IF(C9="Wis",'Personal File'!$C$14,IF(C9="Cha",'Personal File'!$C$15))))))</f>
        <v>+2</v>
      </c>
      <c r="E9" s="221" t="str">
        <f t="shared" si="3"/>
        <v>Str (+2)</v>
      </c>
      <c r="F9" s="73" t="s">
        <v>218</v>
      </c>
      <c r="G9" s="73">
        <f t="shared" si="1"/>
        <v>-2</v>
      </c>
      <c r="H9" s="284">
        <f t="shared" ca="1" si="4"/>
        <v>18</v>
      </c>
      <c r="I9" s="73">
        <f t="shared" ca="1" si="5"/>
        <v>16</v>
      </c>
      <c r="J9" s="74"/>
    </row>
    <row r="10" spans="1:10" s="37" customFormat="1" ht="16.8" x14ac:dyDescent="0.3">
      <c r="A10" s="128" t="s">
        <v>8</v>
      </c>
      <c r="B10" s="64">
        <v>11</v>
      </c>
      <c r="C10" s="129" t="s">
        <v>25</v>
      </c>
      <c r="D10" s="130" t="str">
        <f>IF(C10="Str",'Personal File'!$C$10,IF(C10="Dex",'Personal File'!$C$11,IF(C10="Con",'Personal File'!$C$12,IF(C10="Int",'Personal File'!$C$13,IF(C10="Wis",'Personal File'!$C$14,IF(C10="Cha",'Personal File'!$C$15))))))</f>
        <v>+2</v>
      </c>
      <c r="E10" s="222" t="str">
        <f t="shared" si="3"/>
        <v>Con (+2)</v>
      </c>
      <c r="F10" s="65" t="s">
        <v>56</v>
      </c>
      <c r="G10" s="65">
        <f t="shared" si="1"/>
        <v>13</v>
      </c>
      <c r="H10" s="284">
        <f t="shared" ca="1" si="4"/>
        <v>2</v>
      </c>
      <c r="I10" s="65">
        <f t="shared" ca="1" si="5"/>
        <v>15</v>
      </c>
      <c r="J10" s="66"/>
    </row>
    <row r="11" spans="1:10" s="36" customFormat="1" ht="16.8" x14ac:dyDescent="0.3">
      <c r="A11" s="96" t="s">
        <v>105</v>
      </c>
      <c r="B11" s="72">
        <v>0</v>
      </c>
      <c r="C11" s="97" t="s">
        <v>26</v>
      </c>
      <c r="D11" s="98" t="str">
        <f>IF(C11="Str",'Personal File'!$C$10,IF(C11="Dex",'Personal File'!$C$11,IF(C11="Con",'Personal File'!$C$12,IF(C11="Int",'Personal File'!$C$13,IF(C11="Wis",'Personal File'!$C$14,IF(C11="Cha",'Personal File'!$C$15))))))</f>
        <v>+0</v>
      </c>
      <c r="E11" s="220" t="str">
        <f t="shared" si="3"/>
        <v>Int (+0)</v>
      </c>
      <c r="F11" s="73" t="s">
        <v>56</v>
      </c>
      <c r="G11" s="73">
        <f t="shared" si="1"/>
        <v>0</v>
      </c>
      <c r="H11" s="284">
        <f t="shared" ca="1" si="4"/>
        <v>10</v>
      </c>
      <c r="I11" s="73">
        <f t="shared" ca="1" si="5"/>
        <v>10</v>
      </c>
      <c r="J11" s="74"/>
    </row>
    <row r="12" spans="1:10" s="39" customFormat="1" ht="16.8" x14ac:dyDescent="0.3">
      <c r="A12" s="45" t="s">
        <v>36</v>
      </c>
      <c r="B12" s="46">
        <v>0</v>
      </c>
      <c r="C12" s="47" t="s">
        <v>26</v>
      </c>
      <c r="D12" s="48" t="str">
        <f>IF(C12="Str",'Personal File'!$C$10,IF(C12="Dex",'Personal File'!$C$11,IF(C12="Con",'Personal File'!$C$12,IF(C12="Int",'Personal File'!$C$13,IF(C12="Wis",'Personal File'!$C$14,IF(C12="Cha",'Personal File'!$C$15))))))</f>
        <v>+0</v>
      </c>
      <c r="E12" s="223" t="str">
        <f t="shared" si="3"/>
        <v>Int (+0)</v>
      </c>
      <c r="F12" s="49" t="s">
        <v>56</v>
      </c>
      <c r="G12" s="49">
        <f t="shared" si="1"/>
        <v>0</v>
      </c>
      <c r="H12" s="284">
        <f t="shared" ca="1" si="4"/>
        <v>9</v>
      </c>
      <c r="I12" s="49">
        <f t="shared" ref="I12" ca="1" si="6">SUM(G12:H12)</f>
        <v>9</v>
      </c>
      <c r="J12" s="50"/>
    </row>
    <row r="13" spans="1:10" s="40" customFormat="1" ht="16.8" x14ac:dyDescent="0.3">
      <c r="A13" s="75" t="s">
        <v>37</v>
      </c>
      <c r="B13" s="72">
        <v>0</v>
      </c>
      <c r="C13" s="76" t="s">
        <v>24</v>
      </c>
      <c r="D13" s="77">
        <f>IF(C13="Str",'Personal File'!$C$10,IF(C13="Dex",'Personal File'!$C$11,IF(C13="Con",'Personal File'!$C$12,IF(C13="Int",'Personal File'!$C$13,IF(C13="Wis",'Personal File'!$C$14,IF(C13="Cha",'Personal File'!$C$15))))))</f>
        <v>-1</v>
      </c>
      <c r="E13" s="78" t="str">
        <f t="shared" si="3"/>
        <v>Cha (-1)</v>
      </c>
      <c r="F13" s="73" t="s">
        <v>56</v>
      </c>
      <c r="G13" s="73">
        <f t="shared" si="1"/>
        <v>-1</v>
      </c>
      <c r="H13" s="284">
        <f t="shared" ca="1" si="4"/>
        <v>19</v>
      </c>
      <c r="I13" s="73">
        <f t="shared" ca="1" si="5"/>
        <v>18</v>
      </c>
      <c r="J13" s="74"/>
    </row>
    <row r="14" spans="1:10" s="40" customFormat="1" ht="16.8" x14ac:dyDescent="0.3">
      <c r="A14" s="45" t="s">
        <v>38</v>
      </c>
      <c r="B14" s="46">
        <v>0</v>
      </c>
      <c r="C14" s="47" t="s">
        <v>26</v>
      </c>
      <c r="D14" s="48" t="str">
        <f>IF(C14="Str",'Personal File'!$C$10,IF(C14="Dex",'Personal File'!$C$11,IF(C14="Con",'Personal File'!$C$12,IF(C14="Int",'Personal File'!$C$13,IF(C14="Wis",'Personal File'!$C$14,IF(C14="Cha",'Personal File'!$C$15))))))</f>
        <v>+0</v>
      </c>
      <c r="E14" s="223" t="str">
        <f t="shared" si="3"/>
        <v>Int (+0)</v>
      </c>
      <c r="F14" s="49" t="s">
        <v>56</v>
      </c>
      <c r="G14" s="49">
        <f t="shared" si="1"/>
        <v>0</v>
      </c>
      <c r="H14" s="284">
        <f t="shared" ca="1" si="4"/>
        <v>1</v>
      </c>
      <c r="I14" s="49">
        <f t="shared" ref="I14" ca="1" si="7">SUM(G14:H14)</f>
        <v>1</v>
      </c>
      <c r="J14" s="50"/>
    </row>
    <row r="15" spans="1:10" s="40" customFormat="1" ht="16.8" x14ac:dyDescent="0.3">
      <c r="A15" s="75" t="s">
        <v>39</v>
      </c>
      <c r="B15" s="72">
        <v>0</v>
      </c>
      <c r="C15" s="76" t="s">
        <v>24</v>
      </c>
      <c r="D15" s="77">
        <f>IF(C15="Str",'Personal File'!$C$10,IF(C15="Dex",'Personal File'!$C$11,IF(C15="Con",'Personal File'!$C$12,IF(C15="Int",'Personal File'!$C$13,IF(C15="Wis",'Personal File'!$C$14,IF(C15="Cha",'Personal File'!$C$15))))))</f>
        <v>-1</v>
      </c>
      <c r="E15" s="78" t="str">
        <f t="shared" si="3"/>
        <v>Cha (-1)</v>
      </c>
      <c r="F15" s="73" t="s">
        <v>56</v>
      </c>
      <c r="G15" s="73">
        <f t="shared" si="1"/>
        <v>-1</v>
      </c>
      <c r="H15" s="284">
        <f t="shared" ca="1" si="4"/>
        <v>3</v>
      </c>
      <c r="I15" s="73">
        <f t="shared" ca="1" si="5"/>
        <v>2</v>
      </c>
      <c r="J15" s="74"/>
    </row>
    <row r="16" spans="1:10" s="40" customFormat="1" ht="16.8" x14ac:dyDescent="0.3">
      <c r="A16" s="112" t="s">
        <v>40</v>
      </c>
      <c r="B16" s="72">
        <v>0</v>
      </c>
      <c r="C16" s="113" t="s">
        <v>28</v>
      </c>
      <c r="D16" s="114" t="str">
        <f>IF(C16="Str",'Personal File'!$C$10,IF(C16="Dex",'Personal File'!$C$11,IF(C16="Con",'Personal File'!$C$12,IF(C16="Int",'Personal File'!$C$13,IF(C16="Wis",'Personal File'!$C$14,IF(C16="Cha",'Personal File'!$C$15))))))</f>
        <v>+1</v>
      </c>
      <c r="E16" s="115" t="str">
        <f t="shared" si="3"/>
        <v>Dex (+1)</v>
      </c>
      <c r="F16" s="73" t="s">
        <v>218</v>
      </c>
      <c r="G16" s="73">
        <f t="shared" si="1"/>
        <v>-3</v>
      </c>
      <c r="H16" s="284">
        <f t="shared" ca="1" si="4"/>
        <v>18</v>
      </c>
      <c r="I16" s="73">
        <f t="shared" ca="1" si="5"/>
        <v>15</v>
      </c>
      <c r="J16" s="74"/>
    </row>
    <row r="17" spans="1:10" s="40" customFormat="1" ht="16.8" x14ac:dyDescent="0.3">
      <c r="A17" s="54" t="s">
        <v>41</v>
      </c>
      <c r="B17" s="55">
        <v>0</v>
      </c>
      <c r="C17" s="56" t="s">
        <v>26</v>
      </c>
      <c r="D17" s="57" t="str">
        <f>IF(C17="Str",'Personal File'!$C$10,IF(C17="Dex",'Personal File'!$C$11,IF(C17="Con",'Personal File'!$C$12,IF(C17="Int",'Personal File'!$C$13,IF(C17="Wis",'Personal File'!$C$14,IF(C17="Cha",'Personal File'!$C$15))))))</f>
        <v>+0</v>
      </c>
      <c r="E17" s="224" t="str">
        <f t="shared" si="3"/>
        <v>Int (+0)</v>
      </c>
      <c r="F17" s="58" t="s">
        <v>56</v>
      </c>
      <c r="G17" s="58">
        <f t="shared" si="1"/>
        <v>0</v>
      </c>
      <c r="H17" s="284">
        <f t="shared" ca="1" si="4"/>
        <v>7</v>
      </c>
      <c r="I17" s="58">
        <f t="shared" ca="1" si="5"/>
        <v>7</v>
      </c>
      <c r="J17" s="59"/>
    </row>
    <row r="18" spans="1:10" s="40" customFormat="1" ht="16.8" x14ac:dyDescent="0.3">
      <c r="A18" s="75" t="s">
        <v>42</v>
      </c>
      <c r="B18" s="72">
        <v>0</v>
      </c>
      <c r="C18" s="76" t="s">
        <v>24</v>
      </c>
      <c r="D18" s="77">
        <f>IF(C18="Str",'Personal File'!$C$10,IF(C18="Dex",'Personal File'!$C$11,IF(C18="Con",'Personal File'!$C$12,IF(C18="Int",'Personal File'!$C$13,IF(C18="Wis",'Personal File'!$C$14,IF(C18="Cha",'Personal File'!$C$15))))))</f>
        <v>-1</v>
      </c>
      <c r="E18" s="78" t="str">
        <f t="shared" si="3"/>
        <v>Cha (-1)</v>
      </c>
      <c r="F18" s="58" t="s">
        <v>56</v>
      </c>
      <c r="G18" s="73">
        <f t="shared" si="1"/>
        <v>-1</v>
      </c>
      <c r="H18" s="284">
        <f t="shared" ca="1" si="4"/>
        <v>6</v>
      </c>
      <c r="I18" s="73">
        <f t="shared" ca="1" si="5"/>
        <v>5</v>
      </c>
      <c r="J18" s="74"/>
    </row>
    <row r="19" spans="1:10" s="40" customFormat="1" ht="16.8" x14ac:dyDescent="0.3">
      <c r="A19" s="217" t="s">
        <v>10</v>
      </c>
      <c r="B19" s="208">
        <v>0</v>
      </c>
      <c r="C19" s="387" t="s">
        <v>24</v>
      </c>
      <c r="D19" s="388">
        <f>IF(C19="Str",'Personal File'!$C$10,IF(C19="Dex",'Personal File'!$C$11,IF(C19="Con",'Personal File'!$C$12,IF(C19="Int",'Personal File'!$C$13,IF(C19="Wis",'Personal File'!$C$14,IF(C19="Cha",'Personal File'!$C$15))))))</f>
        <v>-1</v>
      </c>
      <c r="E19" s="389" t="str">
        <f t="shared" si="3"/>
        <v>Cha (-1)</v>
      </c>
      <c r="F19" s="211" t="s">
        <v>56</v>
      </c>
      <c r="G19" s="211">
        <f t="shared" si="1"/>
        <v>-1</v>
      </c>
      <c r="H19" s="284">
        <f t="shared" ca="1" si="4"/>
        <v>13</v>
      </c>
      <c r="I19" s="211">
        <f t="shared" ca="1" si="5"/>
        <v>12</v>
      </c>
      <c r="J19" s="216"/>
    </row>
    <row r="20" spans="1:10" s="40" customFormat="1" ht="16.8" x14ac:dyDescent="0.3">
      <c r="A20" s="135" t="s">
        <v>43</v>
      </c>
      <c r="B20" s="72">
        <v>0</v>
      </c>
      <c r="C20" s="136" t="s">
        <v>27</v>
      </c>
      <c r="D20" s="137" t="str">
        <f>IF(C20="Str",'Personal File'!$C$10,IF(C20="Dex",'Personal File'!$C$11,IF(C20="Con",'Personal File'!$C$12,IF(C20="Int",'Personal File'!$C$13,IF(C20="Wis",'Personal File'!$C$14,IF(C20="Cha",'Personal File'!$C$15))))))</f>
        <v>+3</v>
      </c>
      <c r="E20" s="154" t="str">
        <f t="shared" si="3"/>
        <v>Wis (+3)</v>
      </c>
      <c r="F20" s="73" t="s">
        <v>56</v>
      </c>
      <c r="G20" s="73">
        <f t="shared" si="1"/>
        <v>3</v>
      </c>
      <c r="H20" s="284">
        <f t="shared" ca="1" si="4"/>
        <v>7</v>
      </c>
      <c r="I20" s="73">
        <f t="shared" ca="1" si="5"/>
        <v>10</v>
      </c>
      <c r="J20" s="74"/>
    </row>
    <row r="21" spans="1:10" s="40" customFormat="1" ht="16.8" x14ac:dyDescent="0.3">
      <c r="A21" s="112" t="s">
        <v>44</v>
      </c>
      <c r="B21" s="72">
        <v>0</v>
      </c>
      <c r="C21" s="113" t="s">
        <v>28</v>
      </c>
      <c r="D21" s="114" t="str">
        <f>IF(C21="Str",'Personal File'!$C$10,IF(C21="Dex",'Personal File'!$C$11,IF(C21="Con",'Personal File'!$C$12,IF(C21="Int",'Personal File'!$C$13,IF(C21="Wis",'Personal File'!$C$14,IF(C21="Cha",'Personal File'!$C$15))))))</f>
        <v>+1</v>
      </c>
      <c r="E21" s="115" t="str">
        <f t="shared" si="3"/>
        <v>Dex (+1)</v>
      </c>
      <c r="F21" s="73" t="s">
        <v>218</v>
      </c>
      <c r="G21" s="73">
        <f t="shared" si="1"/>
        <v>-3</v>
      </c>
      <c r="H21" s="284">
        <f t="shared" ca="1" si="4"/>
        <v>15</v>
      </c>
      <c r="I21" s="73">
        <f t="shared" ca="1" si="5"/>
        <v>12</v>
      </c>
      <c r="J21" s="74"/>
    </row>
    <row r="22" spans="1:10" s="40" customFormat="1" ht="16.8" x14ac:dyDescent="0.3">
      <c r="A22" s="60" t="s">
        <v>45</v>
      </c>
      <c r="B22" s="55">
        <v>0</v>
      </c>
      <c r="C22" s="61" t="s">
        <v>24</v>
      </c>
      <c r="D22" s="62">
        <f>IF(C22="Str",'Personal File'!$C$10,IF(C22="Dex",'Personal File'!$C$11,IF(C22="Con",'Personal File'!$C$12,IF(C22="Int",'Personal File'!$C$13,IF(C22="Wis",'Personal File'!$C$14,IF(C22="Cha",'Personal File'!$C$15))))))</f>
        <v>-1</v>
      </c>
      <c r="E22" s="226" t="str">
        <f t="shared" si="3"/>
        <v>Cha (-1)</v>
      </c>
      <c r="F22" s="58" t="s">
        <v>56</v>
      </c>
      <c r="G22" s="58">
        <f t="shared" si="1"/>
        <v>-1</v>
      </c>
      <c r="H22" s="284">
        <f t="shared" ca="1" si="4"/>
        <v>12</v>
      </c>
      <c r="I22" s="58">
        <f t="shared" ca="1" si="5"/>
        <v>11</v>
      </c>
      <c r="J22" s="59"/>
    </row>
    <row r="23" spans="1:10" s="40" customFormat="1" ht="16.8" x14ac:dyDescent="0.3">
      <c r="A23" s="79" t="s">
        <v>46</v>
      </c>
      <c r="B23" s="72">
        <v>0</v>
      </c>
      <c r="C23" s="80" t="s">
        <v>29</v>
      </c>
      <c r="D23" s="81" t="str">
        <f>IF(C23="Str",'Personal File'!$C$10,IF(C23="Dex",'Personal File'!$C$11,IF(C23="Con",'Personal File'!$C$12,IF(C23="Int",'Personal File'!$C$13,IF(C23="Wis",'Personal File'!$C$14,IF(C23="Cha",'Personal File'!$C$15))))))</f>
        <v>+2</v>
      </c>
      <c r="E23" s="221" t="str">
        <f t="shared" si="3"/>
        <v>Str (+2)</v>
      </c>
      <c r="F23" s="73" t="s">
        <v>218</v>
      </c>
      <c r="G23" s="73">
        <f t="shared" si="1"/>
        <v>-2</v>
      </c>
      <c r="H23" s="284">
        <f t="shared" ca="1" si="4"/>
        <v>11</v>
      </c>
      <c r="I23" s="73">
        <f t="shared" ca="1" si="5"/>
        <v>9</v>
      </c>
      <c r="J23" s="74"/>
    </row>
    <row r="24" spans="1:10" s="40" customFormat="1" ht="16.8" x14ac:dyDescent="0.3">
      <c r="A24" s="82" t="s">
        <v>96</v>
      </c>
      <c r="B24" s="64">
        <v>0</v>
      </c>
      <c r="C24" s="83" t="s">
        <v>26</v>
      </c>
      <c r="D24" s="84" t="str">
        <f>IF(C24="Str",'Personal File'!$C$10,IF(C24="Dex",'Personal File'!$C$11,IF(C24="Con",'Personal File'!$C$12,IF(C24="Int",'Personal File'!$C$13,IF(C24="Wis",'Personal File'!$C$14,IF(C24="Cha",'Personal File'!$C$15))))))</f>
        <v>+0</v>
      </c>
      <c r="E24" s="227" t="str">
        <f>CONCATENATE(C24," (",D24,")")</f>
        <v>Int (+0)</v>
      </c>
      <c r="F24" s="65" t="s">
        <v>186</v>
      </c>
      <c r="G24" s="65">
        <f t="shared" si="1"/>
        <v>4</v>
      </c>
      <c r="H24" s="284">
        <f t="shared" ca="1" si="4"/>
        <v>16</v>
      </c>
      <c r="I24" s="65">
        <f t="shared" ca="1" si="5"/>
        <v>20</v>
      </c>
      <c r="J24" s="66"/>
    </row>
    <row r="25" spans="1:10" s="40" customFormat="1" ht="16.8" x14ac:dyDescent="0.3">
      <c r="A25" s="135" t="s">
        <v>47</v>
      </c>
      <c r="B25" s="72">
        <v>12</v>
      </c>
      <c r="C25" s="136" t="s">
        <v>27</v>
      </c>
      <c r="D25" s="137" t="str">
        <f>IF(C25="Str",'Personal File'!$C$10,IF(C25="Dex",'Personal File'!$C$11,IF(C25="Con",'Personal File'!$C$12,IF(C25="Int",'Personal File'!$C$13,IF(C25="Wis",'Personal File'!$C$14,IF(C25="Cha",'Personal File'!$C$15))))))</f>
        <v>+3</v>
      </c>
      <c r="E25" s="154" t="str">
        <f t="shared" si="3"/>
        <v>Wis (+3)</v>
      </c>
      <c r="F25" s="73" t="s">
        <v>56</v>
      </c>
      <c r="G25" s="73">
        <f t="shared" si="1"/>
        <v>15</v>
      </c>
      <c r="H25" s="284">
        <f t="shared" ca="1" si="4"/>
        <v>11</v>
      </c>
      <c r="I25" s="73">
        <f t="shared" ca="1" si="5"/>
        <v>26</v>
      </c>
      <c r="J25" s="74"/>
    </row>
    <row r="26" spans="1:10" s="40" customFormat="1" ht="16.8" x14ac:dyDescent="0.3">
      <c r="A26" s="112" t="s">
        <v>11</v>
      </c>
      <c r="B26" s="72">
        <v>0</v>
      </c>
      <c r="C26" s="113" t="s">
        <v>28</v>
      </c>
      <c r="D26" s="114" t="str">
        <f>IF(C26="Str",'Personal File'!$C$10,IF(C26="Dex",'Personal File'!$C$11,IF(C26="Con",'Personal File'!$C$12,IF(C26="Int",'Personal File'!$C$13,IF(C26="Wis",'Personal File'!$C$14,IF(C26="Cha",'Personal File'!$C$15))))))</f>
        <v>+1</v>
      </c>
      <c r="E26" s="115" t="str">
        <f t="shared" si="3"/>
        <v>Dex (+1)</v>
      </c>
      <c r="F26" s="73" t="s">
        <v>218</v>
      </c>
      <c r="G26" s="73">
        <f t="shared" si="1"/>
        <v>-3</v>
      </c>
      <c r="H26" s="284">
        <f t="shared" ca="1" si="4"/>
        <v>7</v>
      </c>
      <c r="I26" s="73">
        <f t="shared" ca="1" si="5"/>
        <v>4</v>
      </c>
      <c r="J26" s="74"/>
    </row>
    <row r="27" spans="1:10" s="40" customFormat="1" ht="16.8" x14ac:dyDescent="0.3">
      <c r="A27" s="69" t="s">
        <v>48</v>
      </c>
      <c r="B27" s="46">
        <v>0</v>
      </c>
      <c r="C27" s="70" t="s">
        <v>28</v>
      </c>
      <c r="D27" s="71" t="str">
        <f>IF(C27="Str",'Personal File'!$C$10,IF(C27="Dex",'Personal File'!$C$11,IF(C27="Con",'Personal File'!$C$12,IF(C27="Int",'Personal File'!$C$13,IF(C27="Wis",'Personal File'!$C$14,IF(C27="Cha",'Personal File'!$C$15))))))</f>
        <v>+1</v>
      </c>
      <c r="E27" s="228" t="str">
        <f t="shared" si="3"/>
        <v>Dex (+1)</v>
      </c>
      <c r="F27" s="49" t="s">
        <v>56</v>
      </c>
      <c r="G27" s="49">
        <f t="shared" si="1"/>
        <v>1</v>
      </c>
      <c r="H27" s="284">
        <f t="shared" ca="1" si="4"/>
        <v>13</v>
      </c>
      <c r="I27" s="49">
        <f t="shared" ca="1" si="5"/>
        <v>14</v>
      </c>
      <c r="J27" s="50"/>
    </row>
    <row r="28" spans="1:10" ht="16.8" x14ac:dyDescent="0.3">
      <c r="A28" s="75" t="s">
        <v>106</v>
      </c>
      <c r="B28" s="72">
        <v>0</v>
      </c>
      <c r="C28" s="76" t="s">
        <v>24</v>
      </c>
      <c r="D28" s="77">
        <f>IF(C28="Str",'Personal File'!$C$10,IF(C28="Dex",'Personal File'!$C$11,IF(C28="Con",'Personal File'!$C$12,IF(C28="Int",'Personal File'!$C$13,IF(C28="Wis",'Personal File'!$C$14,IF(C28="Cha",'Personal File'!$C$15))))))</f>
        <v>-1</v>
      </c>
      <c r="E28" s="78" t="str">
        <f t="shared" si="3"/>
        <v>Cha (-1)</v>
      </c>
      <c r="F28" s="73" t="s">
        <v>56</v>
      </c>
      <c r="G28" s="73">
        <f t="shared" si="1"/>
        <v>-1</v>
      </c>
      <c r="H28" s="284">
        <f t="shared" ca="1" si="4"/>
        <v>18</v>
      </c>
      <c r="I28" s="73">
        <f t="shared" ca="1" si="5"/>
        <v>17</v>
      </c>
      <c r="J28" s="74"/>
    </row>
    <row r="29" spans="1:10" ht="16.8" x14ac:dyDescent="0.3">
      <c r="A29" s="217" t="s">
        <v>172</v>
      </c>
      <c r="B29" s="208">
        <v>0</v>
      </c>
      <c r="C29" s="218" t="s">
        <v>27</v>
      </c>
      <c r="D29" s="219" t="str">
        <f>IF(C29="Str",'Personal File'!$C$10,IF(C29="Dex",'Personal File'!$C$11,IF(C29="Con",'Personal File'!$C$12,IF(C29="Int",'Personal File'!$C$13,IF(C29="Wis",'Personal File'!$C$14,IF(C29="Cha",'Personal File'!$C$15))))))</f>
        <v>+3</v>
      </c>
      <c r="E29" s="229" t="str">
        <f t="shared" ref="E29" si="8">CONCATENATE(C29," (",D29,")")</f>
        <v>Wis (+3)</v>
      </c>
      <c r="F29" s="211" t="s">
        <v>56</v>
      </c>
      <c r="G29" s="49">
        <f t="shared" si="1"/>
        <v>3</v>
      </c>
      <c r="H29" s="284">
        <f t="shared" ca="1" si="4"/>
        <v>6</v>
      </c>
      <c r="I29" s="49">
        <f t="shared" ref="I29" ca="1" si="9">SUM(G29:H29)</f>
        <v>9</v>
      </c>
      <c r="J29" s="216"/>
    </row>
    <row r="30" spans="1:10" ht="16.8" x14ac:dyDescent="0.3">
      <c r="A30" s="112" t="s">
        <v>12</v>
      </c>
      <c r="B30" s="72">
        <v>0</v>
      </c>
      <c r="C30" s="113" t="s">
        <v>28</v>
      </c>
      <c r="D30" s="114" t="str">
        <f>IF(C30="Str",'Personal File'!$C$10,IF(C30="Dex",'Personal File'!$C$11,IF(C30="Con",'Personal File'!$C$12,IF(C30="Int",'Personal File'!$C$13,IF(C30="Wis",'Personal File'!$C$14,IF(C30="Cha",'Personal File'!$C$15))))))</f>
        <v>+1</v>
      </c>
      <c r="E30" s="115" t="str">
        <f t="shared" si="3"/>
        <v>Dex (+1)</v>
      </c>
      <c r="F30" s="73" t="s">
        <v>56</v>
      </c>
      <c r="G30" s="73">
        <f t="shared" si="1"/>
        <v>1</v>
      </c>
      <c r="H30" s="284">
        <f t="shared" ca="1" si="4"/>
        <v>11</v>
      </c>
      <c r="I30" s="73">
        <f t="shared" ca="1" si="5"/>
        <v>12</v>
      </c>
      <c r="J30" s="74"/>
    </row>
    <row r="31" spans="1:10" ht="16.8" x14ac:dyDescent="0.3">
      <c r="A31" s="96" t="s">
        <v>13</v>
      </c>
      <c r="B31" s="72">
        <v>0</v>
      </c>
      <c r="C31" s="97" t="s">
        <v>26</v>
      </c>
      <c r="D31" s="98" t="str">
        <f>IF(C31="Str",'Personal File'!$C$10,IF(C31="Dex",'Personal File'!$C$11,IF(C31="Con",'Personal File'!$C$12,IF(C31="Int",'Personal File'!$C$13,IF(C31="Wis",'Personal File'!$C$14,IF(C31="Cha",'Personal File'!$C$15))))))</f>
        <v>+0</v>
      </c>
      <c r="E31" s="220" t="str">
        <f t="shared" si="3"/>
        <v>Int (+0)</v>
      </c>
      <c r="F31" s="73" t="s">
        <v>56</v>
      </c>
      <c r="G31" s="73">
        <f t="shared" si="1"/>
        <v>0</v>
      </c>
      <c r="H31" s="284">
        <f t="shared" ca="1" si="4"/>
        <v>12</v>
      </c>
      <c r="I31" s="73">
        <f t="shared" ca="1" si="5"/>
        <v>12</v>
      </c>
      <c r="J31" s="74"/>
    </row>
    <row r="32" spans="1:10" ht="16.8" x14ac:dyDescent="0.3">
      <c r="A32" s="135" t="s">
        <v>49</v>
      </c>
      <c r="B32" s="72">
        <v>0</v>
      </c>
      <c r="C32" s="136" t="s">
        <v>27</v>
      </c>
      <c r="D32" s="137" t="str">
        <f>IF(C32="Str",'Personal File'!$C$10,IF(C32="Dex",'Personal File'!$C$11,IF(C32="Con",'Personal File'!$C$12,IF(C32="Int",'Personal File'!$C$13,IF(C32="Wis",'Personal File'!$C$14,IF(C32="Cha",'Personal File'!$C$15))))))</f>
        <v>+3</v>
      </c>
      <c r="E32" s="154" t="str">
        <f t="shared" si="3"/>
        <v>Wis (+3)</v>
      </c>
      <c r="F32" s="73" t="s">
        <v>56</v>
      </c>
      <c r="G32" s="73">
        <f t="shared" si="1"/>
        <v>3</v>
      </c>
      <c r="H32" s="284">
        <f t="shared" ca="1" si="4"/>
        <v>3</v>
      </c>
      <c r="I32" s="73">
        <f t="shared" ca="1" si="5"/>
        <v>6</v>
      </c>
      <c r="J32" s="74"/>
    </row>
    <row r="33" spans="1:10" ht="16.8" x14ac:dyDescent="0.3">
      <c r="A33" s="69" t="s">
        <v>97</v>
      </c>
      <c r="B33" s="46">
        <v>0</v>
      </c>
      <c r="C33" s="70" t="s">
        <v>28</v>
      </c>
      <c r="D33" s="71" t="str">
        <f>IF(C33="Str",'Personal File'!$C$10,IF(C33="Dex",'Personal File'!$C$11,IF(C33="Con",'Personal File'!$C$12,IF(C33="Int",'Personal File'!$C$13,IF(C33="Wis",'Personal File'!$C$14,IF(C33="Cha",'Personal File'!$C$15))))))</f>
        <v>+1</v>
      </c>
      <c r="E33" s="228" t="str">
        <f t="shared" si="3"/>
        <v>Dex (+1)</v>
      </c>
      <c r="F33" s="211" t="s">
        <v>218</v>
      </c>
      <c r="G33" s="49">
        <f t="shared" si="1"/>
        <v>-3</v>
      </c>
      <c r="H33" s="284">
        <f t="shared" ca="1" si="4"/>
        <v>6</v>
      </c>
      <c r="I33" s="49">
        <f t="shared" ref="I33:I34" ca="1" si="10">SUM(G33:H33)</f>
        <v>3</v>
      </c>
      <c r="J33" s="50"/>
    </row>
    <row r="34" spans="1:10" ht="16.8" x14ac:dyDescent="0.3">
      <c r="A34" s="207" t="s">
        <v>90</v>
      </c>
      <c r="B34" s="208">
        <v>0</v>
      </c>
      <c r="C34" s="209" t="s">
        <v>26</v>
      </c>
      <c r="D34" s="210" t="str">
        <f>IF(C34="Str",'Personal File'!$C$10,IF(C34="Dex",'Personal File'!$C$11,IF(C34="Con",'Personal File'!$C$12,IF(C34="Int",'Personal File'!$C$13,IF(C34="Wis",'Personal File'!$C$14,IF(C34="Cha",'Personal File'!$C$15))))))</f>
        <v>+0</v>
      </c>
      <c r="E34" s="230" t="str">
        <f t="shared" si="3"/>
        <v>Int (+0)</v>
      </c>
      <c r="F34" s="211" t="s">
        <v>56</v>
      </c>
      <c r="G34" s="49">
        <f t="shared" si="1"/>
        <v>0</v>
      </c>
      <c r="H34" s="284">
        <f t="shared" ca="1" si="4"/>
        <v>2</v>
      </c>
      <c r="I34" s="49">
        <f t="shared" ca="1" si="10"/>
        <v>2</v>
      </c>
      <c r="J34" s="212"/>
    </row>
    <row r="35" spans="1:10" ht="16.8" x14ac:dyDescent="0.3">
      <c r="A35" s="82" t="s">
        <v>50</v>
      </c>
      <c r="B35" s="64">
        <v>0</v>
      </c>
      <c r="C35" s="83" t="s">
        <v>26</v>
      </c>
      <c r="D35" s="84" t="str">
        <f>IF(C35="Str",'Personal File'!$C$10,IF(C35="Dex",'Personal File'!$C$11,IF(C35="Con",'Personal File'!$C$12,IF(C35="Int",'Personal File'!$C$13,IF(C35="Wis",'Personal File'!$C$14,IF(C35="Cha",'Personal File'!$C$15))))))</f>
        <v>+0</v>
      </c>
      <c r="E35" s="227" t="str">
        <f t="shared" si="3"/>
        <v>Int (+0)</v>
      </c>
      <c r="F35" s="65" t="s">
        <v>56</v>
      </c>
      <c r="G35" s="65">
        <f t="shared" si="1"/>
        <v>0</v>
      </c>
      <c r="H35" s="284">
        <f t="shared" ca="1" si="4"/>
        <v>12</v>
      </c>
      <c r="I35" s="65">
        <f t="shared" ca="1" si="5"/>
        <v>12</v>
      </c>
      <c r="J35" s="134"/>
    </row>
    <row r="36" spans="1:10" ht="16.8" x14ac:dyDescent="0.3">
      <c r="A36" s="135" t="s">
        <v>51</v>
      </c>
      <c r="B36" s="72">
        <v>13</v>
      </c>
      <c r="C36" s="136" t="s">
        <v>27</v>
      </c>
      <c r="D36" s="137" t="str">
        <f>IF(C36="Str",'Personal File'!$C$10,IF(C36="Dex",'Personal File'!$C$11,IF(C36="Con",'Personal File'!$C$12,IF(C36="Int",'Personal File'!$C$13,IF(C36="Wis",'Personal File'!$C$14,IF(C36="Cha",'Personal File'!$C$15))))))</f>
        <v>+3</v>
      </c>
      <c r="E36" s="154" t="str">
        <f t="shared" si="3"/>
        <v>Wis (+3)</v>
      </c>
      <c r="F36" s="73" t="s">
        <v>56</v>
      </c>
      <c r="G36" s="73">
        <f t="shared" si="1"/>
        <v>16</v>
      </c>
      <c r="H36" s="284">
        <f t="shared" ca="1" si="4"/>
        <v>4</v>
      </c>
      <c r="I36" s="73">
        <f t="shared" ca="1" si="5"/>
        <v>20</v>
      </c>
      <c r="J36" s="74"/>
    </row>
    <row r="37" spans="1:10" ht="16.8" x14ac:dyDescent="0.3">
      <c r="A37" s="125" t="s">
        <v>98</v>
      </c>
      <c r="B37" s="64">
        <v>14</v>
      </c>
      <c r="C37" s="126" t="s">
        <v>27</v>
      </c>
      <c r="D37" s="127" t="str">
        <f>IF(C37="Str",'Personal File'!$C$10,IF(C37="Dex",'Personal File'!$C$11,IF(C37="Con",'Personal File'!$C$12,IF(C37="Int",'Personal File'!$C$13,IF(C37="Wis",'Personal File'!$C$14,IF(C37="Cha",'Personal File'!$C$15))))))</f>
        <v>+3</v>
      </c>
      <c r="E37" s="225" t="str">
        <f t="shared" si="3"/>
        <v>Wis (+3)</v>
      </c>
      <c r="F37" s="65" t="s">
        <v>56</v>
      </c>
      <c r="G37" s="65">
        <f t="shared" si="1"/>
        <v>17</v>
      </c>
      <c r="H37" s="284">
        <f t="shared" ca="1" si="4"/>
        <v>6</v>
      </c>
      <c r="I37" s="65">
        <f t="shared" ca="1" si="5"/>
        <v>23</v>
      </c>
      <c r="J37" s="66"/>
    </row>
    <row r="38" spans="1:10" ht="16.8" x14ac:dyDescent="0.3">
      <c r="A38" s="79" t="s">
        <v>14</v>
      </c>
      <c r="B38" s="72">
        <v>0</v>
      </c>
      <c r="C38" s="80" t="s">
        <v>29</v>
      </c>
      <c r="D38" s="81" t="str">
        <f>IF(C38="Str",'Personal File'!$C$10,IF(C38="Dex",'Personal File'!$C$11,IF(C38="Con",'Personal File'!$C$12,IF(C38="Int",'Personal File'!$C$13,IF(C38="Wis",'Personal File'!$C$14,IF(C38="Cha",'Personal File'!$C$15))))))</f>
        <v>+2</v>
      </c>
      <c r="E38" s="221" t="str">
        <f t="shared" si="3"/>
        <v>Str (+2)</v>
      </c>
      <c r="F38" s="73" t="s">
        <v>56</v>
      </c>
      <c r="G38" s="73">
        <f t="shared" si="1"/>
        <v>2</v>
      </c>
      <c r="H38" s="284">
        <f t="shared" ca="1" si="4"/>
        <v>13</v>
      </c>
      <c r="I38" s="73">
        <f t="shared" ca="1" si="5"/>
        <v>15</v>
      </c>
      <c r="J38" s="277" t="s">
        <v>187</v>
      </c>
    </row>
    <row r="39" spans="1:10" ht="16.8" x14ac:dyDescent="0.3">
      <c r="A39" s="118" t="s">
        <v>52</v>
      </c>
      <c r="B39" s="116">
        <v>0</v>
      </c>
      <c r="C39" s="119" t="s">
        <v>28</v>
      </c>
      <c r="D39" s="120" t="str">
        <f>IF(C39="Str",'Personal File'!$C$10,IF(C39="Dex",'Personal File'!$C$11,IF(C39="Con",'Personal File'!$C$12,IF(C39="Int",'Personal File'!$C$13,IF(C39="Wis",'Personal File'!$C$14,IF(C39="Cha",'Personal File'!$C$15))))))</f>
        <v>+1</v>
      </c>
      <c r="E39" s="231" t="str">
        <f t="shared" si="3"/>
        <v>Dex (+1)</v>
      </c>
      <c r="F39" s="49" t="s">
        <v>218</v>
      </c>
      <c r="G39" s="49">
        <f t="shared" si="1"/>
        <v>-3</v>
      </c>
      <c r="H39" s="284">
        <f t="shared" ca="1" si="4"/>
        <v>7</v>
      </c>
      <c r="I39" s="49">
        <f t="shared" ref="I39:I40" ca="1" si="11">SUM(G39:H39)</f>
        <v>4</v>
      </c>
      <c r="J39" s="117"/>
    </row>
    <row r="40" spans="1:10" ht="16.8" x14ac:dyDescent="0.3">
      <c r="A40" s="51" t="s">
        <v>53</v>
      </c>
      <c r="B40" s="46">
        <v>0</v>
      </c>
      <c r="C40" s="52" t="s">
        <v>24</v>
      </c>
      <c r="D40" s="53">
        <f>IF(C40="Str",'Personal File'!$C$10,IF(C40="Dex",'Personal File'!$C$11,IF(C40="Con",'Personal File'!$C$12,IF(C40="Int",'Personal File'!$C$13,IF(C40="Wis",'Personal File'!$C$14,IF(C40="Cha",'Personal File'!$C$15))))))</f>
        <v>-1</v>
      </c>
      <c r="E40" s="232" t="str">
        <f t="shared" si="3"/>
        <v>Cha (-1)</v>
      </c>
      <c r="F40" s="49" t="s">
        <v>56</v>
      </c>
      <c r="G40" s="49">
        <f t="shared" si="1"/>
        <v>-1</v>
      </c>
      <c r="H40" s="284">
        <f t="shared" ca="1" si="4"/>
        <v>9</v>
      </c>
      <c r="I40" s="49">
        <f t="shared" ca="1" si="11"/>
        <v>8</v>
      </c>
      <c r="J40" s="50"/>
    </row>
    <row r="41" spans="1:10" ht="17.399999999999999" thickBot="1" x14ac:dyDescent="0.35">
      <c r="A41" s="138" t="s">
        <v>54</v>
      </c>
      <c r="B41" s="139">
        <v>0</v>
      </c>
      <c r="C41" s="140" t="s">
        <v>28</v>
      </c>
      <c r="D41" s="141" t="str">
        <f>IF(C41="Str",'Personal File'!$C$10,IF(C41="Dex",'Personal File'!$C$11,IF(C41="Con",'Personal File'!$C$12,IF(C41="Int",'Personal File'!$C$13,IF(C41="Wis",'Personal File'!$C$14,IF(C41="Cha",'Personal File'!$C$15))))))</f>
        <v>+1</v>
      </c>
      <c r="E41" s="233" t="str">
        <f t="shared" si="3"/>
        <v>Dex (+1)</v>
      </c>
      <c r="F41" s="142" t="s">
        <v>56</v>
      </c>
      <c r="G41" s="142">
        <f t="shared" si="1"/>
        <v>1</v>
      </c>
      <c r="H41" s="318">
        <f t="shared" ca="1" si="4"/>
        <v>12</v>
      </c>
      <c r="I41" s="142">
        <f t="shared" ca="1" si="5"/>
        <v>13</v>
      </c>
      <c r="J41" s="143"/>
    </row>
    <row r="42" spans="1:10" ht="16.2" thickTop="1" x14ac:dyDescent="0.3">
      <c r="B42" s="68">
        <f>SUM(B6:B41)</f>
        <v>50</v>
      </c>
      <c r="E42" s="68">
        <f>SUM(E43:E46)</f>
        <v>28</v>
      </c>
      <c r="F42" s="330" t="s">
        <v>57</v>
      </c>
    </row>
    <row r="43" spans="1:10" x14ac:dyDescent="0.3">
      <c r="B43" s="68"/>
      <c r="E43" s="68">
        <v>16</v>
      </c>
      <c r="F43" s="329" t="s">
        <v>195</v>
      </c>
    </row>
    <row r="44" spans="1:10" x14ac:dyDescent="0.3">
      <c r="E44" s="68">
        <v>4</v>
      </c>
      <c r="F44" s="329" t="s">
        <v>196</v>
      </c>
    </row>
    <row r="45" spans="1:10" x14ac:dyDescent="0.3">
      <c r="E45" s="68">
        <v>4</v>
      </c>
      <c r="F45" s="329" t="s">
        <v>197</v>
      </c>
    </row>
    <row r="46" spans="1:10" x14ac:dyDescent="0.3">
      <c r="E46" s="68">
        <v>4</v>
      </c>
      <c r="F46" s="329" t="s">
        <v>198</v>
      </c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6" x14ac:dyDescent="0.3"/>
  <cols>
    <col min="1" max="1" width="25.09765625" style="20" customWidth="1"/>
    <col min="2" max="2" width="6.19921875" style="20" bestFit="1" customWidth="1"/>
    <col min="3" max="3" width="9.59765625" style="21" bestFit="1" customWidth="1"/>
    <col min="4" max="4" width="11.19921875" style="21" bestFit="1" customWidth="1"/>
    <col min="5" max="5" width="11.19921875" style="43" customWidth="1"/>
    <col min="6" max="6" width="11" style="21" customWidth="1"/>
    <col min="7" max="7" width="9.5" style="21" bestFit="1" customWidth="1"/>
    <col min="8" max="8" width="29.8984375" style="20" customWidth="1"/>
    <col min="9" max="16384" width="13" style="1"/>
  </cols>
  <sheetData>
    <row r="1" spans="1:9" ht="23.4" thickBot="1" x14ac:dyDescent="0.45">
      <c r="A1" s="412" t="s">
        <v>217</v>
      </c>
      <c r="B1" s="22"/>
      <c r="C1" s="22"/>
      <c r="D1" s="22"/>
      <c r="E1" s="42"/>
      <c r="F1" s="22"/>
      <c r="G1" s="22"/>
      <c r="H1" s="22"/>
    </row>
    <row r="2" spans="1:9" s="15" customFormat="1" ht="31.2" x14ac:dyDescent="0.3">
      <c r="A2" s="407" t="s">
        <v>75</v>
      </c>
      <c r="B2" s="408" t="s">
        <v>0</v>
      </c>
      <c r="C2" s="408" t="s">
        <v>78</v>
      </c>
      <c r="D2" s="409" t="s">
        <v>116</v>
      </c>
      <c r="E2" s="410" t="s">
        <v>117</v>
      </c>
      <c r="F2" s="408" t="s">
        <v>59</v>
      </c>
      <c r="G2" s="408" t="s">
        <v>17</v>
      </c>
      <c r="H2" s="411" t="s">
        <v>83</v>
      </c>
    </row>
    <row r="3" spans="1:9" s="15" customFormat="1" ht="16.8" x14ac:dyDescent="0.3">
      <c r="A3" s="397" t="s">
        <v>148</v>
      </c>
      <c r="B3" s="94">
        <v>0</v>
      </c>
      <c r="C3" s="158" t="s">
        <v>68</v>
      </c>
      <c r="D3" s="162" t="s">
        <v>118</v>
      </c>
      <c r="E3" s="166" t="s">
        <v>119</v>
      </c>
      <c r="F3" s="161" t="s">
        <v>79</v>
      </c>
      <c r="G3" s="161" t="s">
        <v>69</v>
      </c>
      <c r="H3" s="167" t="s">
        <v>149</v>
      </c>
    </row>
    <row r="4" spans="1:9" s="15" customFormat="1" ht="16.8" x14ac:dyDescent="0.3">
      <c r="A4" s="397" t="s">
        <v>146</v>
      </c>
      <c r="B4" s="94">
        <v>0</v>
      </c>
      <c r="C4" s="158" t="s">
        <v>91</v>
      </c>
      <c r="D4" s="162" t="s">
        <v>118</v>
      </c>
      <c r="E4" s="166" t="s">
        <v>119</v>
      </c>
      <c r="F4" s="161" t="s">
        <v>88</v>
      </c>
      <c r="G4" s="161" t="s">
        <v>70</v>
      </c>
      <c r="H4" s="167" t="s">
        <v>165</v>
      </c>
    </row>
    <row r="5" spans="1:9" s="15" customFormat="1" ht="16.8" x14ac:dyDescent="0.3">
      <c r="A5" s="397" t="s">
        <v>150</v>
      </c>
      <c r="B5" s="94">
        <v>0</v>
      </c>
      <c r="C5" s="158" t="s">
        <v>74</v>
      </c>
      <c r="D5" s="162" t="s">
        <v>141</v>
      </c>
      <c r="E5" s="166" t="s">
        <v>119</v>
      </c>
      <c r="F5" s="161" t="s">
        <v>88</v>
      </c>
      <c r="G5" s="161" t="s">
        <v>70</v>
      </c>
      <c r="H5" s="167" t="s">
        <v>131</v>
      </c>
    </row>
    <row r="6" spans="1:9" s="15" customFormat="1" ht="16.8" x14ac:dyDescent="0.3">
      <c r="A6" s="397" t="s">
        <v>236</v>
      </c>
      <c r="B6" s="94">
        <v>0</v>
      </c>
      <c r="C6" s="413" t="s">
        <v>249</v>
      </c>
      <c r="D6" s="164" t="s">
        <v>125</v>
      </c>
      <c r="E6" s="165" t="s">
        <v>119</v>
      </c>
      <c r="F6" s="414" t="s">
        <v>88</v>
      </c>
      <c r="G6" s="415" t="s">
        <v>73</v>
      </c>
      <c r="H6" s="131" t="s">
        <v>250</v>
      </c>
    </row>
    <row r="7" spans="1:9" s="15" customFormat="1" ht="16.8" x14ac:dyDescent="0.3">
      <c r="A7" s="397" t="s">
        <v>232</v>
      </c>
      <c r="B7" s="94">
        <v>0</v>
      </c>
      <c r="C7" s="416" t="s">
        <v>251</v>
      </c>
      <c r="D7" s="417" t="s">
        <v>118</v>
      </c>
      <c r="E7" s="418" t="s">
        <v>119</v>
      </c>
      <c r="F7" s="414" t="s">
        <v>66</v>
      </c>
      <c r="G7" s="419" t="s">
        <v>252</v>
      </c>
      <c r="H7" s="132" t="s">
        <v>155</v>
      </c>
    </row>
    <row r="8" spans="1:9" s="15" customFormat="1" ht="16.8" x14ac:dyDescent="0.3">
      <c r="A8" s="397" t="s">
        <v>151</v>
      </c>
      <c r="B8" s="94">
        <v>0</v>
      </c>
      <c r="C8" s="158" t="s">
        <v>68</v>
      </c>
      <c r="D8" s="162" t="s">
        <v>139</v>
      </c>
      <c r="E8" s="166" t="s">
        <v>119</v>
      </c>
      <c r="F8" s="161" t="s">
        <v>71</v>
      </c>
      <c r="G8" s="161" t="s">
        <v>72</v>
      </c>
      <c r="H8" s="167" t="s">
        <v>145</v>
      </c>
    </row>
    <row r="9" spans="1:9" s="15" customFormat="1" ht="16.8" x14ac:dyDescent="0.3">
      <c r="A9" s="397" t="s">
        <v>237</v>
      </c>
      <c r="B9" s="94">
        <v>0</v>
      </c>
      <c r="C9" s="121" t="s">
        <v>251</v>
      </c>
      <c r="D9" s="164" t="s">
        <v>125</v>
      </c>
      <c r="E9" s="165" t="s">
        <v>119</v>
      </c>
      <c r="F9" s="95" t="s">
        <v>66</v>
      </c>
      <c r="G9" s="95" t="s">
        <v>73</v>
      </c>
      <c r="H9" s="122" t="s">
        <v>253</v>
      </c>
    </row>
    <row r="10" spans="1:9" s="15" customFormat="1" ht="16.8" x14ac:dyDescent="0.3">
      <c r="A10" s="399" t="s">
        <v>152</v>
      </c>
      <c r="B10" s="249">
        <v>0</v>
      </c>
      <c r="C10" s="250" t="s">
        <v>92</v>
      </c>
      <c r="D10" s="251" t="s">
        <v>121</v>
      </c>
      <c r="E10" s="252" t="s">
        <v>119</v>
      </c>
      <c r="F10" s="253" t="s">
        <v>66</v>
      </c>
      <c r="G10" s="253" t="s">
        <v>67</v>
      </c>
      <c r="H10" s="254" t="s">
        <v>153</v>
      </c>
    </row>
    <row r="11" spans="1:9" ht="16.8" x14ac:dyDescent="0.3">
      <c r="A11" s="397" t="s">
        <v>238</v>
      </c>
      <c r="B11" s="94">
        <v>1</v>
      </c>
      <c r="C11" s="121" t="s">
        <v>254</v>
      </c>
      <c r="D11" s="417" t="s">
        <v>121</v>
      </c>
      <c r="E11" s="165" t="s">
        <v>119</v>
      </c>
      <c r="F11" s="414" t="s">
        <v>199</v>
      </c>
      <c r="G11" s="95" t="s">
        <v>69</v>
      </c>
      <c r="H11" s="420" t="s">
        <v>255</v>
      </c>
    </row>
    <row r="12" spans="1:9" ht="16.8" x14ac:dyDescent="0.3">
      <c r="A12" s="397" t="s">
        <v>233</v>
      </c>
      <c r="B12" s="94">
        <v>1</v>
      </c>
      <c r="C12" s="421" t="s">
        <v>74</v>
      </c>
      <c r="D12" s="164" t="s">
        <v>118</v>
      </c>
      <c r="E12" s="165" t="s">
        <v>119</v>
      </c>
      <c r="F12" s="419" t="s">
        <v>230</v>
      </c>
      <c r="G12" s="422" t="s">
        <v>70</v>
      </c>
      <c r="H12" s="122" t="s">
        <v>120</v>
      </c>
    </row>
    <row r="13" spans="1:9" ht="16.8" x14ac:dyDescent="0.3">
      <c r="A13" s="397" t="s">
        <v>239</v>
      </c>
      <c r="B13" s="94">
        <v>1</v>
      </c>
      <c r="C13" s="121" t="s">
        <v>256</v>
      </c>
      <c r="D13" s="417" t="s">
        <v>125</v>
      </c>
      <c r="E13" s="165" t="s">
        <v>67</v>
      </c>
      <c r="F13" s="414" t="s">
        <v>66</v>
      </c>
      <c r="G13" s="95" t="s">
        <v>70</v>
      </c>
      <c r="H13" s="131"/>
    </row>
    <row r="14" spans="1:9" ht="16.8" x14ac:dyDescent="0.3">
      <c r="A14" s="397" t="s">
        <v>234</v>
      </c>
      <c r="B14" s="94">
        <v>1</v>
      </c>
      <c r="C14" s="158" t="s">
        <v>251</v>
      </c>
      <c r="D14" s="417" t="s">
        <v>121</v>
      </c>
      <c r="E14" s="169" t="s">
        <v>119</v>
      </c>
      <c r="F14" s="160" t="s">
        <v>199</v>
      </c>
      <c r="G14" s="161" t="s">
        <v>73</v>
      </c>
      <c r="H14" s="131" t="s">
        <v>262</v>
      </c>
      <c r="I14" s="168" t="s">
        <v>263</v>
      </c>
    </row>
    <row r="15" spans="1:9" ht="16.8" x14ac:dyDescent="0.3">
      <c r="A15" s="397" t="s">
        <v>240</v>
      </c>
      <c r="B15" s="94">
        <v>1</v>
      </c>
      <c r="C15" s="121" t="s">
        <v>91</v>
      </c>
      <c r="D15" s="164" t="s">
        <v>126</v>
      </c>
      <c r="E15" s="165" t="s">
        <v>119</v>
      </c>
      <c r="F15" s="414" t="s">
        <v>257</v>
      </c>
      <c r="G15" s="95" t="s">
        <v>70</v>
      </c>
      <c r="H15" s="122" t="s">
        <v>122</v>
      </c>
    </row>
    <row r="16" spans="1:9" ht="16.8" x14ac:dyDescent="0.3">
      <c r="A16" s="397" t="s">
        <v>93</v>
      </c>
      <c r="B16" s="94">
        <v>1</v>
      </c>
      <c r="C16" s="158" t="s">
        <v>65</v>
      </c>
      <c r="D16" s="159" t="s">
        <v>118</v>
      </c>
      <c r="E16" s="163" t="s">
        <v>119</v>
      </c>
      <c r="F16" s="160" t="s">
        <v>66</v>
      </c>
      <c r="G16" s="161" t="s">
        <v>94</v>
      </c>
      <c r="H16" s="122" t="s">
        <v>95</v>
      </c>
    </row>
    <row r="17" spans="1:9" ht="16.8" x14ac:dyDescent="0.3">
      <c r="A17" s="397" t="s">
        <v>241</v>
      </c>
      <c r="B17" s="94">
        <v>1</v>
      </c>
      <c r="C17" s="121" t="s">
        <v>254</v>
      </c>
      <c r="D17" s="417" t="s">
        <v>121</v>
      </c>
      <c r="E17" s="165" t="s">
        <v>119</v>
      </c>
      <c r="F17" s="414" t="s">
        <v>130</v>
      </c>
      <c r="G17" s="95" t="s">
        <v>69</v>
      </c>
      <c r="H17" s="132" t="s">
        <v>258</v>
      </c>
    </row>
    <row r="18" spans="1:9" ht="16.8" x14ac:dyDescent="0.3">
      <c r="A18" s="397" t="s">
        <v>242</v>
      </c>
      <c r="B18" s="94">
        <v>1</v>
      </c>
      <c r="C18" s="416" t="s">
        <v>251</v>
      </c>
      <c r="D18" s="417" t="s">
        <v>118</v>
      </c>
      <c r="E18" s="418" t="s">
        <v>119</v>
      </c>
      <c r="F18" s="414" t="s">
        <v>66</v>
      </c>
      <c r="G18" s="419" t="s">
        <v>252</v>
      </c>
      <c r="H18" s="132" t="s">
        <v>155</v>
      </c>
    </row>
    <row r="19" spans="1:9" ht="16.8" x14ac:dyDescent="0.3">
      <c r="A19" s="397" t="s">
        <v>243</v>
      </c>
      <c r="B19" s="94">
        <v>1</v>
      </c>
      <c r="C19" s="158"/>
      <c r="D19" s="162"/>
      <c r="E19" s="163"/>
      <c r="F19" s="160"/>
      <c r="G19" s="161"/>
      <c r="H19" s="122" t="s">
        <v>264</v>
      </c>
      <c r="I19" s="168"/>
    </row>
    <row r="20" spans="1:9" ht="16.8" x14ac:dyDescent="0.3">
      <c r="A20" s="397" t="s">
        <v>235</v>
      </c>
      <c r="B20" s="94">
        <v>1</v>
      </c>
      <c r="C20" s="423" t="s">
        <v>251</v>
      </c>
      <c r="D20" s="417" t="s">
        <v>118</v>
      </c>
      <c r="E20" s="165" t="s">
        <v>119</v>
      </c>
      <c r="F20" s="414" t="s">
        <v>88</v>
      </c>
      <c r="G20" s="415" t="s">
        <v>69</v>
      </c>
      <c r="H20" s="122" t="s">
        <v>145</v>
      </c>
    </row>
    <row r="21" spans="1:9" ht="16.8" x14ac:dyDescent="0.3">
      <c r="A21" s="406" t="s">
        <v>100</v>
      </c>
      <c r="B21" s="255">
        <v>1</v>
      </c>
      <c r="C21" s="256" t="s">
        <v>65</v>
      </c>
      <c r="D21" s="257" t="s">
        <v>123</v>
      </c>
      <c r="E21" s="258" t="s">
        <v>119</v>
      </c>
      <c r="F21" s="259" t="s">
        <v>66</v>
      </c>
      <c r="G21" s="259" t="s">
        <v>72</v>
      </c>
      <c r="H21" s="260" t="s">
        <v>124</v>
      </c>
    </row>
    <row r="22" spans="1:9" ht="16.8" x14ac:dyDescent="0.3">
      <c r="A22" s="405" t="s">
        <v>127</v>
      </c>
      <c r="B22" s="234">
        <v>2</v>
      </c>
      <c r="C22" s="242" t="s">
        <v>92</v>
      </c>
      <c r="D22" s="236" t="s">
        <v>121</v>
      </c>
      <c r="E22" s="245" t="s">
        <v>119</v>
      </c>
      <c r="F22" s="244" t="s">
        <v>66</v>
      </c>
      <c r="G22" s="244" t="s">
        <v>70</v>
      </c>
      <c r="H22" s="248" t="s">
        <v>140</v>
      </c>
    </row>
    <row r="23" spans="1:9" ht="16.8" x14ac:dyDescent="0.3">
      <c r="A23" s="405" t="s">
        <v>244</v>
      </c>
      <c r="B23" s="234">
        <v>2</v>
      </c>
      <c r="C23" s="121" t="s">
        <v>251</v>
      </c>
      <c r="D23" s="417" t="s">
        <v>118</v>
      </c>
      <c r="E23" s="165" t="s">
        <v>119</v>
      </c>
      <c r="F23" s="414" t="s">
        <v>66</v>
      </c>
      <c r="G23" s="95" t="s">
        <v>70</v>
      </c>
      <c r="H23" s="424" t="s">
        <v>140</v>
      </c>
    </row>
    <row r="24" spans="1:9" ht="16.8" x14ac:dyDescent="0.3">
      <c r="A24" s="405" t="s">
        <v>245</v>
      </c>
      <c r="B24" s="234">
        <v>2</v>
      </c>
      <c r="C24" s="121" t="s">
        <v>74</v>
      </c>
      <c r="D24" s="164" t="s">
        <v>259</v>
      </c>
      <c r="E24" s="165" t="s">
        <v>119</v>
      </c>
      <c r="F24" s="414" t="s">
        <v>66</v>
      </c>
      <c r="G24" s="95" t="s">
        <v>72</v>
      </c>
      <c r="H24" s="122" t="s">
        <v>260</v>
      </c>
    </row>
    <row r="25" spans="1:9" ht="16.8" x14ac:dyDescent="0.3">
      <c r="A25" s="405" t="s">
        <v>246</v>
      </c>
      <c r="B25" s="234">
        <v>2</v>
      </c>
      <c r="C25" s="121" t="s">
        <v>251</v>
      </c>
      <c r="D25" s="417" t="s">
        <v>118</v>
      </c>
      <c r="E25" s="165" t="s">
        <v>119</v>
      </c>
      <c r="F25" s="414" t="s">
        <v>66</v>
      </c>
      <c r="G25" s="95" t="s">
        <v>137</v>
      </c>
      <c r="H25" s="122" t="s">
        <v>154</v>
      </c>
    </row>
    <row r="26" spans="1:9" ht="16.8" x14ac:dyDescent="0.3">
      <c r="A26" s="405" t="s">
        <v>128</v>
      </c>
      <c r="B26" s="234">
        <v>2</v>
      </c>
      <c r="C26" s="242" t="s">
        <v>65</v>
      </c>
      <c r="D26" s="236" t="s">
        <v>125</v>
      </c>
      <c r="E26" s="245" t="s">
        <v>143</v>
      </c>
      <c r="F26" s="244" t="s">
        <v>66</v>
      </c>
      <c r="G26" s="244" t="s">
        <v>144</v>
      </c>
      <c r="H26" s="246" t="s">
        <v>142</v>
      </c>
    </row>
    <row r="27" spans="1:9" ht="16.8" x14ac:dyDescent="0.3">
      <c r="A27" s="405" t="s">
        <v>129</v>
      </c>
      <c r="B27" s="234">
        <v>2</v>
      </c>
      <c r="C27" s="235" t="s">
        <v>74</v>
      </c>
      <c r="D27" s="236" t="s">
        <v>126</v>
      </c>
      <c r="E27" s="237" t="s">
        <v>119</v>
      </c>
      <c r="F27" s="238" t="s">
        <v>130</v>
      </c>
      <c r="G27" s="239" t="s">
        <v>73</v>
      </c>
      <c r="H27" s="241" t="s">
        <v>131</v>
      </c>
    </row>
    <row r="28" spans="1:9" ht="16.8" x14ac:dyDescent="0.3">
      <c r="A28" s="405" t="s">
        <v>132</v>
      </c>
      <c r="B28" s="234">
        <v>2</v>
      </c>
      <c r="C28" s="235" t="s">
        <v>92</v>
      </c>
      <c r="D28" s="236" t="s">
        <v>121</v>
      </c>
      <c r="E28" s="237" t="s">
        <v>119</v>
      </c>
      <c r="F28" s="238" t="s">
        <v>88</v>
      </c>
      <c r="G28" s="239" t="s">
        <v>133</v>
      </c>
      <c r="H28" s="241" t="s">
        <v>134</v>
      </c>
    </row>
    <row r="29" spans="1:9" ht="16.8" x14ac:dyDescent="0.3">
      <c r="A29" s="405" t="s">
        <v>135</v>
      </c>
      <c r="B29" s="234">
        <v>2</v>
      </c>
      <c r="C29" s="235" t="s">
        <v>102</v>
      </c>
      <c r="D29" s="236" t="s">
        <v>118</v>
      </c>
      <c r="E29" s="237" t="s">
        <v>119</v>
      </c>
      <c r="F29" s="240" t="s">
        <v>130</v>
      </c>
      <c r="G29" s="247" t="s">
        <v>73</v>
      </c>
      <c r="H29" s="241" t="s">
        <v>124</v>
      </c>
    </row>
    <row r="30" spans="1:9" ht="16.8" x14ac:dyDescent="0.3">
      <c r="A30" s="405" t="s">
        <v>247</v>
      </c>
      <c r="B30" s="234">
        <v>2</v>
      </c>
      <c r="C30" s="416" t="s">
        <v>251</v>
      </c>
      <c r="D30" s="417" t="s">
        <v>118</v>
      </c>
      <c r="E30" s="418" t="s">
        <v>119</v>
      </c>
      <c r="F30" s="414" t="s">
        <v>66</v>
      </c>
      <c r="G30" s="419" t="s">
        <v>252</v>
      </c>
      <c r="H30" s="132" t="s">
        <v>155</v>
      </c>
    </row>
    <row r="31" spans="1:9" ht="16.8" x14ac:dyDescent="0.3">
      <c r="A31" s="405" t="s">
        <v>101</v>
      </c>
      <c r="B31" s="234">
        <v>2</v>
      </c>
      <c r="C31" s="121" t="s">
        <v>74</v>
      </c>
      <c r="D31" s="417" t="s">
        <v>118</v>
      </c>
      <c r="E31" s="165" t="s">
        <v>119</v>
      </c>
      <c r="F31" s="414" t="s">
        <v>103</v>
      </c>
      <c r="G31" s="95" t="s">
        <v>69</v>
      </c>
      <c r="H31" s="122" t="s">
        <v>261</v>
      </c>
    </row>
    <row r="32" spans="1:9" ht="16.8" x14ac:dyDescent="0.3">
      <c r="A32" s="405" t="s">
        <v>248</v>
      </c>
      <c r="B32" s="234">
        <v>2</v>
      </c>
      <c r="C32" s="235"/>
      <c r="D32" s="243"/>
      <c r="E32" s="237"/>
      <c r="F32" s="240"/>
      <c r="G32" s="239"/>
      <c r="H32" s="241" t="s">
        <v>264</v>
      </c>
      <c r="I32" s="168"/>
    </row>
    <row r="33" spans="1:8" ht="16.8" x14ac:dyDescent="0.3">
      <c r="A33" s="406" t="s">
        <v>136</v>
      </c>
      <c r="B33" s="255">
        <v>2</v>
      </c>
      <c r="C33" s="261" t="s">
        <v>92</v>
      </c>
      <c r="D33" s="262" t="s">
        <v>118</v>
      </c>
      <c r="E33" s="263" t="s">
        <v>119</v>
      </c>
      <c r="F33" s="264" t="s">
        <v>66</v>
      </c>
      <c r="G33" s="265" t="s">
        <v>72</v>
      </c>
      <c r="H33" s="260" t="s">
        <v>138</v>
      </c>
    </row>
  </sheetData>
  <sortState ref="A3:H135">
    <sortCondition ref="B3:B135"/>
    <sortCondition ref="A3:A135"/>
  </sortState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showGridLines="0" workbookViewId="0"/>
  </sheetViews>
  <sheetFormatPr defaultColWidth="13" defaultRowHeight="16.8" x14ac:dyDescent="0.3"/>
  <cols>
    <col min="1" max="1" width="19.8984375" style="174" bestFit="1" customWidth="1"/>
    <col min="2" max="2" width="6.19921875" style="174" bestFit="1" customWidth="1"/>
    <col min="3" max="3" width="4.09765625" style="174" bestFit="1" customWidth="1"/>
    <col min="4" max="4" width="6.296875" style="173" bestFit="1" customWidth="1"/>
    <col min="5" max="5" width="2.19921875" style="173" bestFit="1" customWidth="1"/>
    <col min="6" max="6" width="13.296875" style="172" bestFit="1" customWidth="1"/>
    <col min="7" max="7" width="3.59765625" style="172" bestFit="1" customWidth="1"/>
    <col min="8" max="8" width="3.3984375" style="172" bestFit="1" customWidth="1"/>
    <col min="9" max="9" width="3.8984375" style="172" bestFit="1" customWidth="1"/>
    <col min="10" max="10" width="3.69921875" style="172" bestFit="1" customWidth="1"/>
    <col min="11" max="14" width="3.59765625" style="172" bestFit="1" customWidth="1"/>
    <col min="15" max="16384" width="13" style="172"/>
  </cols>
  <sheetData>
    <row r="1" spans="1:14" ht="24" thickTop="1" thickBot="1" x14ac:dyDescent="0.45">
      <c r="A1" s="401" t="s">
        <v>89</v>
      </c>
      <c r="B1" s="170"/>
      <c r="C1" s="170"/>
      <c r="D1" s="171"/>
      <c r="E1" s="172"/>
      <c r="F1" s="179"/>
      <c r="G1" s="402" t="s">
        <v>166</v>
      </c>
      <c r="H1" s="181"/>
      <c r="I1" s="181"/>
      <c r="J1" s="180"/>
      <c r="K1" s="181"/>
      <c r="L1" s="181"/>
      <c r="M1" s="181"/>
      <c r="N1" s="180"/>
    </row>
    <row r="2" spans="1:14" ht="17.399999999999999" thickTop="1" x14ac:dyDescent="0.3">
      <c r="A2" s="393" t="s">
        <v>75</v>
      </c>
      <c r="B2" s="394" t="s">
        <v>0</v>
      </c>
      <c r="C2" s="394" t="s">
        <v>108</v>
      </c>
      <c r="D2" s="395" t="s">
        <v>76</v>
      </c>
      <c r="E2" s="3"/>
      <c r="F2" s="179"/>
      <c r="G2" s="182" t="s">
        <v>167</v>
      </c>
      <c r="H2" s="183"/>
      <c r="I2" s="183"/>
      <c r="J2" s="183"/>
      <c r="K2" s="183"/>
      <c r="L2" s="183"/>
      <c r="M2" s="183"/>
      <c r="N2" s="184"/>
    </row>
    <row r="3" spans="1:14" ht="17.399999999999999" thickBot="1" x14ac:dyDescent="0.35">
      <c r="A3" s="396" t="s">
        <v>148</v>
      </c>
      <c r="B3" s="90">
        <v>0</v>
      </c>
      <c r="C3" s="148">
        <f>10+B3+'Personal File'!$C$14</f>
        <v>13</v>
      </c>
      <c r="D3" s="91" t="s">
        <v>266</v>
      </c>
      <c r="E3" s="3"/>
      <c r="F3" s="179"/>
      <c r="G3" s="192" t="s">
        <v>168</v>
      </c>
      <c r="H3" s="193" t="s">
        <v>156</v>
      </c>
      <c r="I3" s="193" t="s">
        <v>157</v>
      </c>
      <c r="J3" s="193" t="s">
        <v>158</v>
      </c>
      <c r="K3" s="193" t="s">
        <v>159</v>
      </c>
      <c r="L3" s="193" t="s">
        <v>160</v>
      </c>
      <c r="M3" s="193" t="s">
        <v>161</v>
      </c>
      <c r="N3" s="194" t="s">
        <v>169</v>
      </c>
    </row>
    <row r="4" spans="1:14" ht="17.399999999999999" thickTop="1" x14ac:dyDescent="0.3">
      <c r="A4" s="397" t="s">
        <v>148</v>
      </c>
      <c r="B4" s="90">
        <v>0</v>
      </c>
      <c r="C4" s="148">
        <f>10+B4+'Personal File'!$C$14</f>
        <v>13</v>
      </c>
      <c r="D4" s="91" t="s">
        <v>270</v>
      </c>
      <c r="E4" s="3"/>
      <c r="F4" s="185" t="s">
        <v>217</v>
      </c>
      <c r="G4" s="186">
        <v>5</v>
      </c>
      <c r="H4" s="187">
        <v>3</v>
      </c>
      <c r="I4" s="187">
        <v>0</v>
      </c>
      <c r="J4" s="213">
        <v>0</v>
      </c>
      <c r="K4" s="213">
        <v>0</v>
      </c>
      <c r="L4" s="213">
        <v>0</v>
      </c>
      <c r="M4" s="213">
        <v>0</v>
      </c>
      <c r="N4" s="195">
        <v>0</v>
      </c>
    </row>
    <row r="5" spans="1:14" x14ac:dyDescent="0.3">
      <c r="A5" s="397" t="s">
        <v>237</v>
      </c>
      <c r="B5" s="90">
        <v>0</v>
      </c>
      <c r="C5" s="148">
        <f>10+B5+'Personal File'!$C$14</f>
        <v>13</v>
      </c>
      <c r="D5" s="91" t="s">
        <v>270</v>
      </c>
      <c r="E5" s="3"/>
      <c r="F5" s="188" t="s">
        <v>170</v>
      </c>
      <c r="G5" s="189">
        <v>0</v>
      </c>
      <c r="H5" s="190">
        <v>1</v>
      </c>
      <c r="I5" s="190">
        <v>1</v>
      </c>
      <c r="J5" s="214">
        <v>0</v>
      </c>
      <c r="K5" s="214">
        <v>0</v>
      </c>
      <c r="L5" s="214">
        <v>0</v>
      </c>
      <c r="M5" s="214">
        <v>0</v>
      </c>
      <c r="N5" s="196">
        <v>0</v>
      </c>
    </row>
    <row r="6" spans="1:14" ht="17.399999999999999" thickBot="1" x14ac:dyDescent="0.35">
      <c r="A6" s="397" t="s">
        <v>236</v>
      </c>
      <c r="B6" s="90">
        <v>0</v>
      </c>
      <c r="C6" s="148">
        <f>10+B6+'Personal File'!$C$14</f>
        <v>13</v>
      </c>
      <c r="D6" s="91" t="s">
        <v>270</v>
      </c>
      <c r="E6" s="3"/>
      <c r="F6" s="191" t="s">
        <v>171</v>
      </c>
      <c r="G6" s="403">
        <f t="shared" ref="G6:N6" si="0">SUM(G4:G5)</f>
        <v>5</v>
      </c>
      <c r="H6" s="404">
        <f t="shared" si="0"/>
        <v>4</v>
      </c>
      <c r="I6" s="404">
        <f t="shared" si="0"/>
        <v>1</v>
      </c>
      <c r="J6" s="215">
        <f t="shared" si="0"/>
        <v>0</v>
      </c>
      <c r="K6" s="215">
        <f t="shared" si="0"/>
        <v>0</v>
      </c>
      <c r="L6" s="215">
        <f t="shared" si="0"/>
        <v>0</v>
      </c>
      <c r="M6" s="215">
        <f t="shared" si="0"/>
        <v>0</v>
      </c>
      <c r="N6" s="197">
        <f t="shared" si="0"/>
        <v>0</v>
      </c>
    </row>
    <row r="7" spans="1:14" ht="17.399999999999999" thickTop="1" x14ac:dyDescent="0.3">
      <c r="A7" s="398" t="s">
        <v>232</v>
      </c>
      <c r="B7" s="124">
        <v>0</v>
      </c>
      <c r="C7" s="149">
        <f>10+B7+'Personal File'!$C$14</f>
        <v>13</v>
      </c>
      <c r="D7" s="92" t="s">
        <v>270</v>
      </c>
      <c r="E7" s="3"/>
    </row>
    <row r="8" spans="1:14" x14ac:dyDescent="0.3">
      <c r="A8" s="396" t="s">
        <v>233</v>
      </c>
      <c r="B8" s="90">
        <v>1</v>
      </c>
      <c r="C8" s="148">
        <f>10+B8+'Personal File'!$C$14</f>
        <v>14</v>
      </c>
      <c r="D8" s="91" t="s">
        <v>266</v>
      </c>
      <c r="E8" s="3"/>
    </row>
    <row r="9" spans="1:14" x14ac:dyDescent="0.3">
      <c r="A9" s="396" t="s">
        <v>233</v>
      </c>
      <c r="B9" s="90">
        <v>1</v>
      </c>
      <c r="C9" s="148">
        <f>10+B9+'Personal File'!$C$14</f>
        <v>14</v>
      </c>
      <c r="D9" s="91" t="s">
        <v>270</v>
      </c>
      <c r="E9" s="3"/>
    </row>
    <row r="10" spans="1:14" x14ac:dyDescent="0.3">
      <c r="A10" s="396" t="s">
        <v>235</v>
      </c>
      <c r="B10" s="90">
        <v>1</v>
      </c>
      <c r="C10" s="148">
        <f>10+B10+'Personal File'!$C$14</f>
        <v>14</v>
      </c>
      <c r="D10" s="91" t="s">
        <v>266</v>
      </c>
      <c r="E10" s="3"/>
    </row>
    <row r="11" spans="1:14" x14ac:dyDescent="0.3">
      <c r="A11" s="399" t="s">
        <v>235</v>
      </c>
      <c r="B11" s="124">
        <v>1</v>
      </c>
      <c r="C11" s="149">
        <f>10+B11+'Personal File'!$C$14</f>
        <v>14</v>
      </c>
      <c r="D11" s="92" t="s">
        <v>266</v>
      </c>
      <c r="E11" s="3"/>
    </row>
    <row r="12" spans="1:14" ht="17.399999999999999" thickBot="1" x14ac:dyDescent="0.35">
      <c r="A12" s="400" t="s">
        <v>129</v>
      </c>
      <c r="B12" s="156">
        <v>2</v>
      </c>
      <c r="C12" s="157">
        <f>10+B12+'Personal File'!$C$14</f>
        <v>15</v>
      </c>
      <c r="D12" s="93" t="s">
        <v>266</v>
      </c>
      <c r="E12" s="3"/>
    </row>
    <row r="13" spans="1:14" ht="17.399999999999999" thickTop="1" x14ac:dyDescent="0.3">
      <c r="E13" s="3"/>
    </row>
    <row r="14" spans="1:14" x14ac:dyDescent="0.3">
      <c r="E14" s="3"/>
    </row>
    <row r="15" spans="1:14" x14ac:dyDescent="0.3">
      <c r="E15" s="3"/>
    </row>
  </sheetData>
  <conditionalFormatting sqref="D3:D9">
    <cfRule type="cellIs" dxfId="16" priority="34" stopIfTrue="1" operator="equal">
      <formula>"þ"</formula>
    </cfRule>
  </conditionalFormatting>
  <conditionalFormatting sqref="D10">
    <cfRule type="cellIs" dxfId="15" priority="11" stopIfTrue="1" operator="equal">
      <formula>"þ"</formula>
    </cfRule>
  </conditionalFormatting>
  <conditionalFormatting sqref="D9">
    <cfRule type="cellIs" dxfId="14" priority="8" stopIfTrue="1" operator="equal">
      <formula>"þ"</formula>
    </cfRule>
  </conditionalFormatting>
  <conditionalFormatting sqref="D11">
    <cfRule type="cellIs" dxfId="13" priority="7" stopIfTrue="1" operator="equal">
      <formula>"þ"</formula>
    </cfRule>
  </conditionalFormatting>
  <conditionalFormatting sqref="D10">
    <cfRule type="cellIs" dxfId="12" priority="6" stopIfTrue="1" operator="equal">
      <formula>"þ"</formula>
    </cfRule>
  </conditionalFormatting>
  <conditionalFormatting sqref="D10">
    <cfRule type="cellIs" dxfId="11" priority="5" stopIfTrue="1" operator="equal">
      <formula>"þ"</formula>
    </cfRule>
  </conditionalFormatting>
  <conditionalFormatting sqref="D11">
    <cfRule type="cellIs" dxfId="10" priority="4" stopIfTrue="1" operator="equal">
      <formula>"þ"</formula>
    </cfRule>
  </conditionalFormatting>
  <conditionalFormatting sqref="D10">
    <cfRule type="cellIs" dxfId="9" priority="3" stopIfTrue="1" operator="equal">
      <formula>"þ"</formula>
    </cfRule>
  </conditionalFormatting>
  <conditionalFormatting sqref="D12">
    <cfRule type="cellIs" dxfId="8" priority="2" stopIfTrue="1" operator="equal">
      <formula>"þ"</formula>
    </cfRule>
  </conditionalFormatting>
  <conditionalFormatting sqref="D11">
    <cfRule type="cellIs" dxfId="7" priority="1" stopIfTrue="1" operator="equal">
      <formula>"þ"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showGridLines="0" workbookViewId="0"/>
  </sheetViews>
  <sheetFormatPr defaultColWidth="13" defaultRowHeight="16.8" x14ac:dyDescent="0.3"/>
  <cols>
    <col min="1" max="1" width="31.3984375" style="173" bestFit="1" customWidth="1"/>
    <col min="2" max="2" width="1.8984375" style="174" customWidth="1"/>
    <col min="3" max="3" width="25" style="172" bestFit="1" customWidth="1"/>
    <col min="4" max="4" width="24.69921875" style="200" customWidth="1"/>
    <col min="5" max="16384" width="13" style="172"/>
  </cols>
  <sheetData>
    <row r="1" spans="1:3" ht="18" thickTop="1" thickBot="1" x14ac:dyDescent="0.35">
      <c r="A1" s="175" t="s">
        <v>173</v>
      </c>
      <c r="B1" s="172"/>
      <c r="C1" s="175" t="s">
        <v>107</v>
      </c>
    </row>
    <row r="2" spans="1:3" x14ac:dyDescent="0.3">
      <c r="A2" s="391" t="s">
        <v>222</v>
      </c>
      <c r="B2" s="172"/>
      <c r="C2" s="155" t="s">
        <v>224</v>
      </c>
    </row>
    <row r="3" spans="1:3" x14ac:dyDescent="0.3">
      <c r="A3" s="391" t="s">
        <v>219</v>
      </c>
      <c r="B3" s="172"/>
      <c r="C3" s="155" t="s">
        <v>223</v>
      </c>
    </row>
    <row r="4" spans="1:3" x14ac:dyDescent="0.3">
      <c r="A4" s="276" t="s">
        <v>221</v>
      </c>
      <c r="B4" s="172"/>
      <c r="C4" s="155" t="s">
        <v>265</v>
      </c>
    </row>
    <row r="5" spans="1:3" ht="17.399999999999999" thickBot="1" x14ac:dyDescent="0.35">
      <c r="A5" s="390" t="s">
        <v>220</v>
      </c>
      <c r="B5" s="172"/>
      <c r="C5" s="199" t="s">
        <v>225</v>
      </c>
    </row>
    <row r="6" spans="1:3" ht="18" thickTop="1" thickBot="1" x14ac:dyDescent="0.35">
      <c r="B6" s="172"/>
      <c r="C6" s="173"/>
    </row>
    <row r="7" spans="1:3" ht="18" thickTop="1" thickBot="1" x14ac:dyDescent="0.35">
      <c r="A7" s="177" t="s">
        <v>109</v>
      </c>
      <c r="B7" s="172"/>
      <c r="C7" s="173"/>
    </row>
    <row r="8" spans="1:3" x14ac:dyDescent="0.3">
      <c r="A8" s="150" t="s">
        <v>228</v>
      </c>
      <c r="B8" s="172"/>
      <c r="C8" s="173"/>
    </row>
    <row r="9" spans="1:3" x14ac:dyDescent="0.3">
      <c r="A9" s="152" t="s">
        <v>229</v>
      </c>
      <c r="B9" s="172"/>
      <c r="C9" s="173"/>
    </row>
    <row r="10" spans="1:3" ht="17.399999999999999" thickBot="1" x14ac:dyDescent="0.35">
      <c r="A10" s="153" t="s">
        <v>110</v>
      </c>
      <c r="B10" s="172"/>
      <c r="C10" s="173"/>
    </row>
    <row r="11" spans="1:3" ht="18" thickTop="1" thickBot="1" x14ac:dyDescent="0.35">
      <c r="B11" s="172"/>
    </row>
    <row r="12" spans="1:3" ht="18" thickTop="1" thickBot="1" x14ac:dyDescent="0.35">
      <c r="A12" s="176" t="s">
        <v>77</v>
      </c>
    </row>
    <row r="13" spans="1:3" ht="17.399999999999999" thickBot="1" x14ac:dyDescent="0.35">
      <c r="A13" s="151" t="s">
        <v>231</v>
      </c>
    </row>
    <row r="14" spans="1:3" ht="17.399999999999999" thickTop="1" x14ac:dyDescent="0.3"/>
  </sheetData>
  <sortState ref="C8:C10">
    <sortCondition ref="C13:C15"/>
  </sortState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8"/>
  <sheetViews>
    <sheetView showGridLines="0" workbookViewId="0"/>
  </sheetViews>
  <sheetFormatPr defaultColWidth="13" defaultRowHeight="15.6" x14ac:dyDescent="0.3"/>
  <cols>
    <col min="1" max="1" width="23.19921875" style="24" customWidth="1"/>
    <col min="2" max="2" width="8.59765625" style="24" customWidth="1"/>
    <col min="3" max="3" width="6.09765625" style="24" customWidth="1"/>
    <col min="4" max="4" width="8.19921875" style="24" customWidth="1"/>
    <col min="5" max="5" width="8.3984375" style="24" customWidth="1"/>
    <col min="6" max="6" width="8.3984375" style="24" bestFit="1" customWidth="1"/>
    <col min="7" max="9" width="5.59765625" style="24" customWidth="1"/>
    <col min="10" max="10" width="6.19921875" style="24" bestFit="1" customWidth="1"/>
    <col min="11" max="11" width="26.59765625" style="24" customWidth="1"/>
    <col min="12" max="16384" width="13" style="1"/>
  </cols>
  <sheetData>
    <row r="1" spans="1:11" ht="23.4" thickBot="1" x14ac:dyDescent="0.45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6.8" thickTop="1" thickBot="1" x14ac:dyDescent="0.35">
      <c r="A2" s="267" t="s">
        <v>1</v>
      </c>
      <c r="B2" s="268" t="s">
        <v>2</v>
      </c>
      <c r="C2" s="268" t="s">
        <v>19</v>
      </c>
      <c r="D2" s="268" t="s">
        <v>20</v>
      </c>
      <c r="E2" s="269" t="s">
        <v>58</v>
      </c>
      <c r="F2" s="268" t="s">
        <v>16</v>
      </c>
      <c r="G2" s="268" t="s">
        <v>21</v>
      </c>
      <c r="H2" s="270" t="s">
        <v>111</v>
      </c>
      <c r="I2" s="299" t="s">
        <v>189</v>
      </c>
      <c r="J2" s="270" t="s">
        <v>85</v>
      </c>
      <c r="K2" s="271" t="s">
        <v>83</v>
      </c>
    </row>
    <row r="3" spans="1:11" x14ac:dyDescent="0.3">
      <c r="A3" s="300" t="s">
        <v>208</v>
      </c>
      <c r="B3" s="301" t="s">
        <v>209</v>
      </c>
      <c r="C3" s="302">
        <v>1</v>
      </c>
      <c r="D3" s="303" t="s">
        <v>163</v>
      </c>
      <c r="E3" s="303" t="s">
        <v>210</v>
      </c>
      <c r="F3" s="304" t="s">
        <v>162</v>
      </c>
      <c r="G3" s="305">
        <v>4</v>
      </c>
      <c r="H3" s="306" t="str">
        <f>CONCATENATE("+",RIGHT('Personal File'!$B$7,1)+RIGHT('Personal File'!$C$10)+D3+1)</f>
        <v>+9</v>
      </c>
      <c r="I3" s="307">
        <f t="shared" ref="I3:I4" ca="1" si="0">RANDBETWEEN(1,20)</f>
        <v>18</v>
      </c>
      <c r="J3" s="308">
        <f t="shared" ref="J3:J4" ca="1" si="1">I3+H3</f>
        <v>27</v>
      </c>
      <c r="K3" s="392" t="s">
        <v>226</v>
      </c>
    </row>
    <row r="4" spans="1:11" x14ac:dyDescent="0.3">
      <c r="A4" s="444" t="s">
        <v>267</v>
      </c>
      <c r="B4" s="435" t="s">
        <v>268</v>
      </c>
      <c r="C4" s="436">
        <v>0</v>
      </c>
      <c r="D4" s="437" t="s">
        <v>56</v>
      </c>
      <c r="E4" s="437" t="s">
        <v>179</v>
      </c>
      <c r="F4" s="438" t="s">
        <v>268</v>
      </c>
      <c r="G4" s="439">
        <v>0</v>
      </c>
      <c r="H4" s="440" t="str">
        <f>CONCATENATE("+",RIGHT('Personal File'!$B$7,1)+RIGHT('Personal File'!$C$10)+D4+1)</f>
        <v>+8</v>
      </c>
      <c r="I4" s="441">
        <f t="shared" ca="1" si="0"/>
        <v>17</v>
      </c>
      <c r="J4" s="442">
        <f t="shared" ca="1" si="1"/>
        <v>25</v>
      </c>
      <c r="K4" s="443" t="s">
        <v>226</v>
      </c>
    </row>
    <row r="5" spans="1:11" ht="16.2" thickBot="1" x14ac:dyDescent="0.35">
      <c r="A5" s="425" t="s">
        <v>227</v>
      </c>
      <c r="B5" s="426" t="s">
        <v>174</v>
      </c>
      <c r="C5" s="427" t="s">
        <v>56</v>
      </c>
      <c r="D5" s="428" t="s">
        <v>163</v>
      </c>
      <c r="E5" s="428" t="s">
        <v>176</v>
      </c>
      <c r="F5" s="429" t="s">
        <v>177</v>
      </c>
      <c r="G5" s="430">
        <v>0.5</v>
      </c>
      <c r="H5" s="431" t="str">
        <f>CONCATENATE("+",RIGHT('Personal File'!$B$7,1)+RIGHT('Personal File'!$C$10)+D5)</f>
        <v>+8</v>
      </c>
      <c r="I5" s="432">
        <f t="shared" ref="I5" ca="1" si="2">RANDBETWEEN(1,20)</f>
        <v>14</v>
      </c>
      <c r="J5" s="433">
        <f t="shared" ref="J5" ca="1" si="3">I5+H5</f>
        <v>22</v>
      </c>
      <c r="K5" s="434" t="s">
        <v>226</v>
      </c>
    </row>
    <row r="6" spans="1:11" ht="6" customHeight="1" thickTop="1" thickBot="1" x14ac:dyDescent="0.35"/>
    <row r="7" spans="1:11" ht="16.8" thickTop="1" thickBot="1" x14ac:dyDescent="0.35">
      <c r="A7" s="267" t="s">
        <v>4</v>
      </c>
      <c r="B7" s="268" t="s">
        <v>5</v>
      </c>
      <c r="C7" s="268" t="s">
        <v>19</v>
      </c>
      <c r="D7" s="268" t="s">
        <v>20</v>
      </c>
      <c r="E7" s="269" t="s">
        <v>58</v>
      </c>
      <c r="F7" s="268" t="s">
        <v>6</v>
      </c>
      <c r="G7" s="268" t="s">
        <v>21</v>
      </c>
      <c r="H7" s="270" t="s">
        <v>111</v>
      </c>
      <c r="I7" s="299" t="s">
        <v>189</v>
      </c>
      <c r="J7" s="270" t="s">
        <v>85</v>
      </c>
      <c r="K7" s="271" t="s">
        <v>83</v>
      </c>
    </row>
    <row r="8" spans="1:11" x14ac:dyDescent="0.3">
      <c r="A8" s="453" t="s">
        <v>192</v>
      </c>
      <c r="B8" s="454" t="s">
        <v>178</v>
      </c>
      <c r="C8" s="455" t="s">
        <v>56</v>
      </c>
      <c r="D8" s="455" t="s">
        <v>163</v>
      </c>
      <c r="E8" s="454" t="s">
        <v>175</v>
      </c>
      <c r="F8" s="455" t="s">
        <v>199</v>
      </c>
      <c r="G8" s="456">
        <v>0</v>
      </c>
      <c r="H8" s="457" t="str">
        <f>CONCATENATE("+",RIGHT('Personal File'!$B$7,1)+RIGHT('Personal File'!$C$11)+D8)</f>
        <v>+7</v>
      </c>
      <c r="I8" s="458">
        <f ca="1">RANDBETWEEN(1,20)</f>
        <v>11</v>
      </c>
      <c r="J8" s="459">
        <f t="shared" ref="J8" ca="1" si="4">I8+H8</f>
        <v>18</v>
      </c>
      <c r="K8" s="460" t="s">
        <v>226</v>
      </c>
    </row>
    <row r="9" spans="1:11" ht="16.2" thickBot="1" x14ac:dyDescent="0.35">
      <c r="A9" s="445" t="s">
        <v>269</v>
      </c>
      <c r="B9" s="446" t="s">
        <v>268</v>
      </c>
      <c r="C9" s="447">
        <v>0</v>
      </c>
      <c r="D9" s="447" t="s">
        <v>56</v>
      </c>
      <c r="E9" s="446" t="s">
        <v>179</v>
      </c>
      <c r="F9" s="447" t="s">
        <v>268</v>
      </c>
      <c r="G9" s="448">
        <v>0</v>
      </c>
      <c r="H9" s="449" t="str">
        <f>CONCATENATE("+",RIGHT('Personal File'!$B$7,1)+RIGHT('Personal File'!$C$11)+D9)</f>
        <v>+6</v>
      </c>
      <c r="I9" s="450">
        <f ca="1">RANDBETWEEN(1,20)</f>
        <v>2</v>
      </c>
      <c r="J9" s="451">
        <f t="shared" ref="J9" ca="1" si="5">I9+H9</f>
        <v>8</v>
      </c>
      <c r="K9" s="452" t="s">
        <v>226</v>
      </c>
    </row>
    <row r="10" spans="1:11" ht="6" customHeight="1" thickTop="1" thickBot="1" x14ac:dyDescent="0.35">
      <c r="D10" s="25"/>
      <c r="E10" s="25"/>
      <c r="G10" s="26"/>
      <c r="H10" s="26"/>
      <c r="I10" s="26"/>
      <c r="J10" s="26"/>
    </row>
    <row r="11" spans="1:11" ht="16.8" thickTop="1" thickBot="1" x14ac:dyDescent="0.35">
      <c r="A11" s="267" t="s">
        <v>63</v>
      </c>
      <c r="B11" s="268" t="s">
        <v>9</v>
      </c>
      <c r="C11" s="268" t="s">
        <v>28</v>
      </c>
      <c r="D11" s="268" t="s">
        <v>85</v>
      </c>
      <c r="E11" s="268" t="s">
        <v>86</v>
      </c>
      <c r="F11" s="268" t="s">
        <v>87</v>
      </c>
      <c r="G11" s="268" t="s">
        <v>21</v>
      </c>
      <c r="H11" s="272" t="s">
        <v>83</v>
      </c>
      <c r="I11" s="298"/>
      <c r="J11" s="298"/>
      <c r="K11" s="275"/>
    </row>
    <row r="12" spans="1:11" x14ac:dyDescent="0.3">
      <c r="A12" s="309" t="s">
        <v>213</v>
      </c>
      <c r="B12" s="310">
        <v>6</v>
      </c>
      <c r="C12" s="311">
        <v>3</v>
      </c>
      <c r="D12" s="312">
        <v>-4</v>
      </c>
      <c r="E12" s="313">
        <v>0.25</v>
      </c>
      <c r="F12" s="311" t="s">
        <v>230</v>
      </c>
      <c r="G12" s="314">
        <v>30</v>
      </c>
      <c r="H12" s="315"/>
      <c r="I12" s="316"/>
      <c r="J12" s="316"/>
      <c r="K12" s="317"/>
    </row>
    <row r="13" spans="1:11" ht="16.2" thickBot="1" x14ac:dyDescent="0.35">
      <c r="A13" s="337" t="s">
        <v>190</v>
      </c>
      <c r="B13" s="338" t="s">
        <v>193</v>
      </c>
      <c r="C13" s="339" t="s">
        <v>179</v>
      </c>
      <c r="D13" s="338" t="s">
        <v>179</v>
      </c>
      <c r="E13" s="340" t="s">
        <v>179</v>
      </c>
      <c r="F13" s="338" t="s">
        <v>194</v>
      </c>
      <c r="G13" s="341">
        <v>0</v>
      </c>
      <c r="H13" s="342"/>
      <c r="I13" s="343"/>
      <c r="J13" s="343"/>
      <c r="K13" s="344"/>
    </row>
    <row r="14" spans="1:11" ht="6.75" customHeight="1" thickTop="1" thickBot="1" x14ac:dyDescent="0.35"/>
    <row r="15" spans="1:11" ht="16.8" thickTop="1" thickBot="1" x14ac:dyDescent="0.35">
      <c r="A15" s="27"/>
      <c r="B15" s="26"/>
      <c r="D15" s="273" t="s">
        <v>64</v>
      </c>
      <c r="E15" s="274"/>
      <c r="F15" s="272" t="s">
        <v>3</v>
      </c>
      <c r="G15" s="268" t="s">
        <v>21</v>
      </c>
      <c r="H15" s="270" t="s">
        <v>111</v>
      </c>
      <c r="I15" s="272" t="s">
        <v>83</v>
      </c>
      <c r="J15" s="298"/>
      <c r="K15" s="275"/>
    </row>
    <row r="16" spans="1:11" x14ac:dyDescent="0.3">
      <c r="A16" s="27"/>
      <c r="B16" s="26"/>
      <c r="D16" s="359" t="s">
        <v>164</v>
      </c>
      <c r="E16" s="360"/>
      <c r="F16" s="361">
        <v>28</v>
      </c>
      <c r="G16" s="362">
        <f t="shared" ref="G16" si="6">F16*0.1</f>
        <v>2.8000000000000003</v>
      </c>
      <c r="H16" s="363" t="s">
        <v>56</v>
      </c>
      <c r="I16" s="364"/>
      <c r="J16" s="365"/>
      <c r="K16" s="366"/>
    </row>
    <row r="17" spans="4:11" ht="16.2" thickBot="1" x14ac:dyDescent="0.35">
      <c r="D17" s="367"/>
      <c r="E17" s="368"/>
      <c r="F17" s="369"/>
      <c r="G17" s="370"/>
      <c r="H17" s="371"/>
      <c r="I17" s="372"/>
      <c r="J17" s="373"/>
      <c r="K17" s="374"/>
    </row>
    <row r="18" spans="4:11" ht="16.2" thickTop="1" x14ac:dyDescent="0.3"/>
  </sheetData>
  <phoneticPr fontId="0" type="noConversion"/>
  <conditionalFormatting sqref="B13">
    <cfRule type="cellIs" dxfId="6" priority="9" operator="equal">
      <formula>2</formula>
    </cfRule>
  </conditionalFormatting>
  <conditionalFormatting sqref="I3:I5">
    <cfRule type="cellIs" dxfId="5" priority="5" operator="equal">
      <formula>20</formula>
    </cfRule>
    <cfRule type="cellIs" dxfId="4" priority="6" operator="equal">
      <formula>1</formula>
    </cfRule>
  </conditionalFormatting>
  <conditionalFormatting sqref="I9">
    <cfRule type="cellIs" dxfId="3" priority="3" operator="equal">
      <formula>20</formula>
    </cfRule>
    <cfRule type="cellIs" dxfId="2" priority="4" operator="equal">
      <formula>1</formula>
    </cfRule>
  </conditionalFormatting>
  <conditionalFormatting sqref="I8">
    <cfRule type="cellIs" dxfId="1" priority="1" operator="equal">
      <formula>20</formula>
    </cfRule>
    <cfRule type="cellIs" dxfId="0" priority="2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"/>
  <sheetViews>
    <sheetView showGridLines="0" workbookViewId="0"/>
  </sheetViews>
  <sheetFormatPr defaultColWidth="13" defaultRowHeight="15.6" x14ac:dyDescent="0.3"/>
  <cols>
    <col min="1" max="1" width="24.19921875" style="24" customWidth="1"/>
    <col min="2" max="2" width="4.5" style="24" bestFit="1" customWidth="1"/>
    <col min="3" max="3" width="5.59765625" style="26" bestFit="1" customWidth="1"/>
    <col min="4" max="5" width="26.59765625" style="1" customWidth="1"/>
    <col min="6" max="6" width="7" style="24" customWidth="1"/>
    <col min="7" max="16384" width="13" style="1"/>
  </cols>
  <sheetData>
    <row r="1" spans="1:6" ht="23.4" thickBot="1" x14ac:dyDescent="0.45">
      <c r="A1" s="23" t="s">
        <v>80</v>
      </c>
      <c r="B1" s="23"/>
      <c r="C1" s="99"/>
      <c r="D1" s="23"/>
      <c r="E1" s="23"/>
    </row>
    <row r="2" spans="1:6" s="24" customFormat="1" ht="16.2" thickBot="1" x14ac:dyDescent="0.35">
      <c r="A2" s="100" t="s">
        <v>81</v>
      </c>
      <c r="B2" s="100" t="s">
        <v>3</v>
      </c>
      <c r="C2" s="101" t="s">
        <v>21</v>
      </c>
      <c r="D2" s="102" t="s">
        <v>82</v>
      </c>
      <c r="E2" s="103" t="s">
        <v>83</v>
      </c>
    </row>
    <row r="3" spans="1:6" x14ac:dyDescent="0.3">
      <c r="A3" s="353" t="s">
        <v>113</v>
      </c>
      <c r="B3" s="332">
        <v>1</v>
      </c>
      <c r="C3" s="111">
        <v>2</v>
      </c>
      <c r="D3" s="348" t="s">
        <v>147</v>
      </c>
      <c r="E3" s="110"/>
      <c r="F3" s="266"/>
    </row>
    <row r="4" spans="1:6" x14ac:dyDescent="0.3">
      <c r="A4" s="386" t="s">
        <v>212</v>
      </c>
      <c r="B4" s="382">
        <v>1</v>
      </c>
      <c r="C4" s="383">
        <v>0</v>
      </c>
      <c r="D4" s="384"/>
      <c r="E4" s="385"/>
      <c r="F4" s="266"/>
    </row>
    <row r="5" spans="1:6" x14ac:dyDescent="0.3">
      <c r="A5" s="386" t="s">
        <v>214</v>
      </c>
      <c r="B5" s="382">
        <v>1</v>
      </c>
      <c r="C5" s="383">
        <v>0</v>
      </c>
      <c r="D5" s="384"/>
      <c r="E5" s="385"/>
      <c r="F5" s="266"/>
    </row>
    <row r="6" spans="1:6" x14ac:dyDescent="0.3">
      <c r="A6" s="349" t="s">
        <v>185</v>
      </c>
      <c r="B6" s="333">
        <v>1</v>
      </c>
      <c r="C6" s="104">
        <v>1</v>
      </c>
      <c r="D6" s="350"/>
      <c r="E6" s="105"/>
    </row>
    <row r="7" spans="1:6" ht="16.2" thickBot="1" x14ac:dyDescent="0.35">
      <c r="A7" s="354" t="s">
        <v>216</v>
      </c>
      <c r="B7" s="335">
        <v>1</v>
      </c>
      <c r="C7" s="178" t="s">
        <v>193</v>
      </c>
      <c r="D7" s="352"/>
      <c r="E7" s="107"/>
    </row>
    <row r="8" spans="1:6" ht="24" thickTop="1" thickBot="1" x14ac:dyDescent="0.45">
      <c r="A8" s="23" t="s">
        <v>84</v>
      </c>
      <c r="B8" s="23"/>
      <c r="C8" s="108"/>
      <c r="D8" s="23"/>
      <c r="E8" s="109"/>
    </row>
    <row r="9" spans="1:6" ht="16.2" thickBot="1" x14ac:dyDescent="0.35">
      <c r="A9" s="100" t="s">
        <v>81</v>
      </c>
      <c r="B9" s="100" t="s">
        <v>3</v>
      </c>
      <c r="C9" s="101" t="s">
        <v>21</v>
      </c>
      <c r="D9" s="102" t="s">
        <v>82</v>
      </c>
      <c r="E9" s="103" t="s">
        <v>83</v>
      </c>
    </row>
    <row r="10" spans="1:6" x14ac:dyDescent="0.3">
      <c r="A10" s="347" t="s">
        <v>180</v>
      </c>
      <c r="B10" s="336">
        <v>1</v>
      </c>
      <c r="C10" s="111">
        <v>5</v>
      </c>
      <c r="D10" s="348"/>
      <c r="E10" s="110"/>
      <c r="F10" s="266"/>
    </row>
    <row r="11" spans="1:6" x14ac:dyDescent="0.3">
      <c r="A11" s="349" t="s">
        <v>183</v>
      </c>
      <c r="B11" s="333">
        <v>2</v>
      </c>
      <c r="C11" s="104">
        <v>0</v>
      </c>
      <c r="D11" s="350"/>
      <c r="E11" s="105"/>
      <c r="F11" s="266"/>
    </row>
    <row r="12" spans="1:6" x14ac:dyDescent="0.3">
      <c r="A12" s="351" t="s">
        <v>114</v>
      </c>
      <c r="B12" s="334">
        <v>1</v>
      </c>
      <c r="C12" s="104">
        <v>0</v>
      </c>
      <c r="D12" s="350"/>
      <c r="E12" s="105"/>
      <c r="F12" s="266"/>
    </row>
    <row r="13" spans="1:6" x14ac:dyDescent="0.3">
      <c r="A13" s="351" t="s">
        <v>112</v>
      </c>
      <c r="B13" s="334">
        <v>1</v>
      </c>
      <c r="C13" s="104">
        <v>0.5</v>
      </c>
      <c r="D13" s="350"/>
      <c r="E13" s="105"/>
      <c r="F13" s="266"/>
    </row>
    <row r="14" spans="1:6" x14ac:dyDescent="0.3">
      <c r="A14" s="357" t="s">
        <v>200</v>
      </c>
      <c r="B14" s="333">
        <v>1</v>
      </c>
      <c r="C14" s="358">
        <f>B14</f>
        <v>1</v>
      </c>
      <c r="D14" s="350"/>
      <c r="E14" s="105"/>
      <c r="F14" s="266"/>
    </row>
    <row r="15" spans="1:6" x14ac:dyDescent="0.3">
      <c r="A15" s="349" t="s">
        <v>181</v>
      </c>
      <c r="B15" s="333">
        <v>2</v>
      </c>
      <c r="C15" s="104">
        <v>1</v>
      </c>
      <c r="D15" s="350"/>
      <c r="E15" s="105"/>
      <c r="F15" s="266"/>
    </row>
    <row r="16" spans="1:6" x14ac:dyDescent="0.3">
      <c r="A16" s="349" t="s">
        <v>215</v>
      </c>
      <c r="B16" s="333">
        <v>1</v>
      </c>
      <c r="C16" s="104">
        <v>0</v>
      </c>
      <c r="D16" s="350"/>
      <c r="E16" s="105"/>
      <c r="F16" s="266"/>
    </row>
    <row r="17" spans="1:6" x14ac:dyDescent="0.3">
      <c r="A17" s="349" t="s">
        <v>188</v>
      </c>
      <c r="B17" s="333">
        <v>3</v>
      </c>
      <c r="C17" s="104">
        <v>0</v>
      </c>
      <c r="D17" s="350"/>
      <c r="E17" s="105"/>
      <c r="F17" s="266"/>
    </row>
    <row r="18" spans="1:6" x14ac:dyDescent="0.3">
      <c r="A18" s="349" t="s">
        <v>182</v>
      </c>
      <c r="B18" s="333">
        <v>3</v>
      </c>
      <c r="C18" s="104">
        <f>B18</f>
        <v>3</v>
      </c>
      <c r="D18" s="350"/>
      <c r="E18" s="105"/>
      <c r="F18" s="266"/>
    </row>
    <row r="19" spans="1:6" ht="16.2" thickBot="1" x14ac:dyDescent="0.35">
      <c r="A19" s="354" t="s">
        <v>184</v>
      </c>
      <c r="B19" s="335">
        <v>1</v>
      </c>
      <c r="C19" s="106">
        <v>0</v>
      </c>
      <c r="D19" s="355"/>
      <c r="E19" s="107"/>
      <c r="F19" s="266"/>
    </row>
    <row r="20" spans="1:6" ht="16.2" thickTop="1" x14ac:dyDescent="0.3"/>
  </sheetData>
  <sortState ref="A3:D6">
    <sortCondition ref="A3:A6"/>
  </sortState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Personal File</vt:lpstr>
      <vt:lpstr>Skills</vt:lpstr>
      <vt:lpstr>Corellion</vt:lpstr>
      <vt:lpstr>Spells</vt:lpstr>
      <vt:lpstr>Feats</vt:lpstr>
      <vt:lpstr>Martial</vt:lpstr>
      <vt:lpstr>Equipment</vt:lpstr>
      <vt:lpstr>Corellion!Print_Area</vt:lpstr>
      <vt:lpstr>'Personal File'!Print_Area</vt:lpstr>
      <vt:lpstr>Skills!Print_Area</vt:lpstr>
    </vt:vector>
  </TitlesOfParts>
  <LinksUpToDate>false</LinksUpToDate>
  <SharedDoc>false</SharedDoc>
  <HyperlinkBase>http://www.alexisalvarez.org/RPG/sof/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Dungeons of Waterdeep PC file</dc:title>
  <dc:creator>© Alexis A. Álvarez 2007</dc:creator>
  <cp:lastModifiedBy>Alexis Álvarez</cp:lastModifiedBy>
  <cp:lastPrinted>2012-12-01T21:17:53Z</cp:lastPrinted>
  <dcterms:created xsi:type="dcterms:W3CDTF">2000-10-24T15:39:59Z</dcterms:created>
  <dcterms:modified xsi:type="dcterms:W3CDTF">2019-12-08T13:48:57Z</dcterms:modified>
</cp:coreProperties>
</file>