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A\Jue\Armario\DoW\NPCs\"/>
    </mc:Choice>
  </mc:AlternateContent>
  <xr:revisionPtr revIDLastSave="0" documentId="13_ncr:1_{1CBB8F4C-1D53-4CA7-92FA-256130754FC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Arcane" sheetId="27" r:id="rId3"/>
    <sheet name="Sharess" sheetId="18" r:id="rId4"/>
    <sheet name="Spells" sheetId="26"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2">Arcane!$A$1:$I$3</definedName>
    <definedName name="_xlnm.Print_Area" localSheetId="7">Equipment!#REF!</definedName>
    <definedName name="_xlnm.Print_Area" localSheetId="5">Feats!#REF!</definedName>
    <definedName name="_xlnm.Print_Area" localSheetId="6">Martial!#REF!</definedName>
    <definedName name="_xlnm.Print_Area" localSheetId="0">'Personal File'!$A$1:$H$45</definedName>
    <definedName name="_xlnm.Print_Area" localSheetId="3">Sharess!$A$1:$I$40</definedName>
    <definedName name="_xlnm.Print_Area" localSheetId="1">Skills!$A$1:$K$36</definedName>
    <definedName name="_xlnm.Print_Area" localSheetId="4">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6" l="1"/>
  <c r="B9" i="4" l="1"/>
  <c r="B11" i="4" l="1"/>
  <c r="B13" i="4" l="1"/>
  <c r="I10" i="6" l="1"/>
  <c r="I9" i="6"/>
  <c r="H41" i="15"/>
  <c r="H45" i="15"/>
  <c r="H43" i="15"/>
  <c r="H42" i="15"/>
  <c r="H40" i="15"/>
  <c r="H39" i="15"/>
  <c r="H38" i="15"/>
  <c r="H37" i="15"/>
  <c r="H36" i="15"/>
  <c r="H35" i="15"/>
  <c r="H34" i="15"/>
  <c r="H33" i="15"/>
  <c r="G11" i="20" l="1"/>
  <c r="G14" i="20"/>
  <c r="G12" i="20"/>
  <c r="G2" i="20"/>
  <c r="M24" i="26"/>
  <c r="K24" i="26"/>
  <c r="I8" i="6" l="1"/>
  <c r="G5" i="20"/>
  <c r="G3" i="20"/>
  <c r="M21" i="26" l="1"/>
  <c r="M14" i="26"/>
  <c r="O21" i="26"/>
  <c r="N21" i="26"/>
  <c r="L21" i="26"/>
  <c r="K21" i="26"/>
  <c r="J21" i="26"/>
  <c r="I21" i="26"/>
  <c r="H21" i="26"/>
  <c r="O14" i="26"/>
  <c r="N14" i="26"/>
  <c r="L14" i="26"/>
  <c r="K14" i="26"/>
  <c r="J14" i="26"/>
  <c r="I14" i="26"/>
  <c r="H14" i="26"/>
  <c r="B12" i="4" l="1"/>
  <c r="M27" i="6"/>
  <c r="M28" i="6"/>
  <c r="M29" i="6"/>
  <c r="C21" i="19"/>
  <c r="B16" i="4" l="1"/>
  <c r="H49" i="15" l="1"/>
  <c r="H48" i="15"/>
  <c r="H47" i="15"/>
  <c r="H46" i="15"/>
  <c r="H44"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14" i="4"/>
  <c r="K25" i="26" l="1"/>
  <c r="C16" i="4" l="1"/>
  <c r="C14" i="4"/>
  <c r="C13" i="4"/>
  <c r="C12" i="4"/>
  <c r="E14" i="4" l="1"/>
  <c r="E16" i="4" s="1"/>
  <c r="E15" i="4" s="1"/>
  <c r="H16" i="6"/>
  <c r="J16" i="6" s="1"/>
  <c r="T25" i="26"/>
  <c r="T17" i="26"/>
  <c r="T9" i="26"/>
  <c r="T4" i="26"/>
  <c r="T24" i="26"/>
  <c r="T16" i="26"/>
  <c r="T8" i="26"/>
  <c r="T13" i="26"/>
  <c r="T10" i="26"/>
  <c r="T23" i="26"/>
  <c r="T15" i="26"/>
  <c r="T7" i="26"/>
  <c r="T5" i="26"/>
  <c r="D14" i="26"/>
  <c r="T22" i="26"/>
  <c r="T14" i="26"/>
  <c r="T6" i="26"/>
  <c r="T11" i="26"/>
  <c r="T21" i="26"/>
  <c r="T20" i="26"/>
  <c r="T12" i="26"/>
  <c r="T18" i="26"/>
  <c r="T19" i="26"/>
  <c r="T3" i="26"/>
  <c r="E10" i="4"/>
  <c r="G7" i="20"/>
  <c r="G13" i="20"/>
  <c r="G15" i="20"/>
  <c r="G4" i="20"/>
  <c r="G6" i="20"/>
  <c r="F50" i="15"/>
  <c r="F21" i="15"/>
  <c r="F48" i="15"/>
  <c r="F36" i="15"/>
  <c r="F16" i="15"/>
  <c r="F9" i="15"/>
  <c r="F47" i="15"/>
  <c r="F35" i="15"/>
  <c r="F42" i="15"/>
  <c r="F23" i="15"/>
  <c r="F7" i="15"/>
  <c r="F39" i="15"/>
  <c r="E13" i="4"/>
  <c r="B5" i="15"/>
  <c r="B4" i="15"/>
  <c r="B3" i="15"/>
  <c r="E57" i="15"/>
  <c r="E58" i="15"/>
  <c r="E59" i="15"/>
  <c r="E60" i="15"/>
  <c r="E61" i="15"/>
  <c r="E62" i="15"/>
  <c r="E63" i="15"/>
  <c r="E52" i="15"/>
  <c r="E53" i="15"/>
  <c r="E54" i="15"/>
  <c r="E55" i="15"/>
  <c r="E56" i="15"/>
  <c r="D31" i="15" l="1"/>
  <c r="G31" i="15" s="1"/>
  <c r="D30" i="15"/>
  <c r="G30" i="15" s="1"/>
  <c r="D29" i="15"/>
  <c r="E29" i="15" s="1"/>
  <c r="D28" i="15"/>
  <c r="G28" i="15" s="1"/>
  <c r="D27" i="15"/>
  <c r="G27" i="15" s="1"/>
  <c r="D26" i="15"/>
  <c r="E26" i="15" s="1"/>
  <c r="D25" i="15"/>
  <c r="G25" i="15" s="1"/>
  <c r="I25" i="15" l="1"/>
  <c r="E30" i="15"/>
  <c r="E28" i="15"/>
  <c r="G29" i="15"/>
  <c r="I29" i="15" s="1"/>
  <c r="E25" i="15"/>
  <c r="I27" i="15"/>
  <c r="I28" i="15"/>
  <c r="I30" i="15"/>
  <c r="I31" i="15"/>
  <c r="G26" i="15"/>
  <c r="I26" i="15" s="1"/>
  <c r="E27" i="15"/>
  <c r="E31" i="15"/>
  <c r="B15" i="4"/>
  <c r="C15" i="4" s="1"/>
  <c r="C11" i="4"/>
  <c r="Z20" i="26" l="1"/>
  <c r="Z12" i="26"/>
  <c r="Z4" i="26"/>
  <c r="Z3" i="26"/>
  <c r="Z19" i="26"/>
  <c r="Z11" i="26"/>
  <c r="Z18" i="26"/>
  <c r="Z9" i="26"/>
  <c r="Z16" i="26"/>
  <c r="Z8" i="26"/>
  <c r="Z6" i="26"/>
  <c r="Z10" i="26"/>
  <c r="Z7" i="26"/>
  <c r="Z5" i="26"/>
  <c r="Z25" i="26"/>
  <c r="Z17" i="26"/>
  <c r="Z24" i="26"/>
  <c r="Z21" i="26"/>
  <c r="Z23" i="26"/>
  <c r="Z15" i="26"/>
  <c r="Z22" i="26"/>
  <c r="Z14" i="26"/>
  <c r="Z13" i="26"/>
  <c r="H10" i="6"/>
  <c r="J10" i="6" s="1"/>
  <c r="C9" i="6"/>
  <c r="C10" i="6"/>
  <c r="H9" i="6"/>
  <c r="J9" i="6" s="1"/>
  <c r="H8" i="6"/>
  <c r="J8" i="6" s="1"/>
  <c r="C8" i="6"/>
  <c r="F3" i="15"/>
  <c r="H3" i="15"/>
  <c r="F4" i="15"/>
  <c r="H4" i="15"/>
  <c r="F5" i="15"/>
  <c r="H5" i="15"/>
  <c r="I5" i="6" l="1"/>
  <c r="I7" i="6"/>
  <c r="G22" i="19" l="1"/>
  <c r="I4" i="6" l="1"/>
  <c r="I3" i="6"/>
  <c r="I15" i="6" l="1"/>
  <c r="I14" i="6"/>
  <c r="I11" i="6"/>
  <c r="H15" i="6" l="1"/>
  <c r="J15" i="6" s="1"/>
  <c r="H14" i="6"/>
  <c r="J14" i="6" s="1"/>
  <c r="C11" i="6" l="1"/>
  <c r="E12" i="4" l="1"/>
  <c r="I6" i="6" l="1"/>
  <c r="E64" i="15" l="1"/>
  <c r="E51" i="15" s="1"/>
  <c r="H7" i="26" l="1"/>
  <c r="I7" i="26"/>
  <c r="B51" i="15" l="1"/>
  <c r="D3" i="15" l="1"/>
  <c r="D4" i="15"/>
  <c r="H11" i="6"/>
  <c r="J11" i="6" s="1"/>
  <c r="D5" i="15"/>
  <c r="C6" i="6"/>
  <c r="C5" i="6"/>
  <c r="H7" i="6"/>
  <c r="J7" i="6" s="1"/>
  <c r="H5" i="6"/>
  <c r="J5" i="6" s="1"/>
  <c r="C7" i="6"/>
  <c r="C4" i="6"/>
  <c r="C3" i="6"/>
  <c r="H4" i="6"/>
  <c r="J4" i="6" s="1"/>
  <c r="H3" i="6"/>
  <c r="J3" i="6" s="1"/>
  <c r="H6" i="6"/>
  <c r="J6" i="6" s="1"/>
  <c r="D10" i="26"/>
  <c r="D7" i="26"/>
  <c r="D5" i="26"/>
  <c r="D6" i="26"/>
  <c r="D4" i="26"/>
  <c r="D9" i="26"/>
  <c r="D3" i="26"/>
  <c r="D8" i="26"/>
  <c r="D33" i="15"/>
  <c r="D32" i="15"/>
  <c r="B10" i="4"/>
  <c r="H50" i="15"/>
  <c r="H7" i="15"/>
  <c r="H6" i="15"/>
  <c r="G4" i="15" l="1"/>
  <c r="I4" i="15" s="1"/>
  <c r="E4" i="15"/>
  <c r="G5" i="15"/>
  <c r="I5" i="15" s="1"/>
  <c r="E5" i="15"/>
  <c r="G3" i="15"/>
  <c r="I3" i="15" s="1"/>
  <c r="E3" i="15"/>
  <c r="G32" i="15"/>
  <c r="I32" i="15" s="1"/>
  <c r="E32" i="15"/>
  <c r="G33" i="15"/>
  <c r="I33" i="15" s="1"/>
  <c r="E33" i="15"/>
  <c r="D24" i="15" l="1"/>
  <c r="E24" i="15" l="1"/>
  <c r="G24" i="15"/>
  <c r="I24" i="15" l="1"/>
  <c r="D38" i="15"/>
  <c r="E38" i="15" l="1"/>
  <c r="G38" i="15"/>
  <c r="D44" i="15"/>
  <c r="D19" i="15"/>
  <c r="D46" i="15"/>
  <c r="D43" i="15"/>
  <c r="D48" i="15"/>
  <c r="D45" i="15"/>
  <c r="D47" i="15"/>
  <c r="D40" i="15"/>
  <c r="D49" i="15"/>
  <c r="D36" i="15"/>
  <c r="D42" i="15"/>
  <c r="D14" i="15"/>
  <c r="D12" i="15"/>
  <c r="D50" i="15"/>
  <c r="D41" i="15"/>
  <c r="D39" i="15"/>
  <c r="D37" i="15"/>
  <c r="D35" i="15"/>
  <c r="D34"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35" i="15"/>
  <c r="G35" i="15"/>
  <c r="I35" i="15" s="1"/>
  <c r="E50" i="15"/>
  <c r="G50" i="15"/>
  <c r="E36" i="15"/>
  <c r="G36" i="15"/>
  <c r="I36" i="15" s="1"/>
  <c r="E45" i="15"/>
  <c r="G45" i="15"/>
  <c r="E19" i="15"/>
  <c r="G19" i="15"/>
  <c r="E7" i="15"/>
  <c r="G7" i="15"/>
  <c r="E17" i="15"/>
  <c r="G17" i="15"/>
  <c r="E22" i="15"/>
  <c r="G22" i="15"/>
  <c r="E37" i="15"/>
  <c r="I38" i="15" s="1"/>
  <c r="G37" i="15"/>
  <c r="I37" i="15" s="1"/>
  <c r="E12" i="15"/>
  <c r="G12" i="15"/>
  <c r="E49" i="15"/>
  <c r="G49" i="15"/>
  <c r="E48" i="15"/>
  <c r="G48" i="15"/>
  <c r="E44" i="15"/>
  <c r="G44" i="15"/>
  <c r="E13" i="15"/>
  <c r="G13" i="15"/>
  <c r="I13" i="15" s="1"/>
  <c r="E18" i="15"/>
  <c r="G18" i="15"/>
  <c r="E23" i="15"/>
  <c r="G23" i="15"/>
  <c r="E39" i="15"/>
  <c r="G39" i="15"/>
  <c r="E14" i="15"/>
  <c r="G14" i="15"/>
  <c r="E40" i="15"/>
  <c r="G40" i="15"/>
  <c r="E43" i="15"/>
  <c r="G43" i="15"/>
  <c r="E11" i="15"/>
  <c r="G11" i="15"/>
  <c r="I11" i="15" s="1"/>
  <c r="E9" i="15"/>
  <c r="G9" i="15"/>
  <c r="E15" i="15"/>
  <c r="G15" i="15"/>
  <c r="E20" i="15"/>
  <c r="G20" i="15"/>
  <c r="E34" i="15"/>
  <c r="G34" i="15"/>
  <c r="E41" i="15"/>
  <c r="G41" i="15"/>
  <c r="I41" i="15" s="1"/>
  <c r="E42" i="15"/>
  <c r="G42" i="15"/>
  <c r="E47" i="15"/>
  <c r="G47" i="15"/>
  <c r="I47" i="15" s="1"/>
  <c r="E46" i="15"/>
  <c r="G46" i="15"/>
  <c r="I43" i="15" l="1"/>
  <c r="I12" i="15"/>
  <c r="I48" i="15"/>
  <c r="I9" i="15"/>
  <c r="I23" i="15"/>
  <c r="I7" i="15"/>
  <c r="I34" i="15"/>
  <c r="I15" i="15"/>
  <c r="I39" i="15"/>
  <c r="I18" i="15"/>
  <c r="I17" i="15"/>
  <c r="I19" i="15"/>
  <c r="I16" i="15"/>
  <c r="I46" i="15"/>
  <c r="I42" i="15"/>
  <c r="I14" i="15"/>
  <c r="I49" i="15"/>
  <c r="I50" i="15"/>
  <c r="I21" i="15"/>
  <c r="I40" i="15"/>
  <c r="I44" i="15"/>
  <c r="I20" i="15"/>
  <c r="I45"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bless +1
aid +1   haste +1
inspire courage +2
divine favor +1/3 lvls.
divine power [+4 var.]</t>
        </r>
      </text>
    </comment>
    <comment ref="B11" authorId="0" shapeId="0" xr:uid="{00000000-0006-0000-0000-000002000000}">
      <text>
        <r>
          <rPr>
            <i/>
            <sz val="12"/>
            <color indexed="81"/>
            <rFont val="Times New Roman"/>
            <family val="1"/>
          </rPr>
          <t>? +2
divine power +6</t>
        </r>
      </text>
    </comment>
    <comment ref="E11" authorId="0" shapeId="0" xr:uid="{00000000-0006-0000-0000-000003000000}">
      <text>
        <r>
          <rPr>
            <sz val="12"/>
            <color indexed="81"/>
            <rFont val="Times New Roman"/>
            <family val="1"/>
          </rPr>
          <t>See PHB 162</t>
        </r>
      </text>
    </comment>
    <comment ref="B12" authorId="0" shapeId="0" xr:uid="{00000000-0006-0000-0000-000004000000}">
      <text>
        <r>
          <rPr>
            <i/>
            <sz val="12"/>
            <color indexed="81"/>
            <rFont val="Times New Roman"/>
            <family val="1"/>
          </rPr>
          <t>Gloves of Dexterity +2</t>
        </r>
      </text>
    </comment>
    <comment ref="E13" authorId="0" shapeId="0" xr:uid="{00000000-0006-0000-0000-000005000000}">
      <text>
        <r>
          <rPr>
            <sz val="12"/>
            <color indexed="81"/>
            <rFont val="Times New Roman"/>
            <family val="1"/>
          </rPr>
          <t>[(3 * 6 Factotum) * 75%]
+ [(2 * 6 Cloistered Cleric) * 75%]
+ [(7 * 8 Chameleon) * 75%]
+ (12 * 1 Con)</t>
        </r>
      </text>
    </comment>
    <comment ref="B14" authorId="0" shapeId="0" xr:uid="{00000000-0006-0000-0000-000006000000}">
      <text>
        <r>
          <rPr>
            <i/>
            <sz val="12"/>
            <color indexed="81"/>
            <rFont val="Times New Roman"/>
            <family val="1"/>
          </rPr>
          <t>?</t>
        </r>
      </text>
    </comment>
    <comment ref="E14" authorId="0" shapeId="0" xr:uid="{00000000-0006-0000-0000-000007000000}">
      <text>
        <r>
          <rPr>
            <i/>
            <sz val="12"/>
            <color indexed="81"/>
            <rFont val="Times New Roman"/>
            <family val="1"/>
          </rPr>
          <t>Luck of Heroes +1
Monk’ Belt +4
Shield of Faith +2
haste +1</t>
        </r>
      </text>
    </comment>
    <comment ref="B15" authorId="0" shapeId="0" xr:uid="{00000000-0006-0000-0000-000008000000}">
      <text>
        <r>
          <rPr>
            <i/>
            <sz val="12"/>
            <color indexed="81"/>
            <rFont val="Times New Roman"/>
            <family val="1"/>
          </rPr>
          <t>owl’s wisdom +4</t>
        </r>
      </text>
    </comment>
    <comment ref="B16" authorId="0" shapeId="0" xr:uid="{00000000-0006-0000-0000-000009000000}">
      <text>
        <r>
          <rPr>
            <i/>
            <sz val="12"/>
            <color indexed="81"/>
            <rFont val="Times New Roman"/>
            <family val="1"/>
          </rPr>
          <t>Charm Domain boost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 xml:space="preserve">Luck of Heroes +1
</t>
        </r>
        <r>
          <rPr>
            <i/>
            <sz val="12"/>
            <color indexed="81"/>
            <rFont val="Times New Roman"/>
            <family val="1"/>
          </rPr>
          <t>nightshield +2
mass conviction +3</t>
        </r>
      </text>
    </comment>
    <comment ref="F4" authorId="0" shapeId="0" xr:uid="{00000000-0006-0000-0100-000002000000}">
      <text>
        <r>
          <rPr>
            <sz val="12"/>
            <color indexed="81"/>
            <rFont val="Times New Roman"/>
            <family val="1"/>
          </rPr>
          <t xml:space="preserve">Luck of Heroes +1
</t>
        </r>
        <r>
          <rPr>
            <i/>
            <sz val="12"/>
            <color indexed="81"/>
            <rFont val="Times New Roman"/>
            <family val="1"/>
          </rPr>
          <t>nightshield +2
mass conviction +3</t>
        </r>
      </text>
    </comment>
    <comment ref="F5" authorId="0" shapeId="0" xr:uid="{00000000-0006-0000-0100-000003000000}">
      <text>
        <r>
          <rPr>
            <sz val="12"/>
            <color indexed="81"/>
            <rFont val="Times New Roman"/>
            <family val="1"/>
          </rPr>
          <t xml:space="preserve">Luck of Heroes +1
</t>
        </r>
        <r>
          <rPr>
            <i/>
            <sz val="12"/>
            <color indexed="81"/>
            <rFont val="Times New Roman"/>
            <family val="1"/>
          </rPr>
          <t>nightshield +2
mass conviction +3</t>
        </r>
      </text>
    </comment>
    <comment ref="F7" authorId="0" shapeId="0" xr:uid="{00000000-0006-0000-0100-000004000000}">
      <text>
        <r>
          <rPr>
            <sz val="12"/>
            <color indexed="81"/>
            <rFont val="Times New Roman"/>
            <family val="1"/>
          </rPr>
          <t>Brains over Brawn
Dungeonscape 17</t>
        </r>
      </text>
    </comment>
    <comment ref="F9" authorId="0" shapeId="0" xr:uid="{00000000-0006-0000-0100-000005000000}">
      <text>
        <r>
          <rPr>
            <sz val="12"/>
            <color indexed="81"/>
            <rFont val="Times New Roman"/>
            <family val="1"/>
          </rPr>
          <t>Brains over Brawn
Dungeonscape 17</t>
        </r>
      </text>
    </comment>
    <comment ref="F13" authorId="0" shapeId="0" xr:uid="{00000000-0006-0000-0100-000006000000}">
      <text>
        <r>
          <rPr>
            <sz val="12"/>
            <color indexed="81"/>
            <rFont val="Times New Roman"/>
            <family val="1"/>
          </rPr>
          <t>Synergy bonus
+2 Bluff</t>
        </r>
      </text>
    </comment>
    <comment ref="F16" authorId="0" shapeId="0" xr:uid="{00000000-0006-0000-0100-000007000000}">
      <text>
        <r>
          <rPr>
            <sz val="12"/>
            <color indexed="81"/>
            <rFont val="Times New Roman"/>
            <family val="1"/>
          </rPr>
          <t>Brains over Brawn
Dungeonscape 17</t>
        </r>
      </text>
    </comment>
    <comment ref="F21" authorId="0" shapeId="0" xr:uid="{00000000-0006-0000-0100-000008000000}">
      <text>
        <r>
          <rPr>
            <sz val="12"/>
            <color indexed="81"/>
            <rFont val="Times New Roman"/>
            <family val="1"/>
          </rPr>
          <t>Brains over Brawn
Dungeonscape 17</t>
        </r>
      </text>
    </comment>
    <comment ref="F23" authorId="0" shapeId="0" xr:uid="{00000000-0006-0000-0100-000009000000}">
      <text>
        <r>
          <rPr>
            <sz val="12"/>
            <color indexed="81"/>
            <rFont val="Times New Roman"/>
            <family val="1"/>
          </rPr>
          <t>Brains over Brawn
Dungeonscape 17</t>
        </r>
      </text>
    </comment>
    <comment ref="F35" authorId="0" shapeId="0" xr:uid="{00000000-0006-0000-0100-00000A000000}">
      <text>
        <r>
          <rPr>
            <sz val="12"/>
            <color indexed="81"/>
            <rFont val="Times New Roman"/>
            <family val="1"/>
          </rPr>
          <t>Brains over Brawn
Dungeonscape 17</t>
        </r>
      </text>
    </comment>
    <comment ref="F36" authorId="0" shapeId="0" xr:uid="{00000000-0006-0000-0100-00000B000000}">
      <text>
        <r>
          <rPr>
            <sz val="12"/>
            <color indexed="81"/>
            <rFont val="Times New Roman"/>
            <family val="1"/>
          </rPr>
          <t>Brains over Brawn
Dungeonscape 17</t>
        </r>
      </text>
    </comment>
    <comment ref="F39" authorId="0" shapeId="0" xr:uid="{00000000-0006-0000-0100-00000C000000}">
      <text>
        <r>
          <rPr>
            <sz val="12"/>
            <color indexed="81"/>
            <rFont val="Times New Roman"/>
            <family val="1"/>
          </rPr>
          <t>Brains over Brawn
Dungeonscape 17</t>
        </r>
      </text>
    </comment>
    <comment ref="F42" authorId="0" shapeId="0" xr:uid="{00000000-0006-0000-0100-00000D000000}">
      <text>
        <r>
          <rPr>
            <sz val="12"/>
            <color indexed="81"/>
            <rFont val="Times New Roman"/>
            <family val="1"/>
          </rPr>
          <t>Brains over Brawn
Dungeonscape 17</t>
        </r>
      </text>
    </comment>
    <comment ref="F44" authorId="0" shapeId="0" xr:uid="{00000000-0006-0000-0100-00000E000000}">
      <text>
        <r>
          <rPr>
            <sz val="12"/>
            <color indexed="81"/>
            <rFont val="Times New Roman"/>
            <family val="1"/>
          </rPr>
          <t>Synergy bonuses
+2 Know (Arcana)</t>
        </r>
      </text>
    </comment>
    <comment ref="F45" authorId="0" shapeId="0" xr:uid="{00000000-0006-0000-0100-00000F000000}">
      <text>
        <r>
          <rPr>
            <sz val="12"/>
            <color indexed="81"/>
            <rFont val="Times New Roman"/>
            <family val="1"/>
          </rPr>
          <t>Scout’s Headband
MIC 132</t>
        </r>
      </text>
    </comment>
    <comment ref="F47" authorId="0" shapeId="0" xr:uid="{00000000-0006-0000-0100-000010000000}">
      <text>
        <r>
          <rPr>
            <sz val="12"/>
            <color indexed="81"/>
            <rFont val="Times New Roman"/>
            <family val="1"/>
          </rPr>
          <t>Brains over Brawn
Dungeonscape 17</t>
        </r>
      </text>
    </comment>
    <comment ref="F48" authorId="0" shapeId="0" xr:uid="{00000000-0006-0000-0100-000011000000}">
      <text>
        <r>
          <rPr>
            <sz val="12"/>
            <color indexed="81"/>
            <rFont val="Times New Roman"/>
            <family val="1"/>
          </rPr>
          <t>Brains over Brawn
Dungeonscape 17</t>
        </r>
      </text>
    </comment>
    <comment ref="F50" authorId="0" shapeId="0" xr:uid="{00000000-0006-0000-0100-000012000000}">
      <text>
        <r>
          <rPr>
            <sz val="12"/>
            <color indexed="81"/>
            <rFont val="Times New Roman"/>
            <family val="1"/>
          </rPr>
          <t>Brains over Brawn
Dungeonscape 17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Cured leather</t>
        </r>
      </text>
    </comment>
    <comment ref="D8" authorId="0" shapeId="0" xr:uid="{00000000-0006-0000-0200-000002000000}">
      <text>
        <r>
          <rPr>
            <sz val="12"/>
            <color indexed="81"/>
            <rFont val="Times New Roman"/>
            <family val="1"/>
          </rPr>
          <t>Tiny tart and feather</t>
        </r>
      </text>
    </comment>
    <comment ref="D11" authorId="0" shapeId="0" xr:uid="{00000000-0006-0000-0200-000003000000}">
      <text>
        <r>
          <rPr>
            <sz val="12"/>
            <color indexed="81"/>
            <rFont val="Times New Roman"/>
            <family val="1"/>
          </rPr>
          <t>Pendulum</t>
        </r>
      </text>
    </comment>
    <comment ref="D12" authorId="0" shapeId="0" xr:uid="{00000000-0006-0000-0200-000004000000}">
      <text>
        <r>
          <rPr>
            <sz val="12"/>
            <color indexed="81"/>
            <rFont val="Times New Roman"/>
            <family val="1"/>
          </rPr>
          <t>Powdered corn extract and a twisted loop of parchment</t>
        </r>
      </text>
    </comment>
    <comment ref="D14" authorId="0" shapeId="0" xr:uid="{00000000-0006-0000-0200-000005000000}">
      <text>
        <r>
          <rPr>
            <sz val="12"/>
            <color indexed="81"/>
            <rFont val="Times New Roman"/>
            <family val="1"/>
          </rPr>
          <t>Prism, lens, or monocle</t>
        </r>
      </text>
    </comment>
    <comment ref="D16" authorId="0" shapeId="0" xr:uid="{00000000-0006-0000-0200-000006000000}">
      <text>
        <r>
          <rPr>
            <sz val="12"/>
            <color indexed="81"/>
            <rFont val="Times New Roman"/>
            <family val="1"/>
          </rPr>
          <t>3 interlocked silver hoops</t>
        </r>
      </text>
    </comment>
    <comment ref="D18" authorId="0" shapeId="0" xr:uid="{00000000-0006-0000-0200-000007000000}">
      <text>
        <r>
          <rPr>
            <sz val="12"/>
            <color indexed="81"/>
            <rFont val="Times New Roman"/>
            <family val="1"/>
          </rPr>
          <t>Bat guano &amp; sulfur</t>
        </r>
      </text>
    </comment>
    <comment ref="D19" authorId="0" shapeId="0" xr:uid="{00000000-0006-0000-0200-000008000000}">
      <text>
        <r>
          <rPr>
            <sz val="12"/>
            <color indexed="81"/>
            <rFont val="Times New Roman"/>
            <family val="1"/>
          </rPr>
          <t>phosphorous (warm) or glowworm (chill)</t>
        </r>
      </text>
    </comment>
    <comment ref="D20" authorId="0" shapeId="0" xr:uid="{00000000-0006-0000-0200-000009000000}">
      <text>
        <r>
          <rPr>
            <sz val="12"/>
            <color indexed="81"/>
            <rFont val="Times New Roman"/>
            <family val="1"/>
          </rPr>
          <t>tiny platinum shield worth 25 gps</t>
        </r>
      </text>
    </comment>
    <comment ref="D21" authorId="0" shapeId="0" xr:uid="{00000000-0006-0000-0200-00000A000000}">
      <text>
        <r>
          <rPr>
            <sz val="12"/>
            <color indexed="81"/>
            <rFont val="Times New Roman"/>
            <family val="1"/>
          </rPr>
          <t>Roots</t>
        </r>
      </text>
    </comment>
    <comment ref="D22" authorId="0" shapeId="0" xr:uid="{00000000-0006-0000-0200-00000B000000}">
      <text>
        <r>
          <rPr>
            <sz val="12"/>
            <color indexed="81"/>
            <rFont val="Times New Roman"/>
            <family val="1"/>
          </rPr>
          <t>Natural pool of water</t>
        </r>
      </text>
    </comment>
    <comment ref="D26" authorId="0" shapeId="0" xr:uid="{00000000-0006-0000-0200-00000C000000}">
      <text>
        <r>
          <rPr>
            <sz val="12"/>
            <color indexed="81"/>
            <rFont val="Times New Roman"/>
            <family val="1"/>
          </rPr>
          <t>drop of blood &amp; pinch of saltpeter</t>
        </r>
      </text>
    </comment>
    <comment ref="D29" authorId="0" shapeId="0" xr:uid="{00000000-0006-0000-0200-00000D000000}">
      <text>
        <r>
          <rPr>
            <sz val="12"/>
            <color indexed="81"/>
            <rFont val="Times New Roman"/>
            <family val="1"/>
          </rPr>
          <t>metal bar or rod, which can be as small as a three-penny nail</t>
        </r>
      </text>
    </comment>
    <comment ref="D30" authorId="0" shapeId="0" xr:uid="{00000000-0006-0000-0200-00000E000000}">
      <text>
        <r>
          <rPr>
            <sz val="12"/>
            <color indexed="81"/>
            <rFont val="Times New Roman"/>
            <family val="1"/>
          </rPr>
          <t>Empty cocoon</t>
        </r>
      </text>
    </comment>
    <comment ref="D31" authorId="0" shapeId="0" xr:uid="{00000000-0006-0000-0200-00000F000000}">
      <text>
        <r>
          <rPr>
            <sz val="12"/>
            <color indexed="81"/>
            <rFont val="Times New Roman"/>
            <family val="1"/>
          </rPr>
          <t>pebble found in a node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300-000001000000}">
      <text>
        <r>
          <rPr>
            <sz val="12"/>
            <color indexed="81"/>
            <rFont val="Times New Roman"/>
            <family val="1"/>
          </rPr>
          <t>Phosphorescent moss</t>
        </r>
      </text>
    </comment>
    <comment ref="E12" authorId="0" shapeId="0" xr:uid="{00000000-0006-0000-0300-000002000000}">
      <text>
        <r>
          <rPr>
            <sz val="12"/>
            <color indexed="81"/>
            <rFont val="Times New Roman"/>
            <family val="1"/>
          </rPr>
          <t>Copper wire</t>
        </r>
      </text>
    </comment>
    <comment ref="E15" authorId="0" shapeId="0" xr:uid="{00000000-0006-0000-0300-000003000000}">
      <text>
        <r>
          <rPr>
            <sz val="12"/>
            <color indexed="81"/>
            <rFont val="Times New Roman"/>
            <family val="1"/>
          </rPr>
          <t>Prism, lens, or monocle</t>
        </r>
      </text>
    </comment>
    <comment ref="E16" authorId="0" shapeId="0" xr:uid="{00000000-0006-0000-0300-000004000000}">
      <text>
        <r>
          <rPr>
            <sz val="12"/>
            <color indexed="81"/>
            <rFont val="Times New Roman"/>
            <family val="1"/>
          </rPr>
          <t>Miniature cloak</t>
        </r>
      </text>
    </comment>
    <comment ref="E24" authorId="0" shapeId="0" xr:uid="{00000000-0006-0000-0300-000005000000}">
      <text>
        <r>
          <rPr>
            <sz val="12"/>
            <color indexed="81"/>
            <rFont val="Times New Roman"/>
            <family val="1"/>
          </rPr>
          <t>Pure Water</t>
        </r>
      </text>
    </comment>
    <comment ref="E26" authorId="0" shapeId="0" xr:uid="{00000000-0006-0000-0300-000006000000}">
      <text>
        <r>
          <rPr>
            <sz val="12"/>
            <color indexed="81"/>
            <rFont val="Times New Roman"/>
            <family val="1"/>
          </rPr>
          <t>holy water, holy symbol, 100 XP</t>
        </r>
      </text>
    </comment>
    <comment ref="E30" authorId="0" shapeId="0" xr:uid="{00000000-0006-0000-0300-000007000000}">
      <text>
        <r>
          <rPr>
            <sz val="12"/>
            <color indexed="81"/>
            <rFont val="Times New Roman"/>
            <family val="1"/>
          </rPr>
          <t>Soot &amp; Salt</t>
        </r>
      </text>
    </comment>
    <comment ref="E33" authorId="0" shapeId="0" xr:uid="{00000000-0006-0000-0300-000008000000}">
      <text>
        <r>
          <rPr>
            <sz val="12"/>
            <color indexed="81"/>
            <rFont val="Times New Roman"/>
            <family val="1"/>
          </rPr>
          <t>Bacteria culture</t>
        </r>
      </text>
    </comment>
    <comment ref="E38" authorId="0" shapeId="0" xr:uid="{00000000-0006-0000-0300-000009000000}">
      <text>
        <r>
          <rPr>
            <sz val="12"/>
            <color indexed="81"/>
            <rFont val="Times New Roman"/>
            <family val="1"/>
          </rPr>
          <t>Earth from grave</t>
        </r>
      </text>
    </comment>
    <comment ref="E43" authorId="0" shapeId="0" xr:uid="{00000000-0006-0000-0300-00000A000000}">
      <text>
        <r>
          <rPr>
            <sz val="12"/>
            <color indexed="81"/>
            <rFont val="Times New Roman"/>
            <family val="1"/>
          </rPr>
          <t>powdered black gemstone</t>
        </r>
      </text>
    </comment>
    <comment ref="E55" authorId="0" shapeId="0" xr:uid="{00000000-0006-0000-0300-00000B000000}">
      <text>
        <r>
          <rPr>
            <sz val="12"/>
            <color indexed="81"/>
            <rFont val="Times New Roman"/>
            <family val="1"/>
          </rPr>
          <t>vial with the diluted poison from four separate venomous creatures</t>
        </r>
      </text>
    </comment>
    <comment ref="E57" authorId="0" shapeId="0" xr:uid="{00000000-0006-0000-0300-00000C000000}">
      <text>
        <r>
          <rPr>
            <sz val="12"/>
            <color indexed="81"/>
            <rFont val="Times New Roman"/>
            <family val="1"/>
          </rPr>
          <t>Pinch of dirt</t>
        </r>
      </text>
    </comment>
    <comment ref="E59" authorId="0" shapeId="0" xr:uid="{00000000-0006-0000-0300-00000D000000}">
      <text>
        <r>
          <rPr>
            <sz val="12"/>
            <color indexed="81"/>
            <rFont val="Times New Roman"/>
            <family val="1"/>
          </rPr>
          <t>Imbued weapon</t>
        </r>
      </text>
    </comment>
    <comment ref="E64" authorId="0" shapeId="0" xr:uid="{00000000-0006-0000-0300-00000E000000}">
      <text>
        <r>
          <rPr>
            <sz val="12"/>
            <color indexed="81"/>
            <rFont val="Times New Roman"/>
            <family val="1"/>
          </rPr>
          <t>Powdered silver</t>
        </r>
      </text>
    </comment>
    <comment ref="E68" authorId="0" shapeId="0" xr:uid="{00000000-0006-0000-0300-00000F000000}">
      <text>
        <r>
          <rPr>
            <sz val="12"/>
            <color indexed="81"/>
            <rFont val="Times New Roman"/>
            <family val="1"/>
          </rPr>
          <t>hair of unwilling humanoid</t>
        </r>
      </text>
    </comment>
    <comment ref="E70" authorId="0" shapeId="0" xr:uid="{00000000-0006-0000-0300-000010000000}">
      <text>
        <r>
          <rPr>
            <sz val="12"/>
            <color indexed="81"/>
            <rFont val="Times New Roman"/>
            <family val="1"/>
          </rPr>
          <t>Parchment w/ holy text</t>
        </r>
      </text>
    </comment>
    <comment ref="E72" authorId="0" shapeId="0" xr:uid="{00000000-0006-0000-0300-000011000000}">
      <text>
        <r>
          <rPr>
            <sz val="12"/>
            <color indexed="81"/>
            <rFont val="Times New Roman"/>
            <family val="1"/>
          </rPr>
          <t>a tear</t>
        </r>
      </text>
    </comment>
    <comment ref="E75" authorId="0" shapeId="0" xr:uid="{00000000-0006-0000-0300-000012000000}">
      <text>
        <r>
          <rPr>
            <sz val="12"/>
            <color indexed="81"/>
            <rFont val="Times New Roman"/>
            <family val="1"/>
          </rPr>
          <t>puffball mushroom</t>
        </r>
      </text>
    </comment>
    <comment ref="E76" authorId="0" shapeId="0" xr:uid="{00000000-0006-0000-0300-000013000000}">
      <text>
        <r>
          <rPr>
            <sz val="12"/>
            <rFont val="Times New Roman"/>
            <family val="1"/>
          </rPr>
          <t>Bag and candle</t>
        </r>
      </text>
    </comment>
    <comment ref="E77" authorId="0" shapeId="0" xr:uid="{00000000-0006-0000-0300-000014000000}">
      <text/>
    </comment>
    <comment ref="E78" authorId="0" shapeId="0" xr:uid="{00000000-0006-0000-0300-000015000000}">
      <text>
        <r>
          <rPr>
            <sz val="12"/>
            <color indexed="81"/>
            <rFont val="Times New Roman"/>
            <family val="1"/>
          </rPr>
          <t>drop of bile</t>
        </r>
      </text>
    </comment>
    <comment ref="E85" authorId="0" shapeId="0" xr:uid="{00000000-0006-0000-0300-000016000000}">
      <text>
        <r>
          <rPr>
            <sz val="12"/>
            <color indexed="81"/>
            <rFont val="Times New Roman"/>
            <family val="1"/>
          </rPr>
          <t>Crystal lens</t>
        </r>
      </text>
    </comment>
    <comment ref="E86" authorId="0" shapeId="0" xr:uid="{00000000-0006-0000-0300-000017000000}">
      <text>
        <r>
          <rPr>
            <sz val="12"/>
            <color indexed="81"/>
            <rFont val="Times New Roman"/>
            <family val="1"/>
          </rPr>
          <t>25 gp of sticks and bones</t>
        </r>
      </text>
    </comment>
    <comment ref="E96" authorId="0" shapeId="0" xr:uid="{00000000-0006-0000-0300-000018000000}">
      <text>
        <r>
          <rPr>
            <sz val="12"/>
            <color indexed="81"/>
            <rFont val="Times New Roman"/>
            <family val="1"/>
          </rPr>
          <t>Small thorn</t>
        </r>
      </text>
    </comment>
    <comment ref="E97" authorId="0" shapeId="0" xr:uid="{00000000-0006-0000-0300-000019000000}">
      <text>
        <r>
          <rPr>
            <sz val="12"/>
            <color indexed="81"/>
            <rFont val="Times New Roman"/>
            <family val="1"/>
          </rPr>
          <t>Bull-shit or bull-hair</t>
        </r>
      </text>
    </comment>
    <comment ref="E99" authorId="0" shapeId="0" xr:uid="{00000000-0006-0000-0300-00001A000000}">
      <text>
        <r>
          <rPr>
            <sz val="12"/>
            <color indexed="81"/>
            <rFont val="Times New Roman"/>
            <family val="1"/>
          </rPr>
          <t>Pinch of cat fur</t>
        </r>
      </text>
    </comment>
    <comment ref="E103" authorId="0" shapeId="0" xr:uid="{00000000-0006-0000-0300-00001B000000}">
      <text>
        <r>
          <rPr>
            <sz val="12"/>
            <color indexed="81"/>
            <rFont val="Times New Roman"/>
            <family val="1"/>
          </rPr>
          <t>Holy water, silver dust.</t>
        </r>
      </text>
    </comment>
    <comment ref="E107" authorId="0" shapeId="0" xr:uid="{00000000-0006-0000-0300-00001C000000}">
      <text/>
    </comment>
    <comment ref="E112" authorId="0" shapeId="0" xr:uid="{00000000-0006-0000-0300-00001D000000}">
      <text/>
    </comment>
    <comment ref="E113" authorId="0" shapeId="0" xr:uid="{00000000-0006-0000-0300-00001E000000}">
      <text>
        <r>
          <rPr>
            <sz val="12"/>
            <color indexed="81"/>
            <rFont val="Times New Roman"/>
            <family val="1"/>
          </rPr>
          <t>Copper piece</t>
        </r>
      </text>
    </comment>
    <comment ref="E118" authorId="0" shapeId="0" xr:uid="{00000000-0006-0000-0300-00001F000000}">
      <text>
        <r>
          <rPr>
            <sz val="12"/>
            <color indexed="81"/>
            <rFont val="Times New Roman"/>
            <family val="1"/>
          </rPr>
          <t>Eagle feathers or droppings</t>
        </r>
      </text>
    </comment>
    <comment ref="E124" authorId="0" shapeId="0" xr:uid="{00000000-0006-0000-0300-000020000000}">
      <text>
        <r>
          <rPr>
            <sz val="12"/>
            <color indexed="81"/>
            <rFont val="Times New Roman"/>
            <family val="1"/>
          </rPr>
          <t>Snake scales</t>
        </r>
      </text>
    </comment>
    <comment ref="E127" authorId="0" shapeId="0" xr:uid="{00000000-0006-0000-0300-000021000000}">
      <text>
        <r>
          <rPr>
            <sz val="12"/>
            <color indexed="81"/>
            <rFont val="Times New Roman"/>
            <family val="1"/>
          </rPr>
          <t>Salt, copper pieces</t>
        </r>
      </text>
    </comment>
    <comment ref="E128" authorId="0" shapeId="0" xr:uid="{00000000-0006-0000-0300-000022000000}">
      <text>
        <r>
          <rPr>
            <sz val="12"/>
            <color indexed="81"/>
            <rFont val="Times New Roman"/>
            <family val="1"/>
          </rPr>
          <t>small mint leaf</t>
        </r>
      </text>
    </comment>
    <comment ref="E129" authorId="0" shapeId="0" xr:uid="{00000000-0006-0000-0300-000023000000}">
      <text>
        <r>
          <rPr>
            <sz val="12"/>
            <color indexed="81"/>
            <rFont val="Times New Roman"/>
            <family val="1"/>
          </rPr>
          <t>Iron or holy symbol</t>
        </r>
      </text>
    </comment>
    <comment ref="E132" authorId="0" shapeId="0" xr:uid="{00000000-0006-0000-0300-000024000000}">
      <text>
        <r>
          <rPr>
            <sz val="12"/>
            <color indexed="81"/>
            <rFont val="Times New Roman"/>
            <family val="1"/>
          </rPr>
          <t>Pendulum</t>
        </r>
      </text>
    </comment>
    <comment ref="E134" authorId="0" shapeId="0" xr:uid="{00000000-0006-0000-0300-000025000000}">
      <text>
        <r>
          <rPr>
            <sz val="12"/>
            <color indexed="81"/>
            <rFont val="Times New Roman"/>
            <family val="1"/>
          </rPr>
          <t>A tiny iron statuette of a devil or imp, plus either a drop of the intended victim’s blood or one personal article belonging to the intended victim.</t>
        </r>
      </text>
    </comment>
    <comment ref="E142" authorId="0" shapeId="0" xr:uid="{00000000-0006-0000-0300-000026000000}">
      <text>
        <r>
          <rPr>
            <sz val="12"/>
            <color indexed="81"/>
            <rFont val="Times New Roman"/>
            <family val="1"/>
          </rPr>
          <t>Feathers or pinch of owl droppings</t>
        </r>
      </text>
    </comment>
    <comment ref="E143" authorId="0" shapeId="0" xr:uid="{00000000-0006-0000-0300-000027000000}">
      <text>
        <r>
          <rPr>
            <sz val="12"/>
            <color indexed="81"/>
            <rFont val="Times New Roman"/>
            <family val="1"/>
          </rPr>
          <t>Silver wire knot</t>
        </r>
      </text>
    </comment>
    <comment ref="E148" authorId="0" shapeId="0" xr:uid="{00000000-0006-0000-0300-000028000000}">
      <text>
        <r>
          <rPr>
            <sz val="12"/>
            <color indexed="81"/>
            <rFont val="Times New Roman"/>
            <family val="1"/>
          </rPr>
          <t>long needle and tiny glass bottle</t>
        </r>
      </text>
    </comment>
    <comment ref="E149" authorId="0" shapeId="0" xr:uid="{00000000-0006-0000-0300-000029000000}">
      <text/>
    </comment>
    <comment ref="E150" authorId="0" shapeId="0" xr:uid="{00000000-0006-0000-0300-00002A000000}">
      <text>
        <r>
          <rPr>
            <sz val="12"/>
            <color indexed="81"/>
            <rFont val="Times New Roman"/>
            <family val="1"/>
          </rPr>
          <t>25 gp of sticks and bones</t>
        </r>
      </text>
    </comment>
    <comment ref="E153" authorId="0" shapeId="0" xr:uid="{00000000-0006-0000-0300-00002B000000}">
      <text>
        <r>
          <rPr>
            <sz val="12"/>
            <color indexed="81"/>
            <rFont val="Times New Roman"/>
            <family val="1"/>
          </rPr>
          <t>Musical Instrument</t>
        </r>
      </text>
    </comment>
    <comment ref="E159" authorId="0" shapeId="0" xr:uid="{00000000-0006-0000-0300-00002C000000}">
      <text>
        <r>
          <rPr>
            <sz val="12"/>
            <rFont val="Times New Roman"/>
            <family val="1"/>
          </rPr>
          <t>Bag and candle</t>
        </r>
      </text>
    </comment>
    <comment ref="E160" authorId="0" shapeId="0" xr:uid="{00000000-0006-0000-0300-00002D000000}">
      <text/>
    </comment>
    <comment ref="E166" authorId="0" shapeId="0" xr:uid="{00000000-0006-0000-0300-00002E000000}">
      <text/>
    </comment>
    <comment ref="E168" authorId="0" shapeId="0" xr:uid="{00000000-0006-0000-0300-00002F000000}">
      <text>
        <r>
          <rPr>
            <sz val="12"/>
            <color indexed="81"/>
            <rFont val="Times New Roman"/>
            <family val="1"/>
          </rPr>
          <t>vial of water</t>
        </r>
      </text>
    </comment>
    <comment ref="E169" authorId="0" shapeId="0" xr:uid="{00000000-0006-0000-0300-000030000000}">
      <text>
        <r>
          <rPr>
            <sz val="12"/>
            <color indexed="81"/>
            <rFont val="Times New Roman"/>
            <family val="1"/>
          </rPr>
          <t>Black onyx gem</t>
        </r>
      </text>
    </comment>
    <comment ref="E170" authorId="0" shapeId="0" xr:uid="{00000000-0006-0000-0300-000031000000}">
      <text>
        <r>
          <rPr>
            <sz val="12"/>
            <color indexed="81"/>
            <rFont val="Times New Roman"/>
            <family val="1"/>
          </rPr>
          <t>Stone earth from home plane</t>
        </r>
      </text>
    </comment>
    <comment ref="E172" authorId="0" shapeId="0" xr:uid="{00000000-0006-0000-0300-000032000000}">
      <text>
        <r>
          <rPr>
            <sz val="12"/>
            <color indexed="81"/>
            <rFont val="Times New Roman"/>
            <family val="1"/>
          </rPr>
          <t>ruby dust &amp; blood</t>
        </r>
      </text>
    </comment>
    <comment ref="E181" authorId="0" shapeId="0" xr:uid="{00000000-0006-0000-0300-000033000000}">
      <text>
        <r>
          <rPr>
            <sz val="12"/>
            <color indexed="81"/>
            <rFont val="Times New Roman"/>
            <family val="1"/>
          </rPr>
          <t>Small horn (hearing) or glass eye (seeing)</t>
        </r>
      </text>
    </comment>
    <comment ref="E186" authorId="0" shapeId="0" xr:uid="{00000000-0006-0000-0300-000034000000}">
      <text>
        <r>
          <rPr>
            <sz val="12"/>
            <color indexed="81"/>
            <rFont val="Times New Roman"/>
            <family val="1"/>
          </rPr>
          <t>Phosphorous, sulfur, or other combustible powder</t>
        </r>
      </text>
    </comment>
    <comment ref="E194" authorId="0" shapeId="0" xr:uid="{00000000-0006-0000-0300-000035000000}">
      <text>
        <r>
          <rPr>
            <sz val="12"/>
            <color indexed="81"/>
            <rFont val="Times New Roman"/>
            <family val="1"/>
          </rPr>
          <t>magic potion</t>
        </r>
      </text>
    </comment>
    <comment ref="E195" authorId="0" shapeId="0" xr:uid="{00000000-0006-0000-0300-000036000000}">
      <text>
        <r>
          <rPr>
            <sz val="12"/>
            <color indexed="81"/>
            <rFont val="Times New Roman"/>
            <family val="1"/>
          </rPr>
          <t>phosphorous</t>
        </r>
      </text>
    </comment>
    <comment ref="E199" authorId="0" shapeId="0" xr:uid="{00000000-0006-0000-0300-000037000000}">
      <text>
        <r>
          <rPr>
            <sz val="12"/>
            <color indexed="81"/>
            <rFont val="Times New Roman"/>
            <family val="1"/>
          </rPr>
          <t>Dumathoin symbol</t>
        </r>
      </text>
    </comment>
    <comment ref="E207" authorId="0" shapeId="0" xr:uid="{00000000-0006-0000-0300-000038000000}">
      <text>
        <r>
          <rPr>
            <sz val="12"/>
            <color indexed="81"/>
            <rFont val="Times New Roman"/>
            <family val="1"/>
          </rPr>
          <t>pebble found in a node</t>
        </r>
      </text>
    </comment>
    <comment ref="E208" authorId="0" shapeId="0" xr:uid="{00000000-0006-0000-0300-000039000000}">
      <text>
        <r>
          <rPr>
            <sz val="12"/>
            <color indexed="81"/>
            <rFont val="Times New Roman"/>
            <family val="1"/>
          </rPr>
          <t>Holy symbol</t>
        </r>
      </text>
    </comment>
    <comment ref="E209" authorId="0" shapeId="0" xr:uid="{00000000-0006-0000-0300-00003A000000}">
      <text>
        <r>
          <rPr>
            <sz val="12"/>
            <color indexed="81"/>
            <rFont val="Times New Roman"/>
            <family val="1"/>
          </rPr>
          <t>Metal object with which to outline circle</t>
        </r>
      </text>
    </comment>
    <comment ref="E211" authorId="0" shapeId="0" xr:uid="{00000000-0006-0000-0300-00003B000000}">
      <text>
        <r>
          <rPr>
            <sz val="12"/>
            <color indexed="81"/>
            <rFont val="Times New Roman"/>
            <family val="1"/>
          </rPr>
          <t>Item distasteful to target</t>
        </r>
      </text>
    </comment>
    <comment ref="E212" authorId="0" shapeId="0" xr:uid="{00000000-0006-0000-0300-00003C000000}">
      <text>
        <r>
          <rPr>
            <sz val="12"/>
            <color indexed="81"/>
            <rFont val="Times New Roman"/>
            <family val="1"/>
          </rPr>
          <t>leather strap soaked in caster’s blood</t>
        </r>
      </text>
    </comment>
    <comment ref="E215" authorId="0" shapeId="0" xr:uid="{00000000-0006-0000-0300-00003D000000}">
      <text>
        <r>
          <rPr>
            <sz val="12"/>
            <color indexed="81"/>
            <rFont val="Times New Roman"/>
            <family val="1"/>
          </rPr>
          <t>Roots</t>
        </r>
      </text>
    </comment>
    <comment ref="E216" authorId="0" shapeId="0" xr:uid="{00000000-0006-0000-0300-00003E000000}">
      <text>
        <r>
          <rPr>
            <sz val="12"/>
            <color indexed="81"/>
            <rFont val="Times New Roman"/>
            <family val="1"/>
          </rPr>
          <t>Chameleon skin</t>
        </r>
      </text>
    </comment>
    <comment ref="E225" authorId="0" shapeId="0" xr:uid="{00000000-0006-0000-0300-00003F000000}">
      <text>
        <r>
          <rPr>
            <sz val="12"/>
            <color indexed="81"/>
            <rFont val="Times New Roman"/>
            <family val="1"/>
          </rPr>
          <t>small dagger</t>
        </r>
      </text>
    </comment>
    <comment ref="E226" authorId="0" shapeId="0" xr:uid="{00000000-0006-0000-0300-000040000000}">
      <text>
        <r>
          <rPr>
            <sz val="12"/>
            <color indexed="81"/>
            <rFont val="Times New Roman"/>
            <family val="1"/>
          </rPr>
          <t>leather strap soaked in human blood</t>
        </r>
      </text>
    </comment>
    <comment ref="E233" authorId="0" shapeId="0" xr:uid="{00000000-0006-0000-0300-000041000000}">
      <text/>
    </comment>
    <comment ref="E236" authorId="0" shapeId="0" xr:uid="{00000000-0006-0000-0300-000042000000}">
      <text>
        <r>
          <rPr>
            <sz val="12"/>
            <rFont val="Times New Roman"/>
            <family val="1"/>
          </rPr>
          <t>Bag and candle</t>
        </r>
      </text>
    </comment>
    <comment ref="E237" authorId="0" shapeId="0" xr:uid="{00000000-0006-0000-0300-000043000000}">
      <text>
        <r>
          <rPr>
            <sz val="12"/>
            <color indexed="81"/>
            <rFont val="Times New Roman"/>
            <family val="1"/>
          </rPr>
          <t>A tiny bag, a small (not lit) candle, and a carved bone from any humanoid.</t>
        </r>
      </text>
    </comment>
    <comment ref="E239" authorId="0" shapeId="0" xr:uid="{00000000-0006-0000-0300-000044000000}">
      <text>
        <r>
          <rPr>
            <sz val="12"/>
            <color indexed="81"/>
            <rFont val="Times New Roman"/>
            <family val="1"/>
          </rPr>
          <t>drop of bile &amp; bit of sulfur</t>
        </r>
      </text>
    </comment>
    <comment ref="E242" authorId="0" shapeId="0" xr:uid="{00000000-0006-0000-0300-000045000000}">
      <text>
        <r>
          <rPr>
            <sz val="12"/>
            <color indexed="81"/>
            <rFont val="Times New Roman"/>
            <family val="1"/>
          </rPr>
          <t>bone fragment of good-aligned creature</t>
        </r>
      </text>
    </comment>
    <comment ref="E243" authorId="0" shapeId="0" xr:uid="{00000000-0006-0000-0300-000046000000}">
      <text/>
    </comment>
    <comment ref="E244" authorId="0" shapeId="0" xr:uid="{00000000-0006-0000-0300-000047000000}">
      <text/>
    </comment>
    <comment ref="E245" authorId="0" shapeId="0" xr:uid="{00000000-0006-0000-0300-000048000000}">
      <text/>
    </comment>
    <comment ref="E247" authorId="0" shapeId="0" xr:uid="{00000000-0006-0000-0300-000049000000}">
      <text>
        <r>
          <rPr>
            <sz val="12"/>
            <color indexed="81"/>
            <rFont val="Times New Roman"/>
            <family val="1"/>
          </rPr>
          <t>heart of a dwarven child</t>
        </r>
      </text>
    </comment>
    <comment ref="E253" authorId="0" shapeId="0" xr:uid="{00000000-0006-0000-0300-00004A000000}">
      <text>
        <r>
          <rPr>
            <sz val="12"/>
            <color indexed="81"/>
            <rFont val="Times New Roman"/>
            <family val="1"/>
          </rPr>
          <t>Flawless, 250-GP gemstone</t>
        </r>
      </text>
    </comment>
    <comment ref="E254" authorId="0" shapeId="0" xr:uid="{00000000-0006-0000-0300-00004B000000}">
      <text>
        <r>
          <rPr>
            <sz val="12"/>
            <color indexed="81"/>
            <rFont val="Times New Roman"/>
            <family val="1"/>
          </rPr>
          <t>bird of prey talon</t>
        </r>
      </text>
    </comment>
    <comment ref="E262" authorId="0" shapeId="0" xr:uid="{00000000-0006-0000-0300-00004C000000}">
      <text>
        <r>
          <rPr>
            <sz val="12"/>
            <color indexed="81"/>
            <rFont val="Times New Roman"/>
            <family val="1"/>
          </rPr>
          <t>Three nutshells</t>
        </r>
      </text>
    </comment>
    <comment ref="E264" authorId="0" shapeId="0" xr:uid="{00000000-0006-0000-0300-00004D000000}">
      <text/>
    </comment>
    <comment ref="E270" authorId="0" shapeId="0" xr:uid="{00000000-0006-0000-0300-00004E000000}">
      <text>
        <r>
          <rPr>
            <sz val="12"/>
            <color indexed="81"/>
            <rFont val="Times New Roman"/>
            <family val="1"/>
          </rPr>
          <t>Item distasteful to target</t>
        </r>
      </text>
    </comment>
    <comment ref="E271" authorId="0" shapeId="0" xr:uid="{00000000-0006-0000-0300-00004F000000}">
      <text>
        <r>
          <rPr>
            <sz val="12"/>
            <color indexed="81"/>
            <rFont val="Times New Roman"/>
            <family val="1"/>
          </rPr>
          <t>Herbal inhalant applied under nostrils, smoked, or imbibed</t>
        </r>
      </text>
    </comment>
    <comment ref="E277" authorId="0" shapeId="0" xr:uid="{00000000-0006-0000-0300-000050000000}">
      <text/>
    </comment>
    <comment ref="E287" authorId="0" shapeId="0" xr:uid="{00000000-0006-0000-0300-000051000000}">
      <text>
        <r>
          <rPr>
            <sz val="12"/>
            <color indexed="81"/>
            <rFont val="Times New Roman"/>
            <family val="1"/>
          </rPr>
          <t>Item distasteful to target</t>
        </r>
      </text>
    </comment>
    <comment ref="E290" authorId="0" shapeId="0" xr:uid="{00000000-0006-0000-0300-000052000000}">
      <text>
        <r>
          <rPr>
            <sz val="12"/>
            <color indexed="81"/>
            <rFont val="Times New Roman"/>
            <family val="1"/>
          </rPr>
          <t>Charcoal</t>
        </r>
      </text>
    </comment>
    <comment ref="E294" authorId="0" shapeId="0" xr:uid="{00000000-0006-0000-0300-000053000000}">
      <text>
        <r>
          <rPr>
            <sz val="12"/>
            <color indexed="81"/>
            <rFont val="Times New Roman"/>
            <family val="1"/>
          </rPr>
          <t>humanoid brain tissue</t>
        </r>
      </text>
    </comment>
    <comment ref="E298" authorId="0" shapeId="0" xr:uid="{00000000-0006-0000-0300-000054000000}">
      <text/>
    </comment>
    <comment ref="E299" authorId="0" shapeId="0" xr:uid="{00000000-0006-0000-0300-000055000000}">
      <text>
        <r>
          <rPr>
            <sz val="12"/>
            <color indexed="81"/>
            <rFont val="Times New Roman"/>
            <family val="1"/>
          </rPr>
          <t>dandelion fluff and herbs</t>
        </r>
      </text>
    </comment>
    <comment ref="E300" authorId="0" shapeId="0" xr:uid="{00000000-0006-0000-0300-000056000000}">
      <text>
        <r>
          <rPr>
            <sz val="12"/>
            <color indexed="81"/>
            <rFont val="Times New Roman"/>
            <family val="1"/>
          </rPr>
          <t>Vial of holy water</t>
        </r>
      </text>
    </comment>
    <comment ref="E303" authorId="0" shapeId="0" xr:uid="{00000000-0006-0000-0300-000057000000}">
      <text/>
    </comment>
    <comment ref="E304" authorId="0" shapeId="0" xr:uid="{00000000-0006-0000-0300-000058000000}">
      <text>
        <r>
          <rPr>
            <sz val="12"/>
            <color indexed="81"/>
            <rFont val="Times New Roman"/>
            <family val="1"/>
          </rPr>
          <t>Parchment w/ holy text</t>
        </r>
      </text>
    </comment>
    <comment ref="E311" authorId="0" shapeId="0" xr:uid="{00000000-0006-0000-0300-000059000000}">
      <text>
        <r>
          <rPr>
            <sz val="12"/>
            <rFont val="Times New Roman"/>
            <family val="1"/>
          </rPr>
          <t>Bag and candle</t>
        </r>
      </text>
    </comment>
    <comment ref="E312" authorId="0" shapeId="0" xr:uid="{00000000-0006-0000-0300-00005A000000}">
      <text>
        <r>
          <rPr>
            <sz val="12"/>
            <color indexed="81"/>
            <rFont val="Times New Roman"/>
            <family val="1"/>
          </rPr>
          <t>A tiny bag, a small (not lit) candle, and a carved bone from any humanoid.</t>
        </r>
      </text>
    </comment>
    <comment ref="E313" authorId="0" shapeId="0" xr:uid="{00000000-0006-0000-0300-00005B000000}">
      <text>
        <r>
          <rPr>
            <sz val="12"/>
            <color indexed="81"/>
            <rFont val="Times New Roman"/>
            <family val="1"/>
          </rPr>
          <t>flask of wine and loaf of bread</t>
        </r>
      </text>
    </comment>
    <comment ref="E315" authorId="0" shapeId="0" xr:uid="{00000000-0006-0000-0300-00005C000000}">
      <text/>
    </comment>
    <comment ref="E317" authorId="0" shapeId="0" xr:uid="{00000000-0006-0000-0300-00005D000000}">
      <text>
        <r>
          <rPr>
            <sz val="12"/>
            <color indexed="81"/>
            <rFont val="Times New Roman"/>
            <family val="1"/>
          </rPr>
          <t>25 GPs' worth of powdered silver</t>
        </r>
      </text>
    </comment>
    <comment ref="E318" authorId="0" shapeId="0" xr:uid="{00000000-0006-0000-0300-00005E000000}">
      <text>
        <r>
          <rPr>
            <sz val="12"/>
            <color indexed="81"/>
            <rFont val="Times New Roman"/>
            <family val="1"/>
          </rPr>
          <t>handful of sand</t>
        </r>
      </text>
    </comment>
    <comment ref="E326" authorId="0" shapeId="0" xr:uid="{00000000-0006-0000-0300-00005F000000}">
      <text>
        <r>
          <rPr>
            <sz val="12"/>
            <color indexed="81"/>
            <rFont val="Times New Roman"/>
            <family val="1"/>
          </rPr>
          <t>tinder and small lens</t>
        </r>
      </text>
    </comment>
    <comment ref="E334" authorId="0" shapeId="0" xr:uid="{00000000-0006-0000-0300-000060000000}">
      <text>
        <r>
          <rPr>
            <sz val="12"/>
            <color indexed="81"/>
            <rFont val="Times New Roman"/>
            <family val="1"/>
          </rPr>
          <t>Holy water, incense &amp; 100 XPs</t>
        </r>
      </text>
    </comment>
    <comment ref="E352" authorId="0" shapeId="0" xr:uid="{00000000-0006-0000-0300-000061000000}">
      <text>
        <r>
          <rPr>
            <sz val="12"/>
            <color indexed="81"/>
            <rFont val="Times New Roman"/>
            <family val="1"/>
          </rPr>
          <t>pebble found in a node</t>
        </r>
      </text>
    </comment>
    <comment ref="E353" authorId="0" shapeId="0" xr:uid="{00000000-0006-0000-0300-000062000000}">
      <text>
        <r>
          <rPr>
            <sz val="12"/>
            <color indexed="81"/>
            <rFont val="Times New Roman"/>
            <family val="1"/>
          </rPr>
          <t>The ground dust of a piece of jade worth at least 250 gp, which is sprinkled into the air when the spell is cast.</t>
        </r>
      </text>
    </comment>
    <comment ref="E354" authorId="0" shapeId="0" xr:uid="{00000000-0006-0000-0300-000063000000}">
      <text>
        <r>
          <rPr>
            <sz val="12"/>
            <color indexed="81"/>
            <rFont val="Times New Roman"/>
            <family val="1"/>
          </rPr>
          <t>Hen heart or white feather</t>
        </r>
      </text>
    </comment>
    <comment ref="E357" authorId="0" shapeId="0" xr:uid="{00000000-0006-0000-0300-000064000000}">
      <text>
        <r>
          <rPr>
            <sz val="12"/>
            <rFont val="Times New Roman"/>
            <family val="1"/>
          </rPr>
          <t>Soft clay, which must be worked into roughly the desired shape of the stone object and then touched to the stone while the verbal component is uttered.</t>
        </r>
      </text>
    </comment>
    <comment ref="E359" authorId="0" shapeId="0" xr:uid="{00000000-0006-0000-0300-000065000000}">
      <text>
        <r>
          <rPr>
            <sz val="12"/>
            <color indexed="81"/>
            <rFont val="Times New Roman"/>
            <family val="1"/>
          </rPr>
          <t>pinch of powdered skull</t>
        </r>
      </text>
    </comment>
    <comment ref="E369" authorId="0" shapeId="0" xr:uid="{00000000-0006-0000-0300-000066000000}">
      <text>
        <r>
          <rPr>
            <sz val="12"/>
            <color indexed="81"/>
            <rFont val="Times New Roman"/>
            <family val="1"/>
          </rPr>
          <t>scented ointment</t>
        </r>
      </text>
    </comment>
    <comment ref="E374" authorId="0" shapeId="0" xr:uid="{00000000-0006-0000-0300-000067000000}">
      <text>
        <r>
          <rPr>
            <sz val="12"/>
            <color indexed="81"/>
            <rFont val="Times New Roman"/>
            <family val="1"/>
          </rPr>
          <t>powdered holy symbol</t>
        </r>
      </text>
    </comment>
    <comment ref="E375" authorId="0" shapeId="0" xr:uid="{00000000-0006-0000-0300-000068000000}">
      <text>
        <r>
          <rPr>
            <sz val="12"/>
            <color indexed="81"/>
            <rFont val="Times New Roman"/>
            <family val="1"/>
          </rPr>
          <t>A dollop of pitch with a tiny needle hidden inside it.</t>
        </r>
      </text>
    </comment>
    <comment ref="E376" authorId="0" shapeId="0" xr:uid="{00000000-0006-0000-0300-000069000000}">
      <text>
        <r>
          <rPr>
            <sz val="12"/>
            <color indexed="81"/>
            <rFont val="Times New Roman"/>
            <family val="1"/>
          </rPr>
          <t>Humanoid skull</t>
        </r>
      </text>
    </comment>
    <comment ref="E377" authorId="0" shapeId="0" xr:uid="{00000000-0006-0000-0300-00006A000000}">
      <text>
        <r>
          <rPr>
            <sz val="12"/>
            <color indexed="81"/>
            <rFont val="Times New Roman"/>
            <family val="1"/>
          </rPr>
          <t>Grave dirt mixed with powdered onyx worth at least 40 gp per HD of the target.</t>
        </r>
      </text>
    </comment>
    <comment ref="E385" authorId="0" shapeId="0" xr:uid="{00000000-0006-0000-0300-00006B000000}">
      <text>
        <r>
          <rPr>
            <sz val="12"/>
            <color indexed="81"/>
            <rFont val="Times New Roman"/>
            <family val="1"/>
          </rPr>
          <t>Natural pool of water</t>
        </r>
      </text>
    </comment>
    <comment ref="E388" authorId="0" shapeId="0" xr:uid="{00000000-0006-0000-0300-00006C000000}">
      <text>
        <r>
          <rPr>
            <sz val="12"/>
            <color indexed="81"/>
            <rFont val="Times New Roman"/>
            <family val="1"/>
          </rPr>
          <t>lich bone dust</t>
        </r>
      </text>
    </comment>
    <comment ref="E393" authorId="0" shapeId="0" xr:uid="{00000000-0006-0000-0300-00006D000000}">
      <text>
        <r>
          <rPr>
            <sz val="12"/>
            <rFont val="Times New Roman"/>
            <family val="1"/>
          </rPr>
          <t>Bag and candle</t>
        </r>
      </text>
    </comment>
    <comment ref="E394" authorId="0" shapeId="0" xr:uid="{00000000-0006-0000-0300-00006E000000}">
      <text>
        <r>
          <rPr>
            <sz val="12"/>
            <color indexed="81"/>
            <rFont val="Times New Roman"/>
            <family val="1"/>
          </rPr>
          <t>A tiny bag, a small (not lit) candle, and a carved bone from any humanoid.</t>
        </r>
      </text>
    </comment>
    <comment ref="E397" authorId="0" shapeId="0" xr:uid="{00000000-0006-0000-0300-00006F000000}">
      <text>
        <r>
          <rPr>
            <sz val="12"/>
            <color indexed="81"/>
            <rFont val="Times New Roman"/>
            <family val="1"/>
          </rPr>
          <t>Mercury and phosphorus, plus powdered diamond and opal with a total value of at least 1,000 gp each.</t>
        </r>
      </text>
    </comment>
    <comment ref="E398" authorId="0" shapeId="0" xr:uid="{00000000-0006-0000-0300-000070000000}">
      <text>
        <r>
          <rPr>
            <sz val="12"/>
            <color indexed="81"/>
            <rFont val="Times New Roman"/>
            <family val="1"/>
          </rPr>
          <t>Mercury and phosphorus, plus powdered diamond and opal with a total value of at least 1,000 gp each.</t>
        </r>
      </text>
    </comment>
    <comment ref="E400" authorId="0" shapeId="0" xr:uid="{00000000-0006-0000-0300-000071000000}">
      <text>
        <r>
          <rPr>
            <sz val="12"/>
            <rFont val="Times New Roman"/>
            <family val="1"/>
          </rPr>
          <t>An ointment for the eyes that costs 250 gp and is made from mushroom powder, saffron, and fat.</t>
        </r>
      </text>
    </comment>
    <comment ref="E401" authorId="0" shapeId="0" xr:uid="{00000000-0006-0000-0300-000072000000}">
      <text>
        <r>
          <rPr>
            <sz val="12"/>
            <color indexed="81"/>
            <rFont val="Times New Roman"/>
            <family val="1"/>
          </rPr>
          <t>Herbs, oils, and incense worth at least 1,000 gp, plus 1,000 gp per level of the spell to be tied to the unhallowed area.</t>
        </r>
      </text>
    </comment>
    <comment ref="E403" authorId="0" shapeId="0" xr:uid="{00000000-0006-0000-0300-000073000000}">
      <text>
        <r>
          <rPr>
            <sz val="12"/>
            <color indexed="81"/>
            <rFont val="Times New Roman"/>
            <family val="1"/>
          </rPr>
          <t>bit of ochre jelly or gray ooze</t>
        </r>
      </text>
    </comment>
    <comment ref="E404" authorId="0" shapeId="0" xr:uid="{00000000-0006-0000-0300-000074000000}">
      <text>
        <r>
          <rPr>
            <sz val="12"/>
            <color indexed="81"/>
            <rFont val="Times New Roman"/>
            <family val="1"/>
          </rPr>
          <t>Small block of granite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500-000001000000}">
      <text>
        <r>
          <rPr>
            <sz val="12"/>
            <color indexed="81"/>
            <rFont val="Times New Roman"/>
            <family val="1"/>
          </rPr>
          <t xml:space="preserve">You have a great aptitude for learning.
</t>
        </r>
        <r>
          <rPr>
            <b/>
            <sz val="12"/>
            <color indexed="81"/>
            <rFont val="Times New Roman"/>
            <family val="1"/>
          </rPr>
          <t xml:space="preserve">Prerequisite:  </t>
        </r>
        <r>
          <rPr>
            <sz val="12"/>
            <color indexed="81"/>
            <rFont val="Times New Roman"/>
            <family val="1"/>
          </rPr>
          <t xml:space="preserve">Human or doppelganger.
</t>
        </r>
        <r>
          <rPr>
            <b/>
            <sz val="12"/>
            <color indexed="81"/>
            <rFont val="Times New Roman"/>
            <family val="1"/>
          </rPr>
          <t xml:space="preserve">Benefit:  </t>
        </r>
        <r>
          <rPr>
            <sz val="12"/>
            <color indexed="81"/>
            <rFont val="Times New Roman"/>
            <family val="1"/>
          </rPr>
          <t xml:space="preserve">All skill ranks cost 1 skill point for you to purchase, even if the skill is cross-class for you.  The maximum number of ranks you can purchase in a cross-class skill remains the same.
This feat does not affect the skill point cost to learn a language or to gain literacy (for a barbarian or other illiterate character).
</t>
        </r>
        <r>
          <rPr>
            <b/>
            <sz val="12"/>
            <color indexed="81"/>
            <rFont val="Times New Roman"/>
            <family val="1"/>
          </rPr>
          <t xml:space="preserve">Normal:  </t>
        </r>
        <r>
          <rPr>
            <sz val="12"/>
            <color indexed="81"/>
            <rFont val="Times New Roman"/>
            <family val="1"/>
          </rPr>
          <t xml:space="preserve">Cross-class skills cost 2 skill points per rank.
</t>
        </r>
        <r>
          <rPr>
            <b/>
            <sz val="12"/>
            <color indexed="81"/>
            <rFont val="Times New Roman"/>
            <family val="1"/>
          </rPr>
          <t xml:space="preserve">Special:  </t>
        </r>
        <r>
          <rPr>
            <sz val="12"/>
            <color indexed="81"/>
            <rFont val="Times New Roman"/>
            <family val="1"/>
          </rPr>
          <t>This feat may only be taken at 1st level.
Races of Destiny 150</t>
        </r>
      </text>
    </comment>
    <comment ref="C2" authorId="0" shapeId="0" xr:uid="{00000000-0006-0000-0500-000002000000}">
      <text>
        <r>
          <rPr>
            <sz val="12"/>
            <color indexed="81"/>
            <rFont val="Times New Roman"/>
            <family val="1"/>
          </rPr>
          <t>Once per day, you can select one of five areas upon which to focus your ever-shifting talents.  After meditating for 1 hour, you gain the chosen abilities for 24 hour or until you change your aptitude focus.  An aptitude focus ability is usable once per day at 1st level, twice per day at 5th level, and three times per day at 10th level.
At 5th level, you can change your aptitude focus one time per day, and at 10th level you can change your aptitude focus two times per day.  if you change to the arcane focus or divine focus ability, you must still obey the normal rules for preparing spells (including any rest required).
Races of Destiny 112 (see text for details on each focus)</t>
        </r>
      </text>
    </comment>
    <comment ref="C3" authorId="0" shapeId="0" xr:uid="{00000000-0006-0000-0500-000003000000}">
      <text>
        <r>
          <rPr>
            <sz val="12"/>
            <color indexed="81"/>
            <rFont val="Times New Roman"/>
            <family val="1"/>
          </rPr>
          <t>At 2nd level, you acquire a vague understanding of magic.  You know that with a few weird hand gestures and an array of grunts and bizarre words, you can conjure up something that looks like a spell.  By spending 1 inspiration point, you can mimic a spell as a spell-like ability.
At the start of each day, choose a number of spells from the sorcerer/wizard spell list based on your factotum level.  You can choose one spell at 2nd level, and you gain additional spells as shown on Table 1–1.  The maximum level of spell you can use, according to your class level, is also shown on the table.  You can select any sorcerer/wizard spell up to that level, but you can prepare only one spell of your maximum level.  Your caster level equals your level in this character class. The Difficulty Class for a saving throw against your spell is 10 + the spell level + your Int modifier.
Once you have used a spell, you cannot use it again until you have rested for 8 hours. After resting for this time, you choose new spells and lose any unused spells from the previous day, though you can select the same spell on consecutive days. You cannot prepare the same spell multiple times to use it more than once during the same day.
You cannot use spells that require an XP cost. You must otherwise provide the necessary material components as normal.
If you wish to enhance a spell with a metamagic feat, you must apply the feat when you prepare the spell. In addition, you must be capable of using a spell of the modified spell’s level.
Dungeonscape 16</t>
        </r>
      </text>
    </comment>
    <comment ref="C4" authorId="0" shapeId="0" xr:uid="{00000000-0006-0000-0500-000004000000}">
      <text>
        <r>
          <rPr>
            <sz val="12"/>
            <color indexed="81"/>
            <rFont val="Times New Roman"/>
            <family val="1"/>
          </rPr>
          <t>At 3rd level, you gain your Intelligence bonus as a modifier on Strength checks, Dexterity checks, and checks involving skills based on Strength or Dexterity, such as Hide, Climb, and Jump.
Dungeonscape 17</t>
        </r>
      </text>
    </comment>
    <comment ref="C5" authorId="0" shapeId="0" xr:uid="{00000000-0006-0000-0500-000005000000}">
      <text>
        <r>
          <rPr>
            <sz val="12"/>
            <color indexed="81"/>
            <rFont val="Times New Roman"/>
            <family val="1"/>
          </rPr>
          <t>At 4th level, when choosing an aptitude focus, you also gain a +2 competence bonus to an ability score of your choice. This bonus lasts until you change your aptitude focus. At 7th level this bonus improves to +4, and at 10th level to +6.
Races of Destiny 113</t>
        </r>
      </text>
    </comment>
    <comment ref="C6" authorId="0" shapeId="0" xr:uid="{00000000-0006-0000-0500-000006000000}">
      <text>
        <r>
          <rPr>
            <sz val="12"/>
            <color indexed="81"/>
            <rFont val="Times New Roman"/>
            <family val="1"/>
          </rPr>
          <t>At 4th level, when choosing an aptitude focus, you also gain a +2 competence bonus to an ability score of your choice.  This bonus lasts until you change your aptitude focus.  At 7th level this bonus improves to +4, and at 10th level to +6.
Races of Destiny 113</t>
        </r>
      </text>
    </comment>
    <comment ref="C7" authorId="0" shapeId="0" xr:uid="{00000000-0006-0000-0500-000007000000}">
      <text>
        <r>
          <rPr>
            <sz val="12"/>
            <color indexed="81"/>
            <rFont val="Times New Roman"/>
            <family val="1"/>
          </rPr>
          <t>You study your opponents and learn to anticipate their attacks.  Starting at 3rd level, you can spend 1 inspiration point to gain your Intelligence bonus as a dodge bonus to Armor Class against one opponent for 1 round.  Using this ability is a free action.  You gain this benefit even while wearing medium or heavy armor.  You can use this ability multiple times to gain a bonus against different opponents, but you cannot use it more than once during your turn against a single foe.
Dungeonscape 17</t>
        </r>
      </text>
    </comment>
    <comment ref="C8" authorId="0" shapeId="0" xr:uid="{00000000-0006-0000-0500-000008000000}">
      <text>
        <r>
          <rPr>
            <sz val="12"/>
            <color indexed="81"/>
            <rFont val="Times New Roman"/>
            <family val="1"/>
          </rPr>
          <t>Before making an attack roll, damage roll, or saving throw, you can spend 1 inspiration point to gain a competence bonus on the roll equal to your Intelligence modifier.  Cunning insight does not require an action, and you can use it as often as you wish during your turn or others’ turns—provided that you have the inspiration points to spend.  Because this ability provides a competence bonus, it does not stack with itself.
Dungeonscape 16</t>
        </r>
      </text>
    </comment>
    <comment ref="C9" authorId="0" shapeId="0" xr:uid="{00000000-0006-0000-0500-000009000000}">
      <text>
        <r>
          <rPr>
            <sz val="12"/>
            <color indexed="81"/>
            <rFont val="Times New Roman"/>
            <family val="1"/>
          </rPr>
          <t>When making a check involving a skill in which you have at least 1 rank, you can spend 1 inspiration point to gain a bonus on the check equal to your factotum level.  You can use this ability once per day for a particular skill.  For example, if you use cunning knowledge to gain a bonus on a Hide check, you cannot use the ability to improve other Hide checks for the rest of the day, though you can use it on different skills.
Dungeonscape 16</t>
        </r>
      </text>
    </comment>
    <comment ref="C10" authorId="0" shapeId="0" xr:uid="{00000000-0006-0000-0500-00000A000000}">
      <text>
        <r>
          <rPr>
            <sz val="12"/>
            <color indexed="81"/>
            <rFont val="Times New Roman"/>
            <family val="1"/>
          </rPr>
          <t>With a quick study of a vulnerable opponent’s defenses, you can spot the precise area you need to hit to score a telling blow.  Starting at 4th level, you can spend 1 inspiration point to gain 1d6 points of sneak attack damage.  You must spend the inspiration point to activate this ability before making the attack roll.  When determining if you can use sneak attack against a target that has uncanny dodge, use your factotum level as your rogue level.
Dungeonscape 17</t>
        </r>
      </text>
    </comment>
    <comment ref="C11" authorId="0" shapeId="0" xr:uid="{00000000-0006-0000-0500-00000B000000}">
      <text>
        <r>
          <rPr>
            <sz val="12"/>
            <color indexed="81"/>
            <rFont val="Times New Roman"/>
            <family val="1"/>
          </rPr>
          <t>The factotum is a dabbler, a professional explorer who plunders a wide variety of fields to find the tools he needs to survive.  He reads through tomes of arcane magic to gain a basic understanding of spells.  He offers prayers to a variety
of deities to gain their blessings.  He observes warrior stances and exercises to understand the art of fighting 
But while a factotum learns many paths, he masters none of them.  Rather than train in a given field, he masters all the basics and manages to pull out something useful when the situation is desperate enough.
To represent this seemingly random body of knowledge, a factotum gains inspiration points that he can spend to activate his abilities.  At the beginning of each encounter, he gains a number of inspiration points determined by his level (see Table 1–1).
Dungeonscape 16</t>
        </r>
      </text>
    </comment>
    <comment ref="C13" authorId="0" shapeId="0" xr:uid="{00000000-0006-0000-0500-00000C000000}">
      <text>
        <r>
          <rPr>
            <sz val="12"/>
            <color indexed="81"/>
            <rFont val="Times New Roman"/>
            <family val="1"/>
          </rPr>
          <t>You can use the Search skill to locate traps with a DC higher than 20, and you can use Disable Device to bypass a trap or disarm magic traps.
See the rogue class feature (PH 50).
Dungeonscape 16</t>
        </r>
      </text>
    </comment>
    <comment ref="C16" authorId="0" shapeId="0" xr:uid="{00000000-0006-0000-0500-00000D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17" authorId="0" shapeId="0" xr:uid="{00000000-0006-0000-0500-00000E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18" authorId="0" shapeId="0" xr:uid="{00000000-0006-0000-0500-00000F000000}">
      <text>
        <r>
          <rPr>
            <b/>
            <sz val="12"/>
            <color indexed="81"/>
            <rFont val="Times New Roman"/>
            <family val="1"/>
          </rPr>
          <t>Trickery Domain Spells</t>
        </r>
        <r>
          <rPr>
            <sz val="12"/>
            <color indexed="81"/>
            <rFont val="Times New Roman"/>
            <family val="1"/>
          </rPr>
          <t xml:space="preserve">
</t>
        </r>
        <r>
          <rPr>
            <b/>
            <sz val="12"/>
            <color indexed="81"/>
            <rFont val="Times New Roman"/>
            <family val="1"/>
          </rPr>
          <t xml:space="preserve">1 Disguise Self:  </t>
        </r>
        <r>
          <rPr>
            <sz val="12"/>
            <color indexed="81"/>
            <rFont val="Times New Roman"/>
            <family val="1"/>
          </rPr>
          <t>Disguise own appearance.</t>
        </r>
        <r>
          <rPr>
            <b/>
            <sz val="12"/>
            <color indexed="81"/>
            <rFont val="Times New Roman"/>
            <family val="1"/>
          </rPr>
          <t xml:space="preserve">
2 Invisibility:  </t>
        </r>
        <r>
          <rPr>
            <sz val="12"/>
            <color indexed="81"/>
            <rFont val="Times New Roman"/>
            <family val="1"/>
          </rPr>
          <t>Subject invisible 1 min./level or until it attacks.</t>
        </r>
        <r>
          <rPr>
            <b/>
            <sz val="12"/>
            <color indexed="81"/>
            <rFont val="Times New Roman"/>
            <family val="1"/>
          </rPr>
          <t xml:space="preserve">
3 Nondetection:  </t>
        </r>
        <r>
          <rPr>
            <sz val="12"/>
            <color indexed="81"/>
            <rFont val="Times New Roman"/>
            <family val="1"/>
          </rPr>
          <t>Hides subject from divination, scrying.</t>
        </r>
        <r>
          <rPr>
            <b/>
            <sz val="12"/>
            <color indexed="81"/>
            <rFont val="Times New Roman"/>
            <family val="1"/>
          </rPr>
          <t xml:space="preserve">
4 Confusion:  </t>
        </r>
        <r>
          <rPr>
            <sz val="12"/>
            <color indexed="81"/>
            <rFont val="Times New Roman"/>
            <family val="1"/>
          </rPr>
          <t>Subjects behave oddly for 1 round/level.</t>
        </r>
        <r>
          <rPr>
            <b/>
            <sz val="12"/>
            <color indexed="81"/>
            <rFont val="Times New Roman"/>
            <family val="1"/>
          </rPr>
          <t xml:space="preserve">
5 False Vision:  </t>
        </r>
        <r>
          <rPr>
            <sz val="12"/>
            <color indexed="81"/>
            <rFont val="Times New Roman"/>
            <family val="1"/>
          </rPr>
          <t>Fools scrying with an illusion.</t>
        </r>
        <r>
          <rPr>
            <b/>
            <sz val="12"/>
            <color indexed="81"/>
            <rFont val="Times New Roman"/>
            <family val="1"/>
          </rPr>
          <t xml:space="preserve">
6 Mislead: </t>
        </r>
        <r>
          <rPr>
            <sz val="12"/>
            <color indexed="81"/>
            <rFont val="Times New Roman"/>
            <family val="1"/>
          </rPr>
          <t xml:space="preserve"> Turns you invisible and creates illusory double.</t>
        </r>
        <r>
          <rPr>
            <b/>
            <sz val="12"/>
            <color indexed="81"/>
            <rFont val="Times New Roman"/>
            <family val="1"/>
          </rPr>
          <t xml:space="preserve">
7 Screen:  </t>
        </r>
        <r>
          <rPr>
            <sz val="12"/>
            <color indexed="81"/>
            <rFont val="Times New Roman"/>
            <family val="1"/>
          </rPr>
          <t>Illusion hides area from vision, scrying.</t>
        </r>
        <r>
          <rPr>
            <b/>
            <sz val="12"/>
            <color indexed="81"/>
            <rFont val="Times New Roman"/>
            <family val="1"/>
          </rPr>
          <t xml:space="preserve">
8 Polymorph Any Object:  </t>
        </r>
        <r>
          <rPr>
            <sz val="12"/>
            <color indexed="81"/>
            <rFont val="Times New Roman"/>
            <family val="1"/>
          </rPr>
          <t>Changes any subject into anything else.</t>
        </r>
        <r>
          <rPr>
            <b/>
            <sz val="12"/>
            <color indexed="81"/>
            <rFont val="Times New Roman"/>
            <family val="1"/>
          </rPr>
          <t xml:space="preserve">
9 Time Stop:  </t>
        </r>
        <r>
          <rPr>
            <sz val="12"/>
            <color indexed="81"/>
            <rFont val="Times New Roman"/>
            <family val="1"/>
          </rPr>
          <t>You act freely for 1d4+1 rounds.
PHB 189</t>
        </r>
      </text>
    </comment>
    <comment ref="C20" authorId="0" shapeId="0" xr:uid="{00000000-0006-0000-0500-000010000000}">
      <text>
        <r>
          <rPr>
            <b/>
            <sz val="12"/>
            <color indexed="81"/>
            <rFont val="Times New Roman"/>
            <family val="1"/>
          </rPr>
          <t>Charm Domain Spells</t>
        </r>
        <r>
          <rPr>
            <sz val="12"/>
            <color indexed="81"/>
            <rFont val="Times New Roman"/>
            <family val="1"/>
          </rPr>
          <t xml:space="preserve">
1 Charm person
2 Calm emotions
3 Suggestion
4 Emotion
5 Charm monster
6 Geas/quest
7 Insanity
8 Demand
9 Dominate monster
FRCS 63</t>
        </r>
      </text>
    </comment>
    <comment ref="C21" authorId="0" shapeId="0" xr:uid="{00000000-0006-0000-0500-000011000000}">
      <text>
        <r>
          <rPr>
            <sz val="12"/>
            <color indexed="81"/>
            <rFont val="Times New Roman"/>
            <family val="1"/>
          </rPr>
          <t>You can boost your Charisma by 4 points once per day.  Activating this power is a free action. The Charisma increase lasts 1 minute.
FRCS 63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8" authorId="0" shapeId="0" xr:uid="{00000000-0006-0000-0600-000001000000}">
      <text>
        <r>
          <rPr>
            <sz val="12"/>
            <color indexed="81"/>
            <rFont val="Times New Roman"/>
            <family val="1"/>
          </rPr>
          <t>Balance, Climb, Escape Artist, Hide, Jump, Move Silently, Sleight of Hand, Tumble.</t>
        </r>
      </text>
    </comment>
    <comment ref="A19" authorId="0" shapeId="0" xr:uid="{00000000-0006-0000-0600-000002000000}">
      <text>
        <r>
          <rPr>
            <sz val="12"/>
            <color indexed="81"/>
            <rFont val="Times New Roman"/>
            <family val="1"/>
          </rPr>
          <t>This simple rope belt, when wrapped around a character’s waist, confers great ability in unarmed combat.  The wearer’s AC and unarmed damage is treated as a monk of five levels higher. If donned by a character with the Stunning Fist feat, the belt lets her make one additional stunning attack per day.  If the character is not a monk, she gains the AC and unarmed damage of a 5th-level monk.  This AC bonus functions just like the monk’s AC bonus.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3" authorId="0" shapeId="0" xr:uid="{00000000-0006-0000-0700-000001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 ref="A17" authorId="0" shapeId="0" xr:uid="{00000000-0006-0000-0700-000002000000}">
      <text>
        <r>
          <rPr>
            <sz val="12"/>
            <color indexed="81"/>
            <rFont val="Times New Roman"/>
            <family val="1"/>
          </rPr>
          <t>This well-made tome is always of small size, typically no more than 12 inches tall, 8 inches wide, and 1 inch thick. All such books are durable, waterproof, bound with iron overlaid with silver, and locked.
A wizard can fill the 1,000 pages of a Boccob’s blessed book with spells without paying the 25 gp per page material cost.  This book is never found as randomly generated treasure with spells already inscribed in it.
DMG 249</t>
        </r>
      </text>
    </comment>
  </commentList>
</comments>
</file>

<file path=xl/sharedStrings.xml><?xml version="1.0" encoding="utf-8"?>
<sst xmlns="http://schemas.openxmlformats.org/spreadsheetml/2006/main" count="3716" uniqueCount="848">
  <si>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</si>
  <si>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</si>
  <si>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</si>
  <si>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</si>
  <si>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</si>
  <si>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</si>
  <si>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</si>
  <si>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</si>
  <si>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</si>
  <si>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</si>
  <si>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</si>
  <si>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</si>
  <si>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</si>
  <si>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</si>
  <si>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</si>
  <si>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</si>
  <si>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</si>
  <si>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</si>
  <si>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</si>
  <si>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</si>
  <si>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</si>
  <si>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</si>
  <si>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</si>
  <si>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</si>
  <si>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</si>
  <si>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</si>
  <si>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</si>
  <si>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</si>
  <si>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</si>
  <si>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</si>
  <si>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</si>
  <si>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</si>
  <si>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</si>
  <si>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</si>
  <si>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</si>
  <si>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</si>
  <si>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</si>
  <si>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</si>
  <si>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</si>
  <si>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</si>
  <si>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</si>
  <si>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</si>
  <si>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</si>
  <si>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</si>
  <si>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</si>
  <si>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</si>
  <si>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</si>
  <si>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</si>
  <si>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</si>
  <si>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</si>
  <si>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</si>
  <si>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</si>
  <si>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</si>
  <si>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</si>
  <si>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</si>
  <si>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</si>
  <si>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</si>
  <si>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</si>
  <si>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</si>
  <si>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</si>
  <si>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</si>
  <si>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</si>
  <si>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</si>
  <si>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</si>
  <si>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</si>
  <si>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</si>
  <si>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</si>
  <si>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</si>
  <si>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</si>
  <si>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</si>
  <si>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</si>
  <si>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</si>
  <si>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</si>
  <si>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</si>
  <si>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</si>
  <si>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</si>
  <si>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</si>
  <si>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</si>
  <si>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</si>
  <si>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</si>
  <si>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</si>
  <si>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</si>
  <si>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</si>
  <si>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</si>
  <si>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</si>
  <si>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</si>
  <si>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</si>
  <si>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</si>
  <si>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</si>
  <si>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</si>
  <si>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</si>
  <si>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</si>
  <si>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</si>
  <si>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</si>
  <si>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</si>
  <si>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</si>
  <si>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</si>
  <si>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</si>
  <si>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</si>
  <si>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</si>
  <si>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</si>
  <si>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</si>
  <si>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</si>
  <si>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</si>
  <si>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</si>
  <si>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</si>
  <si>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</si>
  <si>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</si>
  <si>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</si>
  <si>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</si>
  <si>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</si>
  <si>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</si>
  <si>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</si>
  <si>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</si>
  <si>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</si>
  <si>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</si>
  <si>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</si>
  <si>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</si>
  <si>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</si>
  <si>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</si>
  <si>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</si>
  <si>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</si>
  <si>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</si>
  <si>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</si>
  <si>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</si>
  <si>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</si>
  <si>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</si>
  <si>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</si>
  <si>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</si>
  <si>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</si>
  <si>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</si>
  <si>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</si>
  <si>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</si>
  <si>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</si>
  <si>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</si>
  <si>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</si>
  <si>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</si>
  <si>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</si>
  <si>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</si>
  <si>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</si>
  <si>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</si>
  <si>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</si>
  <si>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</si>
  <si>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</si>
  <si>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</si>
  <si>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</si>
  <si>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</si>
  <si>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</si>
  <si>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</si>
  <si>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</si>
  <si>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</si>
  <si>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</si>
  <si>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</si>
  <si>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</si>
  <si>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 Level</t>
  </si>
  <si>
    <t>0th</t>
  </si>
  <si>
    <t>7th</t>
  </si>
  <si>
    <t>Wisdom Bonus</t>
  </si>
  <si>
    <t>Total Divine</t>
  </si>
  <si>
    <t>Feats</t>
  </si>
  <si>
    <t>Roll</t>
  </si>
  <si>
    <t>Skill/Save</t>
  </si>
  <si>
    <t>30’</t>
  </si>
  <si>
    <t>50’</t>
  </si>
  <si>
    <t>Human</t>
  </si>
  <si>
    <t>Aid</t>
  </si>
  <si>
    <t>Shield of Faith</t>
  </si>
  <si>
    <t>Domain</t>
  </si>
  <si>
    <t>Necromancy</t>
  </si>
  <si>
    <t>Transmutation</t>
  </si>
  <si>
    <t>Message</t>
  </si>
  <si>
    <t>Purify Food &amp; Drink</t>
  </si>
  <si>
    <t>0’</t>
  </si>
  <si>
    <t>Cause Fear</t>
  </si>
  <si>
    <t>1d4 rnds</t>
  </si>
  <si>
    <t>Command</t>
  </si>
  <si>
    <t>Deathwatch</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</si>
  <si>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</si>
  <si>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</si>
  <si>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</si>
  <si>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</si>
  <si>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</si>
  <si>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</si>
  <si>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</si>
  <si>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</si>
  <si>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</si>
  <si>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</si>
  <si>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</si>
  <si>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</si>
  <si>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</si>
  <si>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</si>
  <si>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</si>
  <si>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</si>
  <si>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</si>
  <si>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</si>
  <si>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</si>
  <si>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</si>
  <si>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</si>
  <si>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</si>
  <si>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</si>
  <si>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</si>
  <si>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</si>
  <si>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</si>
  <si>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</si>
  <si>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</si>
  <si>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</si>
  <si>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</si>
  <si>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</si>
  <si>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</si>
  <si>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</si>
  <si>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</si>
  <si>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</si>
  <si>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</si>
  <si>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</si>
  <si>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</si>
  <si>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Animate Dead</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</si>
  <si>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</si>
  <si>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</si>
  <si>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</si>
  <si>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</si>
  <si>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</si>
  <si>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</si>
  <si>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</si>
  <si>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</si>
  <si>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</si>
  <si>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</si>
  <si>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</si>
  <si>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</si>
  <si>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</si>
  <si>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</si>
  <si>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</si>
  <si>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</si>
  <si>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</si>
  <si>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</si>
  <si>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</si>
  <si>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</si>
  <si>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</si>
  <si>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Speak with Dead</t>
  </si>
  <si>
    <t>Subdue Aura</t>
  </si>
  <si>
    <t>Summon Monster III</t>
  </si>
  <si>
    <t>Tongues</t>
  </si>
  <si>
    <t>Water Walk</t>
  </si>
  <si>
    <t>Domain Powers</t>
  </si>
  <si>
    <t>Knowledge:  Religion</t>
  </si>
  <si>
    <t>Summon Holy Symbol</t>
  </si>
  <si>
    <t>1d20 Roll</t>
  </si>
  <si>
    <t>2d6 Roll</t>
  </si>
  <si>
    <t>Turns/Day</t>
  </si>
  <si>
    <t>Turn Check</t>
  </si>
  <si>
    <t>Turn Dmg.</t>
  </si>
  <si>
    <t>Turns Used</t>
  </si>
  <si>
    <t>Max HD Turned</t>
  </si>
  <si>
    <t>Domain Spell</t>
  </si>
  <si>
    <t>2</t>
  </si>
  <si>
    <t>Waterdeep</t>
  </si>
  <si>
    <t>Simple Weapons</t>
  </si>
  <si>
    <t>All Armor</t>
  </si>
  <si>
    <t>Male</t>
  </si>
  <si>
    <t>Inquisition</t>
  </si>
  <si>
    <t>Perform:  [type]</t>
  </si>
  <si>
    <t>Knowledge:  Arcana</t>
  </si>
  <si>
    <t>Knowledge:  The Planes</t>
  </si>
  <si>
    <t>human</t>
  </si>
  <si>
    <t>Dagger</t>
  </si>
  <si>
    <t>Value</t>
  </si>
  <si>
    <t>1d4</t>
  </si>
  <si>
    <t>Slashing</t>
  </si>
  <si>
    <t>Spell Component Pouch</t>
  </si>
  <si>
    <t>Total Equity:</t>
  </si>
  <si>
    <t>Mass Aid</t>
  </si>
  <si>
    <t>19-20/x2</t>
  </si>
  <si>
    <t>20’</t>
  </si>
  <si>
    <t>-</t>
  </si>
  <si>
    <t>Slsh/Prc</t>
  </si>
  <si>
    <t>x2</t>
  </si>
  <si>
    <t>Close Wounds</t>
  </si>
  <si>
    <t>Immed</t>
  </si>
  <si>
    <t>Traveler’s Outfit</t>
  </si>
  <si>
    <t>eight</t>
  </si>
  <si>
    <t>Grapple, Unarmed Strike</t>
  </si>
  <si>
    <t>1d3</t>
  </si>
  <si>
    <t>Bludgeon</t>
  </si>
  <si>
    <t>Ebon Eyes</t>
  </si>
  <si>
    <t>Nightshield</t>
  </si>
  <si>
    <t>Effective Caster Level:</t>
  </si>
  <si>
    <t>Effective Turning Level:</t>
  </si>
  <si>
    <t>Weapon of the Deity</t>
  </si>
  <si>
    <t>Spell Compendium</t>
  </si>
  <si>
    <t>Spiritual Greatsword</t>
  </si>
  <si>
    <t>2d6</t>
  </si>
  <si>
    <t>19-20, x2</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</si>
  <si>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</si>
  <si>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</si>
  <si>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</si>
  <si>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</si>
  <si>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</si>
  <si>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</si>
  <si>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</si>
  <si>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</si>
  <si>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</si>
  <si>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</si>
  <si>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</si>
  <si>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</si>
  <si>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Confound</t>
  </si>
  <si>
    <t>Conjure Ice Beast IV</t>
  </si>
  <si>
    <t>Control Water</t>
  </si>
  <si>
    <t>Cure Critical Wounds</t>
  </si>
  <si>
    <t>Dampen Magic</t>
  </si>
  <si>
    <t>Death Ward</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</si>
  <si>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</si>
  <si>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</si>
  <si>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</si>
  <si>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</si>
  <si>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</si>
  <si>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</si>
  <si>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</si>
  <si>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</si>
  <si>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</si>
  <si>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</si>
  <si>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</si>
  <si>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</si>
  <si>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</si>
  <si>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</si>
  <si>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Inflict Critical Wounds</t>
  </si>
  <si>
    <t>Light of Purity</t>
  </si>
  <si>
    <t>Magic Weapon, Greater</t>
  </si>
  <si>
    <t>Moral Façade</t>
  </si>
  <si>
    <t>Nchaser’s Glowing Orb</t>
  </si>
  <si>
    <t>Neutralize Poison</t>
  </si>
  <si>
    <t>Planar Ally, Lesser</t>
  </si>
  <si>
    <t>Planar Tolerance</t>
  </si>
  <si>
    <t>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</si>
  <si>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</si>
  <si>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</si>
  <si>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</si>
  <si>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</si>
  <si>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</si>
  <si>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</si>
  <si>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</si>
  <si>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</si>
  <si>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</si>
  <si>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</si>
  <si>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</si>
  <si>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</si>
  <si>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</si>
  <si>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</si>
  <si>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</si>
  <si>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</si>
  <si>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</si>
  <si>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</si>
  <si>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</si>
  <si>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</si>
  <si>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</si>
  <si>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</si>
  <si>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</si>
  <si>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</si>
  <si>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</si>
  <si>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</si>
  <si>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</si>
  <si>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</si>
  <si>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</si>
  <si>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</si>
  <si>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</si>
  <si>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</si>
  <si>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</si>
  <si>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</si>
  <si>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</si>
  <si>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</si>
  <si>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</si>
  <si>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</si>
  <si>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</si>
  <si>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</si>
  <si>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</si>
  <si>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</si>
  <si>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</si>
  <si>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</si>
  <si>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</si>
  <si>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</si>
  <si>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</si>
  <si>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</si>
  <si>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</si>
  <si>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</si>
  <si>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Amanuensis</t>
  </si>
  <si>
    <t>Inflict Minor Wounds</t>
  </si>
  <si>
    <t>instant</t>
  </si>
  <si>
    <t>Book of Vile Darkness</t>
  </si>
  <si>
    <t>Preserve Organ</t>
  </si>
  <si>
    <t>Slash Tongue</t>
  </si>
  <si>
    <t>Virtue</t>
  </si>
  <si>
    <t>Angry Ache</t>
  </si>
  <si>
    <t>Bane</t>
  </si>
  <si>
    <t>Blade of Blood</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</si>
  <si>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</si>
  <si>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</si>
  <si>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</si>
  <si>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</si>
  <si>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</si>
  <si>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</si>
  <si>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</si>
  <si>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</si>
  <si>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</si>
  <si>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</si>
  <si>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</si>
  <si>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</si>
  <si>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</si>
  <si>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</si>
  <si>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Extract Drug</t>
  </si>
  <si>
    <t>Eyes of the Avoral</t>
  </si>
  <si>
    <t>V S F DF</t>
  </si>
  <si>
    <t>Grave Strike</t>
  </si>
  <si>
    <t>Complete Adventurer</t>
  </si>
  <si>
    <t>Guiding Light</t>
  </si>
  <si>
    <t>Healthful Rest</t>
  </si>
  <si>
    <t>Heartache</t>
  </si>
  <si>
    <t>Hide from Undead</t>
  </si>
  <si>
    <t>Inflict Light Wounds</t>
  </si>
  <si>
    <t>Ironguts</t>
  </si>
  <si>
    <t>Light of Lunia</t>
  </si>
  <si>
    <t>Magic Stone</t>
  </si>
  <si>
    <t>30 minutes</t>
  </si>
  <si>
    <t>Nimbus of Light</t>
  </si>
  <si>
    <t>Complete Divine</t>
  </si>
  <si>
    <t>Omen of Peril</t>
  </si>
  <si>
    <t>V F</t>
  </si>
  <si>
    <t>Remove Fear</t>
  </si>
  <si>
    <t>Resist Planar Alignment</t>
  </si>
  <si>
    <t>Sacrificial Skill</t>
  </si>
  <si>
    <t>Slow Consumption</t>
  </si>
  <si>
    <t>V S Location</t>
  </si>
  <si>
    <t>Sorrow</t>
  </si>
  <si>
    <t>Spell Flower</t>
  </si>
  <si>
    <t>Spider Hand</t>
  </si>
  <si>
    <t>Stupor</t>
  </si>
  <si>
    <t>S M</t>
  </si>
  <si>
    <t>Summon Undead I</t>
  </si>
  <si>
    <t>Suspend Disease</t>
  </si>
  <si>
    <t>Twilight Luck</t>
  </si>
  <si>
    <t>V Abstinence</t>
  </si>
  <si>
    <t>Vigor, Lesser</t>
  </si>
  <si>
    <t>Vision of Heaven</t>
  </si>
  <si>
    <t>Addiction</t>
  </si>
  <si>
    <t>V S Drug</t>
  </si>
  <si>
    <t>Align Weapon</t>
  </si>
  <si>
    <t>Manual of the Planes</t>
  </si>
  <si>
    <t>Augury</t>
  </si>
  <si>
    <t>Avoid Planar Effects</t>
  </si>
  <si>
    <t>Ayailla’s Radiant Burst</t>
  </si>
  <si>
    <t>V S Sacr.</t>
  </si>
  <si>
    <t>Bear’s Endurance</t>
  </si>
  <si>
    <t>Benediction</t>
  </si>
  <si>
    <t>Body Blades</t>
  </si>
  <si>
    <t>Boneblast</t>
  </si>
  <si>
    <t>Brambles</t>
  </si>
  <si>
    <t>Cat’s Grace</t>
  </si>
  <si>
    <t>Conjure Ice Beast II</t>
  </si>
  <si>
    <t>Consecrate</t>
  </si>
  <si>
    <t>Dance of Ruin</t>
  </si>
  <si>
    <t>Darkbolt</t>
  </si>
  <si>
    <t>Deific Vengeance</t>
  </si>
  <si>
    <t>Divine Flame</t>
  </si>
  <si>
    <t>15’</t>
  </si>
  <si>
    <t>Divine Insight</t>
  </si>
  <si>
    <t>Divine Zephyr</t>
  </si>
  <si>
    <t>Eagle’s Splendor</t>
  </si>
  <si>
    <t>Ease Pain</t>
  </si>
  <si>
    <t>S DF</t>
  </si>
  <si>
    <t>Estanna’s Stew</t>
  </si>
  <si>
    <t>Eyes of the Zombie</t>
  </si>
  <si>
    <t>Filter</t>
  </si>
  <si>
    <t>Tome &amp; Blood</t>
  </si>
  <si>
    <t>Gaze Screen</t>
  </si>
  <si>
    <t>Healing Lorecall</t>
  </si>
  <si>
    <t>Inflict Moderate Wounds</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</si>
  <si>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</si>
  <si>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</si>
  <si>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</si>
  <si>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</si>
  <si>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</si>
  <si>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</si>
  <si>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</si>
  <si>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</si>
  <si>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</si>
  <si>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</si>
  <si>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</si>
  <si>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</si>
  <si>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Sap Strength</t>
  </si>
  <si>
    <t>Soul Ward</t>
  </si>
  <si>
    <t>Spider Legs</t>
  </si>
  <si>
    <t>Status</t>
  </si>
  <si>
    <t>Stay the Hand</t>
  </si>
  <si>
    <t>Summon Undead II</t>
  </si>
  <si>
    <t>Sweet Water</t>
  </si>
  <si>
    <t>Wave of Grief</t>
  </si>
  <si>
    <t>Wither Limb</t>
  </si>
  <si>
    <t>Affliction</t>
  </si>
  <si>
    <t>Air Breathing</t>
  </si>
  <si>
    <t>S M/DF</t>
  </si>
  <si>
    <t>Stormwrack</t>
  </si>
  <si>
    <t>Attune Form</t>
  </si>
  <si>
    <t>Bladebane</t>
  </si>
  <si>
    <t>Blessed Aim</t>
  </si>
  <si>
    <t>Blessed Sight</t>
  </si>
  <si>
    <t>Blindness/Deafness</t>
  </si>
  <si>
    <t>Briar Web</t>
  </si>
  <si>
    <t>Chain of Eyes</t>
  </si>
  <si>
    <t>Circle Dance</t>
  </si>
  <si>
    <t>Circle of Nausea</t>
  </si>
  <si>
    <t>Cloak of Bravery</t>
  </si>
  <si>
    <t>Clutch of Orcus</t>
  </si>
  <si>
    <t>Conjure Ice Beast III</t>
  </si>
  <si>
    <t>Curse of the Brute</t>
  </si>
  <si>
    <t>Devil’s Eye</t>
  </si>
  <si>
    <t>Energize Potion</t>
  </si>
  <si>
    <t>Flame of Faith</t>
  </si>
  <si>
    <t>Flesh Ripper</t>
  </si>
  <si>
    <t>V S Und Fnd</t>
  </si>
  <si>
    <t>Forest Eyes</t>
  </si>
  <si>
    <t>Unlimited</t>
  </si>
  <si>
    <t>Heart’s Ease</t>
  </si>
  <si>
    <t>Hesitate</t>
  </si>
  <si>
    <t>1 IA</t>
  </si>
  <si>
    <t>Inflict Serious Wounds</t>
  </si>
  <si>
    <t>Inspired Aim</t>
  </si>
  <si>
    <t>Invoke the Cerulean Sign</t>
  </si>
  <si>
    <t>Lords of Madness</t>
  </si>
  <si>
    <t>Locate Node</t>
  </si>
  <si>
    <t>1 mile/lvl</t>
  </si>
  <si>
    <t>Champions of Ruin</t>
  </si>
  <si>
    <t>Masochism</t>
  </si>
  <si>
    <t>Protection from Energy</t>
  </si>
  <si>
    <t>Refreshment</t>
  </si>
  <si>
    <t>Remove Nausea</t>
  </si>
  <si>
    <t>Resist Energy, Mass</t>
  </si>
  <si>
    <t>Ring of Blades</t>
  </si>
  <si>
    <t>Sadism</t>
  </si>
  <si>
    <t>Shriveling</t>
  </si>
  <si>
    <t>V S Disease</t>
  </si>
  <si>
    <t>Skull Watch</t>
  </si>
  <si>
    <t>Slashing Darkness</t>
  </si>
  <si>
    <t>Spikes</t>
  </si>
  <si>
    <t>Summon Undead III</t>
  </si>
  <si>
    <t>Sword Stream</t>
  </si>
  <si>
    <t>Unliving Weapon</t>
  </si>
  <si>
    <t>Vigor</t>
  </si>
  <si>
    <t>Vigor, Mass, Lesser</t>
  </si>
  <si>
    <t>Vile Lance</t>
  </si>
  <si>
    <t>Wrack</t>
  </si>
  <si>
    <t>Abyssal Might</t>
  </si>
  <si>
    <t>V S M Demon</t>
  </si>
  <si>
    <t>Claws of the Savage</t>
  </si>
  <si>
    <t>Identify Transgressor</t>
  </si>
  <si>
    <t>V S Drug Locat.</t>
  </si>
  <si>
    <t>Psychic Poison</t>
  </si>
  <si>
    <t>Shield of Faith, Mass</t>
  </si>
  <si>
    <t>?</t>
  </si>
  <si>
    <t>Stop Heart</t>
  </si>
  <si>
    <t>S Drug</t>
  </si>
  <si>
    <t>Protection from C/E/G</t>
  </si>
  <si>
    <t>Magic Circle v C/E/G</t>
  </si>
  <si>
    <t>Bypass Spell Resistance</t>
  </si>
  <si>
    <t>Ranged Touch Attack</t>
  </si>
  <si>
    <t>Gray Hand Token</t>
  </si>
  <si>
    <t>q</t>
  </si>
  <si>
    <t>CLev</t>
  </si>
  <si>
    <t>Dagger, 2nd Attack</t>
  </si>
  <si>
    <r>
      <t xml:space="preserve">Dagger, </t>
    </r>
    <r>
      <rPr>
        <i/>
        <sz val="12"/>
        <rFont val="Times New Roman"/>
        <family val="1"/>
      </rPr>
      <t>haste</t>
    </r>
  </si>
  <si>
    <t>Grapple, Unarmed Strike, 2nd Attack</t>
  </si>
  <si>
    <r>
      <t xml:space="preserve">+1 </t>
    </r>
    <r>
      <rPr>
        <i/>
        <sz val="13"/>
        <rFont val="Times New Roman"/>
        <family val="1"/>
      </rPr>
      <t>haste</t>
    </r>
  </si>
  <si>
    <t>Tycho</t>
  </si>
  <si>
    <t>“Flint” Bachard</t>
  </si>
  <si>
    <t>Chaotic Good</t>
  </si>
  <si>
    <t>Sharess</t>
  </si>
  <si>
    <t>Cloistered Cleric</t>
  </si>
  <si>
    <t>Factotum</t>
  </si>
  <si>
    <t>Chameleon</t>
  </si>
  <si>
    <t>Spells Granted by Sharess</t>
  </si>
  <si>
    <t>Human:  Able Learner</t>
  </si>
  <si>
    <t>Regional:  Mercantile Background</t>
  </si>
  <si>
    <t>1st:  Nymph’s Kiss</t>
  </si>
  <si>
    <t>3rd:  Extend Spell</t>
  </si>
  <si>
    <t>6th:  Persistent Spell</t>
  </si>
  <si>
    <t>9th:  Divine Metamagic - Persistent Spell</t>
  </si>
  <si>
    <t>12th:  Touch of Healing</t>
  </si>
  <si>
    <t>Knowledge</t>
  </si>
  <si>
    <t>Trickery</t>
  </si>
  <si>
    <t>Charm</t>
  </si>
  <si>
    <t>Knowledge:  Archit. &amp; Engin.</t>
  </si>
  <si>
    <t>Knowledge:  Dungeoneering</t>
  </si>
  <si>
    <t>Knowledge:  Geography</t>
  </si>
  <si>
    <t>Knowledge:  History</t>
  </si>
  <si>
    <t>Knowledge:  Local</t>
  </si>
  <si>
    <t>Knowledge:  Nature</t>
  </si>
  <si>
    <t>Knowledge:  Nobility &amp; Royalty</t>
  </si>
  <si>
    <t>Profession:  [type]</t>
  </si>
  <si>
    <t>Craft:  [type]</t>
  </si>
  <si>
    <t>factotum 1</t>
  </si>
  <si>
    <t>factotum 2</t>
  </si>
  <si>
    <t>factotum 3</t>
  </si>
  <si>
    <t>cloistered cleric 1</t>
  </si>
  <si>
    <t>cloistered cleric 2</t>
  </si>
  <si>
    <t>Nymph’s Kiss</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</si>
  <si>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</si>
  <si>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chameleon 1</t>
  </si>
  <si>
    <t>chameleon 2</t>
  </si>
  <si>
    <t>chameleon 3</t>
  </si>
  <si>
    <t>chameleon 4</t>
  </si>
  <si>
    <t>chameleon 5</t>
  </si>
  <si>
    <t>chameleon 7</t>
  </si>
  <si>
    <t>chameleon 6</t>
  </si>
  <si>
    <t>Cl. Cleric Spells</t>
  </si>
  <si>
    <t>Martial Weapons</t>
  </si>
  <si>
    <t>Ch 1:  Aptitude Focus 1/day</t>
  </si>
  <si>
    <t>@ Fac 4:  Cunning Strike</t>
  </si>
  <si>
    <t>Fac 1:  Cunning Insight</t>
  </si>
  <si>
    <t>Fac 1:  Cunning Knowledge</t>
  </si>
  <si>
    <t>Fac 1:  Trapfinding</t>
  </si>
  <si>
    <t>Fac 3:  Brains over Brawn</t>
  </si>
  <si>
    <t>Fac 3:  Cunning Defense</t>
  </si>
  <si>
    <t>Fac 2:  Arcane Dilettante (1 spell)</t>
  </si>
  <si>
    <t>Ability Boon +4</t>
  </si>
  <si>
    <t>Double Aptitude +4</t>
  </si>
  <si>
    <t>Spells Known</t>
  </si>
  <si>
    <t>Special</t>
  </si>
  <si>
    <t>Disguise Self</t>
  </si>
  <si>
    <t>Tasha’s Hideous Laughter</t>
  </si>
  <si>
    <t>Invisibility</t>
  </si>
  <si>
    <t>Mage Armor</t>
  </si>
  <si>
    <t>Magic Missile</t>
  </si>
  <si>
    <t>Shield</t>
  </si>
  <si>
    <t>Alter Self</t>
  </si>
  <si>
    <t>Rope Trick</t>
  </si>
  <si>
    <t>Scorching Ray</t>
  </si>
  <si>
    <t>See Invisibility</t>
  </si>
  <si>
    <t>Vampiric Touch</t>
  </si>
  <si>
    <t>Bands of Steel</t>
  </si>
  <si>
    <t>Fireball</t>
  </si>
  <si>
    <t>Fire Shield</t>
  </si>
  <si>
    <t>Greater Mage Armor</t>
  </si>
  <si>
    <t>Haste</t>
  </si>
  <si>
    <t>Scrying</t>
  </si>
  <si>
    <t>Phantom Steed</t>
  </si>
  <si>
    <t>Sonic Shield</t>
  </si>
  <si>
    <t>Baleful Polymorph</t>
  </si>
  <si>
    <t>Burning Blood</t>
  </si>
  <si>
    <t>Dimension Door</t>
  </si>
  <si>
    <t>Greater Invisibility</t>
  </si>
  <si>
    <t>Hold Monster</t>
  </si>
  <si>
    <t>Polymorph</t>
  </si>
  <si>
    <t>Cone of Cold</t>
  </si>
  <si>
    <t>Mass Fly</t>
  </si>
  <si>
    <t>Shadow Walk</t>
  </si>
  <si>
    <t>V S M/DF F</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</si>
  <si>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</si>
  <si>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</si>
  <si>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</si>
  <si>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</si>
  <si>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</si>
  <si>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</si>
  <si>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</si>
  <si>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</si>
  <si>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</si>
  <si>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</si>
  <si>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</si>
  <si>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</si>
  <si>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</si>
  <si>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</si>
  <si>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</si>
  <si>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</si>
  <si>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</si>
  <si>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</si>
  <si>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</si>
  <si>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</si>
  <si>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</si>
  <si>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</si>
  <si>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</si>
  <si>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</si>
  <si>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</si>
  <si>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</si>
  <si>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</si>
  <si>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</si>
  <si>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Sacred Guardian</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</si>
  <si>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</si>
  <si>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</si>
  <si>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</si>
  <si>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</si>
  <si>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</si>
  <si>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</si>
  <si>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</si>
  <si>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</si>
  <si>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</si>
  <si>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</si>
  <si>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</si>
  <si>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</si>
  <si>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</si>
  <si>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</si>
  <si>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</si>
  <si>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</si>
  <si>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False Sending</t>
  </si>
  <si>
    <t>Bleed</t>
  </si>
  <si>
    <t>Charnel Fire</t>
  </si>
  <si>
    <t>Death Throes</t>
  </si>
  <si>
    <t>Haunt Shift</t>
  </si>
  <si>
    <t>Hibernate</t>
  </si>
  <si>
    <t>Incorporeal Nova</t>
  </si>
  <si>
    <t>Mass Inflict Light Wounds</t>
  </si>
  <si>
    <t>Necrotic Skull Bomb</t>
  </si>
  <si>
    <t>Oath of Blood</t>
  </si>
  <si>
    <t>Opalescent Glare</t>
  </si>
  <si>
    <t>Sicken Evil</t>
  </si>
  <si>
    <t>Slay Living</t>
  </si>
  <si>
    <t>Soul Scour</t>
  </si>
  <si>
    <t>Symbol of Pain</t>
  </si>
  <si>
    <t>Symbol of Sleep</t>
  </si>
  <si>
    <t>Bear’s Heart</t>
  </si>
  <si>
    <t>Bebilith Blessing</t>
  </si>
  <si>
    <t>Convert Wand</t>
  </si>
  <si>
    <t>Disrupting Weapon</t>
  </si>
  <si>
    <t>Divine Agility</t>
  </si>
  <si>
    <t>Etherealness, Swift</t>
  </si>
  <si>
    <t>Fire in the Blood</t>
  </si>
  <si>
    <t>Greater Stone Shape</t>
  </si>
  <si>
    <t>Heartclutch</t>
  </si>
  <si>
    <t>Hibernal Healing</t>
  </si>
  <si>
    <t>Meteoric Strike</t>
  </si>
  <si>
    <t>Pass through Ice</t>
  </si>
  <si>
    <t>Resonating Resistance</t>
  </si>
  <si>
    <t>Righteous Might</t>
  </si>
  <si>
    <t>Subvert Planar Essence</t>
  </si>
  <si>
    <t>Surge of Fortune</t>
  </si>
  <si>
    <t>Swift Etherealness</t>
  </si>
  <si>
    <t>Zone of Peace</t>
  </si>
  <si>
    <t>Cure Light Wounds, Mass</t>
  </si>
  <si>
    <t>V S M F DF XP</t>
  </si>
  <si>
    <t>Complete Scoundrel</t>
  </si>
  <si>
    <t>V S DF XP</t>
  </si>
  <si>
    <t>see text</t>
  </si>
  <si>
    <t>V S M DF XP</t>
  </si>
  <si>
    <t>V S Celestial</t>
  </si>
  <si>
    <t>V S Sacrifice</t>
  </si>
  <si>
    <t>V S M DF</t>
  </si>
  <si>
    <t>1 wk/lvl</t>
  </si>
  <si>
    <t>Heroes of Horror</t>
  </si>
  <si>
    <t>Drow of the Underdark</t>
  </si>
  <si>
    <t>V S Frostfell</t>
  </si>
  <si>
    <t>V Fiend</t>
  </si>
  <si>
    <t>Cityscape</t>
  </si>
  <si>
    <t>Spell Focus (Divination)</t>
  </si>
  <si>
    <t>Illus.</t>
  </si>
  <si>
    <t>5’ 8”</t>
  </si>
  <si>
    <t>Bluff, Disguise &amp; Hide are class skills</t>
  </si>
  <si>
    <t>Trickery Domain</t>
  </si>
  <si>
    <t>Charisma +4 boost 1/day for 1 minute</t>
  </si>
  <si>
    <t>155 lbs.</t>
  </si>
  <si>
    <t>Heward’s Handy Haversack</t>
  </si>
  <si>
    <t>% of 100-lb limit</t>
  </si>
  <si>
    <t>Gloves of Dexterity +2</t>
  </si>
  <si>
    <t>Headband of Intellect +4</t>
  </si>
  <si>
    <t>Periapt of Wisdom +4</t>
  </si>
  <si>
    <t>Ring of Mind Shielding</t>
  </si>
  <si>
    <t>Vest of Resistance +4</t>
  </si>
  <si>
    <t>Ring of Chameleon Power</t>
  </si>
  <si>
    <t>Monk’s Belt</t>
  </si>
  <si>
    <t>Scrolls, Potions &amp; Wands</t>
  </si>
  <si>
    <t>Wand of Lesser Restoration</t>
  </si>
  <si>
    <t>Wand of Magic Missile</t>
  </si>
  <si>
    <t>Wand of Cure Moderate Wounds</t>
  </si>
  <si>
    <t>Boccob’s Blessed Book</t>
  </si>
  <si>
    <t>50 charges</t>
  </si>
  <si>
    <t>3</t>
  </si>
  <si>
    <t>Charm Person</t>
  </si>
  <si>
    <t>Suggestion</t>
  </si>
  <si>
    <t>Charm Monster</t>
  </si>
  <si>
    <t>Good Hope</t>
  </si>
  <si>
    <t>Nondetection</t>
  </si>
  <si>
    <t>Confusion</t>
  </si>
  <si>
    <t>False Vision</t>
  </si>
  <si>
    <t>Detect Secret Doors</t>
  </si>
  <si>
    <t>Detect Thoughts</t>
  </si>
  <si>
    <t>Clairaudience/voyance</t>
  </si>
  <si>
    <t>SPECIAL</t>
  </si>
  <si>
    <t>Slide, Greater</t>
  </si>
  <si>
    <t>Heroism, Greater</t>
  </si>
  <si>
    <t>Chameleon Spells</t>
  </si>
  <si>
    <r>
      <t xml:space="preserve">Chameleon </t>
    </r>
    <r>
      <rPr>
        <i/>
        <sz val="18"/>
        <color rgb="FF9966FF"/>
        <rFont val="Times New Roman"/>
        <family val="1"/>
      </rPr>
      <t xml:space="preserve">Arcane </t>
    </r>
    <r>
      <rPr>
        <i/>
        <sz val="18"/>
        <color rgb="FFFF0000"/>
        <rFont val="Times New Roman"/>
        <family val="1"/>
      </rPr>
      <t xml:space="preserve">Spells </t>
    </r>
    <r>
      <rPr>
        <i/>
        <sz val="18"/>
        <color rgb="FFFFC000"/>
        <rFont val="Times New Roman"/>
        <family val="1"/>
      </rPr>
      <t xml:space="preserve">per </t>
    </r>
    <r>
      <rPr>
        <i/>
        <sz val="18"/>
        <color rgb="FF009900"/>
        <rFont val="Times New Roman"/>
        <family val="1"/>
      </rPr>
      <t>Day</t>
    </r>
  </si>
  <si>
    <r>
      <t xml:space="preserve">Chameleon </t>
    </r>
    <r>
      <rPr>
        <i/>
        <sz val="18"/>
        <color rgb="FF9966FF"/>
        <rFont val="Times New Roman"/>
        <family val="1"/>
      </rPr>
      <t xml:space="preserve">Divine </t>
    </r>
    <r>
      <rPr>
        <i/>
        <sz val="18"/>
        <color rgb="FFFF0000"/>
        <rFont val="Times New Roman"/>
        <family val="1"/>
      </rPr>
      <t xml:space="preserve">Spells </t>
    </r>
    <r>
      <rPr>
        <i/>
        <sz val="18"/>
        <color rgb="FFFFC000"/>
        <rFont val="Times New Roman"/>
        <family val="1"/>
      </rPr>
      <t xml:space="preserve">per </t>
    </r>
    <r>
      <rPr>
        <i/>
        <sz val="18"/>
        <color rgb="FF009900"/>
        <rFont val="Times New Roman"/>
        <family val="1"/>
      </rPr>
      <t>Day</t>
    </r>
  </si>
  <si>
    <t>Intelligence Bonus</t>
  </si>
  <si>
    <t>Daily Cleric Spells</t>
  </si>
  <si>
    <r>
      <t xml:space="preserve">Daily </t>
    </r>
    <r>
      <rPr>
        <i/>
        <sz val="18"/>
        <color rgb="FF9966FF"/>
        <rFont val="Times New Roman"/>
        <family val="1"/>
      </rPr>
      <t xml:space="preserve">Arcane </t>
    </r>
    <r>
      <rPr>
        <i/>
        <sz val="18"/>
        <color rgb="FFFF0000"/>
        <rFont val="Times New Roman"/>
        <family val="1"/>
      </rPr>
      <t>Spells</t>
    </r>
  </si>
  <si>
    <r>
      <rPr>
        <i/>
        <sz val="18"/>
        <color rgb="FF9966FF"/>
        <rFont val="Times New Roman"/>
        <family val="1"/>
      </rPr>
      <t xml:space="preserve">Daily </t>
    </r>
    <r>
      <rPr>
        <i/>
        <sz val="18"/>
        <color rgb="FF0000FF"/>
        <rFont val="Times New Roman"/>
        <family val="1"/>
      </rPr>
      <t xml:space="preserve">Divine </t>
    </r>
    <r>
      <rPr>
        <i/>
        <sz val="18"/>
        <color rgb="FF009900"/>
        <rFont val="Times New Roman"/>
        <family val="1"/>
      </rPr>
      <t>Spells</t>
    </r>
  </si>
  <si>
    <r>
      <t xml:space="preserve">Grapple, Unarmed Strike, </t>
    </r>
    <r>
      <rPr>
        <i/>
        <sz val="12"/>
        <rFont val="Times New Roman"/>
        <family val="1"/>
      </rPr>
      <t>haste</t>
    </r>
  </si>
  <si>
    <t>Fac</t>
  </si>
  <si>
    <t>Clr</t>
  </si>
  <si>
    <t>Chameleon Turning</t>
  </si>
  <si>
    <t>Cleric Turning</t>
  </si>
  <si>
    <t>Factotum Spell Level:</t>
  </si>
  <si>
    <t>Fac 2:  Inspiration (3 pts/encounter)</t>
  </si>
  <si>
    <t>Factotum Spells:</t>
  </si>
  <si>
    <t>Daily Factotum Spells</t>
  </si>
  <si>
    <t>Elven, Giant, Gnome, Goblin, Infernal,</t>
  </si>
  <si>
    <t>Common, Abyssal, Draconic, Dwarven,</t>
  </si>
  <si>
    <t>Orc, Undercommon, Chondathan,</t>
  </si>
  <si>
    <t>Chessentan, Shaaran</t>
  </si>
  <si>
    <t>1d8</t>
  </si>
  <si>
    <r>
      <t>Flurry of Blows</t>
    </r>
    <r>
      <rPr>
        <i/>
        <sz val="12"/>
        <rFont val="Times New Roman"/>
        <family val="1"/>
      </rPr>
      <t xml:space="preserve"> [Monk’s Belt]</t>
    </r>
  </si>
  <si>
    <t>Cloistered Cleric Spells per Day</t>
  </si>
  <si>
    <t>Lesser Vigor</t>
  </si>
  <si>
    <t>Mage Hand</t>
  </si>
  <si>
    <t>Greater Slide</t>
  </si>
  <si>
    <t>Greater Heroism</t>
  </si>
  <si>
    <t>Conviction</t>
  </si>
  <si>
    <t>Greater Magic Weapon</t>
  </si>
  <si>
    <t>Mass Align Weapon</t>
  </si>
  <si>
    <t>Panacea</t>
  </si>
  <si>
    <t>Moon Bolt</t>
  </si>
  <si>
    <t>Divine Power (Persisted)</t>
  </si>
  <si>
    <t>Ch 2:  Floating Feat [Minor Shapeshift]</t>
  </si>
  <si>
    <t>+4 Arcane bonus (if applicable)</t>
  </si>
  <si>
    <t>+4 Divine bonus (if applicable)</t>
  </si>
  <si>
    <t>+4 Arcane/Divine bonus (if applicable)</t>
  </si>
  <si>
    <t>four</t>
  </si>
  <si>
    <t>Applied to ACs directly</t>
  </si>
  <si>
    <t>þ</t>
  </si>
  <si>
    <t>46 charges</t>
  </si>
  <si>
    <t>NPC</t>
  </si>
  <si>
    <t>Race</t>
  </si>
  <si>
    <t>Age</t>
  </si>
  <si>
    <t>Class</t>
  </si>
  <si>
    <t>Region</t>
  </si>
  <si>
    <t>Sex</t>
  </si>
  <si>
    <t>Deity</t>
  </si>
  <si>
    <t>Height</t>
  </si>
  <si>
    <t>Alignment</t>
  </si>
  <si>
    <t>Weight</t>
  </si>
  <si>
    <t>Attack Bonus</t>
  </si>
  <si>
    <t>Initiative</t>
  </si>
  <si>
    <t>Leadership</t>
  </si>
  <si>
    <t>Strength</t>
  </si>
  <si>
    <t>Lb. Capacity</t>
  </si>
  <si>
    <t>Dexterity</t>
  </si>
  <si>
    <t>Lb. Carried</t>
  </si>
  <si>
    <t>Constitution</t>
  </si>
  <si>
    <t>Hit Points</t>
  </si>
  <si>
    <t>Intelligence</t>
  </si>
  <si>
    <t>Touch AC</t>
  </si>
  <si>
    <t>Wisdom</t>
  </si>
  <si>
    <t>FF AC</t>
  </si>
  <si>
    <t>Charisma</t>
  </si>
  <si>
    <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</si>
</sst>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i/>
      <sz val="12"/>
      <name val="Times New Roman"/>
      <family val="1"/>
    </font>
    <font>
      <i/>
      <sz val="13"/>
      <name val="Times New Roman"/>
      <family val="1"/>
    </font>
    <font>
      <b/>
      <sz val="18"/>
      <color rgb="FF0000FF"/>
      <name val="Times New Roman"/>
      <family val="1"/>
    </font>
    <font>
      <i/>
      <sz val="18"/>
      <color rgb="FF9966FF"/>
      <name val="Times New Roman"/>
      <family val="1"/>
    </font>
    <font>
      <i/>
      <sz val="18"/>
      <color rgb="FFFF0000"/>
      <name val="Times New Roman"/>
      <family val="1"/>
    </font>
    <font>
      <i/>
      <sz val="18"/>
      <color rgb="FFFFC000"/>
      <name val="Times New Roman"/>
      <family val="1"/>
    </font>
    <font>
      <i/>
      <sz val="18"/>
      <color rgb="FF009900"/>
      <name val="Times New Roman"/>
      <family val="1"/>
    </font>
    <font>
      <b/>
      <sz val="12"/>
      <color rgb="FF9966FF"/>
      <name val="Times New Roman"/>
      <family val="1"/>
    </font>
    <font>
      <b/>
      <sz val="10"/>
      <name val="Times New Roman"/>
      <family val="1"/>
    </font>
    <font>
      <i/>
      <sz val="18"/>
      <color rgb="FF00B050"/>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rgb="FF9966FF"/>
        <bgColor indexed="64"/>
      </patternFill>
    </fill>
    <fill>
      <patternFill patternType="solid">
        <fgColor rgb="FF9999FF"/>
        <bgColor indexed="64"/>
      </patternFill>
    </fill>
    <fill>
      <patternFill patternType="solid">
        <fgColor rgb="FFFFFF00"/>
        <bgColor indexed="64"/>
      </patternFill>
    </fill>
    <fill>
      <patternFill patternType="solid">
        <fgColor theme="0"/>
        <bgColor indexed="64"/>
      </patternFill>
    </fill>
    <fill>
      <patternFill patternType="lightUp">
        <fgColor rgb="FF0000FF"/>
        <bgColor rgb="FFFFFF00"/>
      </patternFill>
    </fill>
    <fill>
      <patternFill patternType="solid">
        <fgColor rgb="FF009900"/>
        <bgColor indexed="64"/>
      </patternFill>
    </fill>
  </fills>
  <borders count="14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style="double">
        <color indexed="64"/>
      </top>
      <bottom style="medium">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top style="double">
        <color indexed="64"/>
      </top>
      <bottom style="thick">
        <color rgb="FFFFC000"/>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diagonal/>
    </border>
    <border>
      <left style="thin">
        <color auto="1"/>
      </left>
      <right style="double">
        <color indexed="64"/>
      </right>
      <top style="thin">
        <color auto="1"/>
      </top>
      <bottom style="thin">
        <color auto="1"/>
      </bottom>
      <diagonal/>
    </border>
    <border>
      <left/>
      <right style="double">
        <color indexed="64"/>
      </right>
      <top style="thin">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cellStyleXfs>
  <cellXfs count="567">
    <xf numFmtId="0" fontId="0" fillId="0" borderId="0" xfId="0"/>
    <xf numFmtId="9" fontId="7" fillId="0" borderId="28" xfId="2" applyFont="1" applyFill="1" applyBorder="1" applyAlignment="1">
      <alignment horizontal="center" vertical="center" shrinkToFit="1"/>
    </xf>
    <xf numFmtId="0" fontId="12" fillId="3" borderId="70" xfId="0" applyFont="1" applyFill="1" applyBorder="1" applyAlignment="1">
      <alignment horizontal="centerContinuous" vertical="center"/>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0" fontId="12" fillId="3" borderId="45" xfId="0" applyNumberFormat="1" applyFont="1" applyFill="1" applyBorder="1" applyAlignment="1">
      <alignment horizontal="center" vertical="center" wrapText="1"/>
    </xf>
    <xf numFmtId="0" fontId="49" fillId="13" borderId="44" xfId="0" applyNumberFormat="1" applyFont="1" applyFill="1" applyBorder="1" applyAlignment="1">
      <alignment horizontal="center" vertical="center" wrapText="1"/>
    </xf>
    <xf numFmtId="0" fontId="12" fillId="3" borderId="45" xfId="0" applyNumberFormat="1" applyFont="1" applyFill="1" applyBorder="1" applyAlignment="1">
      <alignment horizontal="center" vertical="center"/>
    </xf>
    <xf numFmtId="0" fontId="12" fillId="3" borderId="71" xfId="0" applyFont="1" applyFill="1" applyBorder="1" applyAlignment="1">
      <alignment horizontal="center" vertical="center"/>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10"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5" xfId="0" applyFont="1" applyFill="1" applyBorder="1" applyAlignment="1">
      <alignment horizontal="right" vertical="center"/>
    </xf>
    <xf numFmtId="0" fontId="4" fillId="0" borderId="77" xfId="0" applyFont="1" applyFill="1" applyBorder="1" applyAlignment="1">
      <alignment horizontal="right" vertical="center"/>
    </xf>
    <xf numFmtId="0" fontId="50" fillId="14" borderId="92" xfId="0" applyFont="1" applyFill="1" applyBorder="1" applyAlignment="1">
      <alignment horizontal="right" vertical="center"/>
    </xf>
    <xf numFmtId="0" fontId="50" fillId="14" borderId="75" xfId="0" applyFont="1" applyFill="1" applyBorder="1" applyAlignment="1">
      <alignment horizontal="right" vertical="center"/>
    </xf>
    <xf numFmtId="0" fontId="4" fillId="0" borderId="97" xfId="0" applyFont="1" applyFill="1" applyBorder="1" applyAlignment="1">
      <alignment horizontal="right" vertical="center"/>
    </xf>
    <xf numFmtId="0" fontId="4" fillId="0" borderId="99" xfId="0" applyFont="1" applyFill="1" applyBorder="1" applyAlignment="1">
      <alignment horizontal="right" vertical="center"/>
    </xf>
    <xf numFmtId="0" fontId="7" fillId="0" borderId="63" xfId="0" applyFont="1" applyFill="1" applyBorder="1" applyAlignment="1">
      <alignment horizontal="centerContinuous"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7" fillId="0" borderId="2" xfId="0" applyFont="1" applyBorder="1" applyAlignment="1">
      <alignment horizontal="left" vertical="center"/>
    </xf>
    <xf numFmtId="0" fontId="6" fillId="4" borderId="72" xfId="0" applyFont="1" applyFill="1" applyBorder="1" applyAlignment="1">
      <alignment horizontal="right" vertical="center"/>
    </xf>
    <xf numFmtId="0" fontId="6" fillId="4" borderId="95" xfId="0" applyFont="1" applyFill="1" applyBorder="1" applyAlignment="1">
      <alignment horizontal="right" vertical="center"/>
    </xf>
    <xf numFmtId="49" fontId="7" fillId="0" borderId="73"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60" xfId="0" applyFont="1" applyFill="1" applyBorder="1" applyAlignment="1">
      <alignment horizontal="right" vertical="center"/>
    </xf>
    <xf numFmtId="0" fontId="13" fillId="2" borderId="4" xfId="0" applyFont="1" applyFill="1" applyBorder="1" applyAlignment="1">
      <alignment horizontal="right" vertical="center"/>
    </xf>
    <xf numFmtId="0" fontId="8" fillId="4" borderId="58"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0" fontId="43" fillId="2" borderId="4" xfId="0" applyFont="1" applyFill="1" applyBorder="1" applyAlignment="1">
      <alignment horizontal="right" vertical="center"/>
    </xf>
    <xf numFmtId="0" fontId="11" fillId="4" borderId="5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0" fontId="11" fillId="4" borderId="59"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5"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6" fillId="0" borderId="1" xfId="0" applyFont="1" applyFill="1" applyBorder="1" applyAlignment="1">
      <alignment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7"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44" fillId="13" borderId="28" xfId="0" applyNumberFormat="1" applyFont="1" applyFill="1" applyBorder="1" applyAlignment="1">
      <alignment horizontal="center" vertical="center"/>
    </xf>
    <xf numFmtId="0" fontId="48"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47" fillId="0" borderId="38" xfId="0" applyFont="1" applyFill="1" applyBorder="1" applyAlignment="1">
      <alignment vertical="center"/>
    </xf>
    <xf numFmtId="0" fontId="6" fillId="0" borderId="54" xfId="0" applyFont="1" applyFill="1" applyBorder="1" applyAlignment="1">
      <alignment horizontal="center" vertical="center"/>
    </xf>
    <xf numFmtId="0" fontId="7" fillId="0" borderId="54" xfId="0" applyFont="1" applyFill="1" applyBorder="1" applyAlignment="1">
      <alignment horizontal="center" vertical="center"/>
    </xf>
    <xf numFmtId="0" fontId="49" fillId="0" borderId="54" xfId="0" applyFont="1" applyFill="1" applyBorder="1" applyAlignment="1">
      <alignment horizontal="center" vertical="center" wrapText="1"/>
    </xf>
    <xf numFmtId="1" fontId="7" fillId="0" borderId="54" xfId="0" applyNumberFormat="1" applyFont="1" applyFill="1" applyBorder="1" applyAlignment="1">
      <alignment horizontal="center" vertical="center" wrapText="1"/>
    </xf>
    <xf numFmtId="0" fontId="44" fillId="13" borderId="54"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7" fillId="7" borderId="27" xfId="0" applyNumberFormat="1" applyFont="1" applyFill="1" applyBorder="1" applyAlignment="1">
      <alignment horizontal="center" vertical="center"/>
    </xf>
    <xf numFmtId="0" fontId="27"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5" borderId="27"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31" fillId="0" borderId="0" xfId="0" applyFont="1" applyBorder="1" applyAlignment="1">
      <alignment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49" fontId="7" fillId="16" borderId="28"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NumberFormat="1"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NumberFormat="1" applyFont="1" applyFill="1" applyBorder="1" applyAlignment="1">
      <alignment horizontal="center" vertical="center"/>
    </xf>
    <xf numFmtId="0" fontId="13" fillId="4" borderId="28" xfId="0" applyNumberFormat="1" applyFont="1" applyFill="1" applyBorder="1" applyAlignment="1">
      <alignment horizontal="center" vertical="center"/>
    </xf>
    <xf numFmtId="0" fontId="13" fillId="0" borderId="8" xfId="0" applyFont="1" applyFill="1" applyBorder="1" applyAlignment="1">
      <alignment vertical="center"/>
    </xf>
    <xf numFmtId="0" fontId="7" fillId="0" borderId="53" xfId="0" applyNumberFormat="1" applyFont="1" applyFill="1" applyBorder="1" applyAlignment="1">
      <alignment horizontal="center" vertical="center"/>
    </xf>
    <xf numFmtId="49" fontId="24" fillId="0" borderId="53" xfId="0" applyNumberFormat="1" applyFont="1" applyFill="1" applyBorder="1" applyAlignment="1">
      <alignment horizontal="center" vertical="center"/>
    </xf>
    <xf numFmtId="0" fontId="24" fillId="0" borderId="55" xfId="0" applyNumberFormat="1" applyFont="1" applyFill="1" applyBorder="1" applyAlignment="1">
      <alignment horizontal="center" vertical="center"/>
    </xf>
    <xf numFmtId="0" fontId="13" fillId="0" borderId="55" xfId="0" applyNumberFormat="1" applyFont="1" applyFill="1" applyBorder="1" applyAlignment="1">
      <alignment horizontal="center" vertical="center"/>
    </xf>
    <xf numFmtId="49" fontId="7" fillId="0" borderId="55" xfId="0" applyNumberFormat="1" applyFont="1" applyFill="1" applyBorder="1" applyAlignment="1">
      <alignment horizontal="center" vertical="center"/>
    </xf>
    <xf numFmtId="0" fontId="44" fillId="13" borderId="53"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7" fillId="0" borderId="27" xfId="8" applyFont="1" applyFill="1" applyBorder="1" applyAlignment="1">
      <alignment horizontal="center" vertical="center" wrapText="1"/>
    </xf>
    <xf numFmtId="0" fontId="7" fillId="0" borderId="54" xfId="8" applyFont="1" applyFill="1" applyBorder="1" applyAlignment="1">
      <alignment horizontal="center" vertical="center" wrapText="1"/>
    </xf>
    <xf numFmtId="0" fontId="7" fillId="10" borderId="54" xfId="8" applyFont="1" applyFill="1" applyBorder="1" applyAlignment="1">
      <alignment horizontal="center" vertical="center"/>
    </xf>
    <xf numFmtId="9" fontId="7" fillId="0" borderId="54"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56" fillId="0" borderId="1" xfId="0" applyFont="1" applyBorder="1" applyAlignment="1">
      <alignment horizontal="center" vertical="center" shrinkToFit="1"/>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35" fillId="8" borderId="29" xfId="2" applyNumberFormat="1" applyFont="1" applyFill="1" applyBorder="1" applyAlignment="1">
      <alignment horizontal="center" vertical="center" shrinkToFit="1"/>
    </xf>
    <xf numFmtId="0" fontId="56" fillId="0" borderId="1" xfId="0" applyFont="1" applyFill="1" applyBorder="1" applyAlignment="1">
      <alignment horizontal="center" vertical="center" shrinkToFit="1"/>
    </xf>
    <xf numFmtId="0" fontId="7" fillId="0" borderId="54" xfId="0" applyFont="1" applyBorder="1" applyAlignment="1">
      <alignment horizontal="center" vertical="center"/>
    </xf>
    <xf numFmtId="49" fontId="7" fillId="0" borderId="54" xfId="0" applyNumberFormat="1" applyFont="1" applyBorder="1" applyAlignment="1">
      <alignment horizontal="center" vertical="center"/>
    </xf>
    <xf numFmtId="0" fontId="35" fillId="8" borderId="41" xfId="2" applyNumberFormat="1" applyFont="1" applyFill="1" applyBorder="1" applyAlignment="1">
      <alignment horizontal="center" vertical="center" shrinkToFit="1"/>
    </xf>
    <xf numFmtId="0" fontId="55" fillId="0" borderId="88" xfId="0" applyFont="1" applyBorder="1" applyAlignment="1">
      <alignment horizontal="centerContinuous" vertical="center"/>
    </xf>
    <xf numFmtId="0" fontId="55" fillId="0" borderId="89" xfId="0" applyFont="1" applyBorder="1" applyAlignment="1">
      <alignment horizontal="centerContinuous" vertical="center"/>
    </xf>
    <xf numFmtId="0" fontId="58" fillId="0" borderId="90" xfId="0" applyFont="1" applyFill="1" applyBorder="1" applyAlignment="1">
      <alignment horizontal="centerContinuous" vertical="center"/>
    </xf>
    <xf numFmtId="0" fontId="4" fillId="0" borderId="93" xfId="0" applyFont="1" applyBorder="1" applyAlignment="1">
      <alignment vertical="center"/>
    </xf>
    <xf numFmtId="0" fontId="4" fillId="0" borderId="75" xfId="0" applyFont="1" applyBorder="1" applyAlignment="1">
      <alignment horizontal="right" vertical="center"/>
    </xf>
    <xf numFmtId="0" fontId="2" fillId="0" borderId="100" xfId="0" applyFont="1" applyFill="1" applyBorder="1" applyAlignment="1">
      <alignment horizontal="center" vertical="center"/>
    </xf>
    <xf numFmtId="49" fontId="51" fillId="14" borderId="91" xfId="0" applyNumberFormat="1" applyFont="1" applyFill="1" applyBorder="1" applyAlignment="1">
      <alignment vertical="center"/>
    </xf>
    <xf numFmtId="0" fontId="51" fillId="14" borderId="101" xfId="0" applyFont="1" applyFill="1" applyBorder="1" applyAlignment="1">
      <alignment horizontal="center" vertical="center"/>
    </xf>
    <xf numFmtId="49" fontId="2" fillId="0" borderId="93" xfId="0" applyNumberFormat="1" applyFont="1" applyFill="1" applyBorder="1" applyAlignment="1">
      <alignment vertical="center"/>
    </xf>
    <xf numFmtId="0" fontId="51" fillId="14" borderId="93" xfId="0" applyNumberFormat="1" applyFont="1" applyFill="1" applyBorder="1" applyAlignment="1">
      <alignment vertical="center"/>
    </xf>
    <xf numFmtId="0" fontId="51" fillId="14" borderId="102" xfId="0" applyNumberFormat="1" applyFont="1" applyFill="1" applyBorder="1" applyAlignment="1">
      <alignment horizontal="center" vertical="center"/>
    </xf>
    <xf numFmtId="0" fontId="2" fillId="0" borderId="98" xfId="0" applyNumberFormat="1" applyFont="1" applyFill="1" applyBorder="1" applyAlignment="1">
      <alignment vertical="center"/>
    </xf>
    <xf numFmtId="0" fontId="2" fillId="0" borderId="96" xfId="0" applyNumberFormat="1" applyFont="1" applyFill="1" applyBorder="1" applyAlignment="1">
      <alignment vertical="center"/>
    </xf>
    <xf numFmtId="0" fontId="2" fillId="0" borderId="104" xfId="0" applyNumberFormat="1" applyFont="1" applyFill="1" applyBorder="1" applyAlignment="1">
      <alignment horizontal="center" vertical="center"/>
    </xf>
    <xf numFmtId="0" fontId="7" fillId="0" borderId="53" xfId="0" applyFont="1" applyFill="1" applyBorder="1" applyAlignment="1">
      <alignment horizontal="center" vertical="center"/>
    </xf>
    <xf numFmtId="49" fontId="7" fillId="0" borderId="53" xfId="0" applyNumberFormat="1" applyFont="1" applyFill="1" applyBorder="1" applyAlignment="1">
      <alignment horizontal="center" vertical="center"/>
    </xf>
    <xf numFmtId="0" fontId="35" fillId="8" borderId="42" xfId="2" applyNumberFormat="1" applyFont="1" applyFill="1" applyBorder="1" applyAlignment="1">
      <alignment horizontal="center" vertical="center" shrinkToFit="1"/>
    </xf>
    <xf numFmtId="49" fontId="2" fillId="0" borderId="94" xfId="0" applyNumberFormat="1" applyFont="1" applyFill="1" applyBorder="1" applyAlignment="1">
      <alignment vertical="center"/>
    </xf>
    <xf numFmtId="0" fontId="2" fillId="15" borderId="83" xfId="0" applyNumberFormat="1" applyFont="1" applyFill="1" applyBorder="1" applyAlignment="1">
      <alignment horizontal="center" vertical="center"/>
    </xf>
    <xf numFmtId="0" fontId="3" fillId="0" borderId="0" xfId="0" applyFont="1" applyBorder="1" applyAlignment="1">
      <alignment horizontal="centerContinuous" vertical="center"/>
    </xf>
    <xf numFmtId="0" fontId="52" fillId="0" borderId="37" xfId="0" applyFont="1" applyBorder="1" applyAlignment="1">
      <alignment horizontal="centerContinuous" vertical="center"/>
    </xf>
    <xf numFmtId="0" fontId="27" fillId="0" borderId="43" xfId="0" applyFont="1" applyFill="1" applyBorder="1" applyAlignment="1">
      <alignment horizontal="centerContinuous" vertical="center"/>
    </xf>
    <xf numFmtId="0" fontId="56" fillId="0" borderId="43" xfId="0" applyFont="1" applyFill="1" applyBorder="1" applyAlignment="1">
      <alignment horizontal="center" vertical="center" shrinkToFit="1"/>
    </xf>
    <xf numFmtId="0" fontId="57" fillId="14" borderId="37" xfId="0" applyFont="1" applyFill="1" applyBorder="1" applyAlignment="1">
      <alignment horizontal="centerContinuous" vertical="center"/>
    </xf>
    <xf numFmtId="0" fontId="27" fillId="0" borderId="87" xfId="0" applyFont="1" applyFill="1" applyBorder="1" applyAlignment="1">
      <alignment horizontal="centerContinuous" vertical="center" shrinkToFit="1"/>
    </xf>
    <xf numFmtId="0" fontId="27" fillId="0" borderId="63" xfId="0" applyFont="1" applyFill="1" applyBorder="1" applyAlignment="1">
      <alignment horizontal="center" vertical="center" shrinkToFit="1"/>
    </xf>
    <xf numFmtId="0" fontId="27" fillId="0" borderId="62" xfId="0" quotePrefix="1" applyFont="1" applyFill="1" applyBorder="1" applyAlignment="1">
      <alignment horizontal="center" vertical="center" shrinkToFit="1"/>
    </xf>
    <xf numFmtId="0" fontId="7" fillId="0" borderId="61" xfId="0" applyFont="1" applyFill="1" applyBorder="1" applyAlignment="1">
      <alignment horizontal="centerContinuous" vertical="center"/>
    </xf>
    <xf numFmtId="0" fontId="7"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44" xfId="0" applyFont="1" applyFill="1" applyBorder="1" applyAlignment="1">
      <alignment horizontal="center" vertical="center"/>
    </xf>
    <xf numFmtId="164" fontId="21" fillId="3" borderId="45" xfId="0" applyNumberFormat="1" applyFont="1" applyFill="1" applyBorder="1" applyAlignment="1">
      <alignment horizontal="center" vertical="center"/>
    </xf>
    <xf numFmtId="0" fontId="21" fillId="3" borderId="44" xfId="0" applyFont="1" applyFill="1" applyBorder="1" applyAlignment="1">
      <alignment horizontal="right" vertical="center"/>
    </xf>
    <xf numFmtId="0" fontId="21" fillId="3" borderId="46" xfId="0" applyFont="1" applyFill="1" applyBorder="1" applyAlignment="1">
      <alignment vertical="center"/>
    </xf>
    <xf numFmtId="0" fontId="2" fillId="0" borderId="80" xfId="0" applyFont="1" applyBorder="1" applyAlignment="1">
      <alignment horizontal="center" vertical="center" shrinkToFit="1"/>
    </xf>
    <xf numFmtId="0" fontId="2" fillId="0" borderId="0" xfId="0" applyFont="1" applyBorder="1" applyAlignment="1">
      <alignment horizontal="center" vertical="center"/>
    </xf>
    <xf numFmtId="0" fontId="2" fillId="0" borderId="81" xfId="0" applyFont="1" applyBorder="1" applyAlignment="1">
      <alignment horizontal="center" vertical="center" shrinkToFit="1"/>
    </xf>
    <xf numFmtId="164" fontId="2" fillId="0" borderId="47"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5" fillId="0" borderId="85" xfId="0" applyFont="1" applyBorder="1" applyAlignment="1">
      <alignment horizontal="center" vertical="center" shrinkToFit="1"/>
    </xf>
    <xf numFmtId="164" fontId="2" fillId="0" borderId="85" xfId="0" applyNumberFormat="1" applyFont="1" applyBorder="1" applyAlignment="1">
      <alignment horizontal="center" vertical="center" shrinkToFit="1"/>
    </xf>
    <xf numFmtId="0" fontId="5" fillId="0" borderId="85" xfId="0" applyFont="1" applyBorder="1" applyAlignment="1">
      <alignment horizontal="left" vertical="center"/>
    </xf>
    <xf numFmtId="0" fontId="5" fillId="0" borderId="86" xfId="0" applyFont="1" applyBorder="1" applyAlignment="1">
      <alignment horizontal="left" vertical="center" shrinkToFit="1"/>
    </xf>
    <xf numFmtId="164" fontId="5" fillId="0" borderId="85" xfId="0" applyNumberFormat="1"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49" xfId="0" applyNumberFormat="1" applyFont="1" applyBorder="1" applyAlignment="1">
      <alignment horizontal="center" vertical="center" shrinkToFit="1"/>
    </xf>
    <xf numFmtId="0" fontId="5" fillId="0" borderId="49" xfId="0" applyFont="1" applyBorder="1" applyAlignment="1">
      <alignment horizontal="left" vertical="center"/>
    </xf>
    <xf numFmtId="0" fontId="5" fillId="0" borderId="50"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164" fontId="5" fillId="0" borderId="49" xfId="0" applyNumberFormat="1" applyFont="1" applyBorder="1" applyAlignment="1">
      <alignment horizontal="center" vertical="center" shrinkToFit="1"/>
    </xf>
    <xf numFmtId="0" fontId="2" fillId="0" borderId="49" xfId="0" applyFont="1" applyBorder="1" applyAlignment="1">
      <alignment horizontal="left" vertical="center"/>
    </xf>
    <xf numFmtId="164" fontId="5" fillId="0" borderId="0" xfId="0" applyNumberFormat="1" applyFont="1" applyBorder="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50"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2" borderId="21" xfId="0" applyFont="1" applyFill="1" applyBorder="1" applyAlignment="1">
      <alignment horizontal="centerContinuous" vertical="center"/>
    </xf>
    <xf numFmtId="0" fontId="21" fillId="12" borderId="74" xfId="0" applyFont="1" applyFill="1" applyBorder="1" applyAlignment="1">
      <alignment horizontal="centerContinuous" vertical="center"/>
    </xf>
    <xf numFmtId="0" fontId="21" fillId="12" borderId="57" xfId="0" applyFont="1" applyFill="1" applyBorder="1" applyAlignment="1">
      <alignment horizontal="centerContinuous" vertical="center"/>
    </xf>
    <xf numFmtId="164" fontId="2" fillId="0" borderId="75" xfId="0" applyNumberFormat="1" applyFont="1" applyFill="1" applyBorder="1" applyAlignment="1">
      <alignment horizontal="centerContinuous" vertical="center"/>
    </xf>
    <xf numFmtId="0" fontId="5" fillId="0" borderId="76" xfId="0" quotePrefix="1" applyFont="1" applyBorder="1" applyAlignment="1">
      <alignment horizontal="centerContinuous" vertical="center"/>
    </xf>
    <xf numFmtId="164" fontId="2" fillId="0" borderId="77" xfId="0" applyNumberFormat="1" applyFont="1" applyFill="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9" xfId="0" applyFont="1" applyFill="1" applyBorder="1" applyAlignment="1">
      <alignment horizontal="centerContinuous"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56" fillId="0" borderId="38" xfId="0" applyFont="1" applyFill="1" applyBorder="1" applyAlignment="1">
      <alignment horizontal="center" vertical="center" shrinkToFit="1"/>
    </xf>
    <xf numFmtId="0" fontId="2" fillId="0" borderId="49" xfId="0" applyFont="1" applyBorder="1" applyAlignment="1">
      <alignment horizontal="center" vertical="center"/>
    </xf>
    <xf numFmtId="1" fontId="51" fillId="13" borderId="49" xfId="0" applyNumberFormat="1" applyFont="1" applyFill="1" applyBorder="1" applyAlignment="1">
      <alignment horizontal="center" vertical="center"/>
    </xf>
    <xf numFmtId="164" fontId="2" fillId="0" borderId="49" xfId="0" applyNumberFormat="1" applyFont="1" applyFill="1" applyBorder="1" applyAlignment="1">
      <alignment horizontal="center" vertical="center"/>
    </xf>
    <xf numFmtId="0" fontId="2" fillId="0" borderId="52" xfId="0" quotePrefix="1" applyFont="1" applyBorder="1" applyAlignment="1">
      <alignment horizontal="center" vertical="center"/>
    </xf>
    <xf numFmtId="0" fontId="2" fillId="0" borderId="52" xfId="0" applyFont="1" applyBorder="1" applyAlignment="1">
      <alignment horizontal="center" vertical="center"/>
    </xf>
    <xf numFmtId="9" fontId="2" fillId="0" borderId="52" xfId="0" applyNumberFormat="1" applyFont="1" applyBorder="1" applyAlignment="1">
      <alignment horizontal="center" vertical="center"/>
    </xf>
    <xf numFmtId="164" fontId="5" fillId="0" borderId="52" xfId="0" applyNumberFormat="1" applyFont="1" applyFill="1" applyBorder="1" applyAlignment="1">
      <alignment horizontal="center" vertical="center"/>
    </xf>
    <xf numFmtId="164" fontId="2" fillId="0" borderId="108" xfId="0" applyNumberFormat="1" applyFont="1" applyFill="1" applyBorder="1" applyAlignment="1">
      <alignment horizontal="centerContinuous" vertical="center"/>
    </xf>
    <xf numFmtId="164" fontId="2" fillId="0" borderId="109" xfId="0" applyNumberFormat="1" applyFont="1" applyFill="1" applyBorder="1" applyAlignment="1">
      <alignment horizontal="centerContinuous" vertical="center"/>
    </xf>
    <xf numFmtId="0" fontId="5" fillId="0" borderId="110" xfId="0" applyFont="1" applyFill="1" applyBorder="1" applyAlignment="1">
      <alignment horizontal="centerContinuous" vertical="center"/>
    </xf>
    <xf numFmtId="0" fontId="5" fillId="0" borderId="107" xfId="0" applyFont="1" applyFill="1" applyBorder="1" applyAlignment="1">
      <alignment horizontal="centerContinuous" vertical="center"/>
    </xf>
    <xf numFmtId="164" fontId="5" fillId="0" borderId="107" xfId="0" applyNumberFormat="1" applyFont="1" applyFill="1" applyBorder="1" applyAlignment="1">
      <alignment horizontal="center" vertical="center"/>
    </xf>
    <xf numFmtId="49" fontId="2" fillId="0" borderId="107" xfId="0" applyNumberFormat="1" applyFont="1" applyFill="1" applyBorder="1" applyAlignment="1">
      <alignment horizontal="center" vertical="center"/>
    </xf>
    <xf numFmtId="49" fontId="2" fillId="0" borderId="111" xfId="0" applyNumberFormat="1" applyFont="1" applyFill="1" applyBorder="1" applyAlignment="1">
      <alignment horizontal="centerContinuous" vertical="center"/>
    </xf>
    <xf numFmtId="0" fontId="21" fillId="12" borderId="37" xfId="0" applyFont="1" applyFill="1" applyBorder="1" applyAlignment="1">
      <alignment horizontal="center" vertical="center"/>
    </xf>
    <xf numFmtId="164" fontId="21" fillId="3" borderId="37" xfId="0" applyNumberFormat="1" applyFont="1" applyFill="1" applyBorder="1" applyAlignment="1">
      <alignment horizontal="center" vertical="center"/>
    </xf>
    <xf numFmtId="164" fontId="2" fillId="0" borderId="112" xfId="0" applyNumberFormat="1" applyFont="1" applyFill="1" applyBorder="1" applyAlignment="1">
      <alignment horizontal="centerContinuous" vertical="center"/>
    </xf>
    <xf numFmtId="164" fontId="2" fillId="0" borderId="114" xfId="0" applyNumberFormat="1" applyFont="1" applyFill="1" applyBorder="1" applyAlignment="1">
      <alignment horizontal="centerContinuous" vertical="center"/>
    </xf>
    <xf numFmtId="0" fontId="2" fillId="0" borderId="85" xfId="0" applyFont="1" applyBorder="1" applyAlignment="1">
      <alignment horizontal="center" vertical="center" shrinkToFit="1"/>
    </xf>
    <xf numFmtId="0" fontId="56" fillId="0" borderId="8" xfId="0" applyFont="1" applyFill="1" applyBorder="1" applyAlignment="1">
      <alignment horizontal="center" vertical="center" shrinkToFit="1"/>
    </xf>
    <xf numFmtId="164" fontId="2" fillId="0" borderId="47"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7" fillId="0" borderId="27" xfId="5" applyFont="1" applyBorder="1" applyAlignment="1">
      <alignment horizontal="center" vertical="center" shrinkToFit="1"/>
    </xf>
    <xf numFmtId="0" fontId="2" fillId="0" borderId="47" xfId="0" applyFont="1" applyFill="1" applyBorder="1" applyAlignment="1">
      <alignment horizontal="center" vertical="center"/>
    </xf>
    <xf numFmtId="0" fontId="7" fillId="0" borderId="53" xfId="8" applyFont="1" applyFill="1" applyBorder="1" applyAlignment="1">
      <alignment horizontal="center" vertical="center" wrapText="1"/>
    </xf>
    <xf numFmtId="9" fontId="7" fillId="0" borderId="53" xfId="2" applyFont="1" applyFill="1" applyBorder="1" applyAlignment="1">
      <alignment horizontal="center" vertical="center" shrinkToFit="1"/>
    </xf>
    <xf numFmtId="9" fontId="7" fillId="0" borderId="55" xfId="2" applyFont="1" applyFill="1" applyBorder="1" applyAlignment="1">
      <alignment horizontal="center" vertical="center" shrinkToFit="1"/>
    </xf>
    <xf numFmtId="0" fontId="7" fillId="0" borderId="55" xfId="2" applyNumberFormat="1" applyFont="1" applyFill="1" applyBorder="1" applyAlignment="1">
      <alignment horizontal="center" vertical="center" shrinkToFit="1"/>
    </xf>
    <xf numFmtId="1" fontId="2" fillId="0" borderId="63"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7" xfId="0" applyNumberFormat="1" applyFont="1" applyFill="1" applyBorder="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shrinkToFit="1"/>
    </xf>
    <xf numFmtId="1" fontId="2" fillId="0" borderId="102" xfId="0" applyNumberFormat="1" applyFont="1" applyFill="1" applyBorder="1" applyAlignment="1">
      <alignment horizontal="center" vertical="center"/>
    </xf>
    <xf numFmtId="1" fontId="51" fillId="13" borderId="47"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0" fontId="47" fillId="0" borderId="1" xfId="0" applyFont="1" applyBorder="1" applyAlignment="1">
      <alignment horizontal="center" vertical="center" shrinkToFit="1"/>
    </xf>
    <xf numFmtId="1" fontId="7" fillId="0" borderId="30" xfId="0" applyNumberFormat="1" applyFont="1" applyBorder="1" applyAlignment="1">
      <alignment horizontal="center" vertical="center"/>
    </xf>
    <xf numFmtId="0" fontId="7" fillId="0" borderId="42" xfId="0" applyNumberFormat="1" applyFont="1" applyFill="1" applyBorder="1" applyAlignment="1">
      <alignment horizontal="center" vertical="center" wrapText="1"/>
    </xf>
    <xf numFmtId="1" fontId="2" fillId="0" borderId="43" xfId="0" applyNumberFormat="1" applyFont="1" applyFill="1" applyBorder="1" applyAlignment="1">
      <alignment horizontal="center" vertical="center"/>
    </xf>
    <xf numFmtId="1" fontId="2" fillId="0" borderId="87" xfId="0" applyNumberFormat="1" applyFont="1" applyFill="1" applyBorder="1" applyAlignment="1">
      <alignment horizontal="center" vertical="center"/>
    </xf>
    <xf numFmtId="1" fontId="2" fillId="0" borderId="56"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118" xfId="0" applyNumberFormat="1" applyFont="1" applyBorder="1" applyAlignment="1">
      <alignment horizontal="centerContinuous" vertical="center"/>
    </xf>
    <xf numFmtId="0" fontId="2" fillId="0" borderId="119" xfId="0" applyFont="1" applyBorder="1" applyAlignment="1">
      <alignment horizontal="centerContinuous" vertical="center"/>
    </xf>
    <xf numFmtId="0" fontId="2" fillId="0" borderId="84" xfId="0" applyFont="1" applyFill="1" applyBorder="1" applyAlignment="1">
      <alignment horizontal="center" vertical="center" shrinkToFit="1"/>
    </xf>
    <xf numFmtId="0" fontId="5" fillId="0" borderId="49" xfId="0" applyFont="1" applyBorder="1" applyAlignment="1">
      <alignment horizontal="center" vertical="center" shrinkToFit="1"/>
    </xf>
    <xf numFmtId="0" fontId="2" fillId="0" borderId="85" xfId="0" applyFont="1" applyBorder="1" applyAlignment="1">
      <alignment horizontal="left" vertical="center"/>
    </xf>
    <xf numFmtId="0" fontId="7" fillId="0" borderId="120" xfId="5" applyFont="1" applyBorder="1" applyAlignment="1">
      <alignment horizontal="center" vertical="center" shrinkToFit="1"/>
    </xf>
    <xf numFmtId="9" fontId="7" fillId="0" borderId="121" xfId="2" applyFont="1" applyBorder="1" applyAlignment="1">
      <alignment horizontal="center" vertical="center" shrinkToFit="1"/>
    </xf>
    <xf numFmtId="0" fontId="7" fillId="0" borderId="121" xfId="2" applyNumberFormat="1" applyFont="1" applyBorder="1" applyAlignment="1">
      <alignment horizontal="center" vertical="center" shrinkToFit="1"/>
    </xf>
    <xf numFmtId="0" fontId="7" fillId="0" borderId="122"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29" xfId="5"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29" xfId="0" quotePrefix="1" applyNumberFormat="1" applyFont="1" applyBorder="1" applyAlignment="1">
      <alignment horizontal="center" vertical="center" wrapText="1"/>
    </xf>
    <xf numFmtId="9" fontId="7" fillId="0" borderId="28" xfId="10" applyFont="1" applyFill="1" applyBorder="1" applyAlignment="1">
      <alignment horizontal="center" vertical="center" shrinkToFit="1"/>
    </xf>
    <xf numFmtId="9" fontId="7" fillId="0" borderId="27" xfId="10" applyFont="1" applyFill="1" applyBorder="1" applyAlignment="1">
      <alignment horizontal="center" vertical="center" shrinkToFit="1"/>
    </xf>
    <xf numFmtId="0" fontId="7" fillId="0" borderId="28" xfId="10" applyNumberFormat="1" applyFont="1" applyFill="1" applyBorder="1" applyAlignment="1">
      <alignment horizontal="center" vertical="center" shrinkToFit="1"/>
    </xf>
    <xf numFmtId="0" fontId="7"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shrinkToFit="1"/>
    </xf>
    <xf numFmtId="0" fontId="7" fillId="0" borderId="29" xfId="8" applyNumberFormat="1" applyFont="1" applyFill="1" applyBorder="1" applyAlignment="1">
      <alignment horizontal="center" vertical="center" wrapText="1"/>
    </xf>
    <xf numFmtId="0" fontId="7" fillId="0" borderId="14" xfId="2" applyNumberFormat="1" applyFont="1" applyBorder="1" applyAlignment="1">
      <alignment horizontal="center" vertical="center" shrinkToFit="1"/>
    </xf>
    <xf numFmtId="0" fontId="7" fillId="0" borderId="28" xfId="5" applyNumberFormat="1" applyFont="1" applyFill="1" applyBorder="1" applyAlignment="1">
      <alignment horizontal="center" vertical="center"/>
    </xf>
    <xf numFmtId="0" fontId="7" fillId="0" borderId="29" xfId="5" applyNumberFormat="1" applyFont="1" applyFill="1" applyBorder="1" applyAlignment="1">
      <alignment horizontal="center" vertical="center"/>
    </xf>
    <xf numFmtId="0" fontId="7" fillId="0" borderId="28" xfId="0" applyNumberFormat="1" applyFont="1" applyFill="1" applyBorder="1" applyAlignment="1">
      <alignment horizontal="center" vertical="center" wrapText="1"/>
    </xf>
    <xf numFmtId="0" fontId="7" fillId="0" borderId="27" xfId="0" applyFont="1" applyBorder="1" applyAlignment="1">
      <alignment horizontal="center" vertical="center" shrinkToFit="1"/>
    </xf>
    <xf numFmtId="0" fontId="7" fillId="0" borderId="28" xfId="5" applyNumberFormat="1" applyFont="1" applyFill="1" applyBorder="1" applyAlignment="1">
      <alignment horizontal="center" vertical="center" wrapText="1"/>
    </xf>
    <xf numFmtId="0" fontId="7" fillId="0" borderId="29" xfId="5" applyNumberFormat="1" applyFont="1" applyFill="1" applyBorder="1" applyAlignment="1">
      <alignment horizontal="center" vertical="center" wrapText="1"/>
    </xf>
    <xf numFmtId="0" fontId="7" fillId="10" borderId="53" xfId="8" applyFont="1" applyFill="1" applyBorder="1" applyAlignment="1">
      <alignment horizontal="center" vertical="center"/>
    </xf>
    <xf numFmtId="0" fontId="7" fillId="0" borderId="55"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xf>
    <xf numFmtId="0" fontId="7" fillId="0" borderId="41" xfId="0" quotePrefix="1"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7" fillId="4" borderId="29" xfId="0" quotePrefix="1" applyNumberFormat="1" applyFont="1" applyFill="1" applyBorder="1" applyAlignment="1">
      <alignment horizontal="center" vertical="center"/>
    </xf>
    <xf numFmtId="0" fontId="7" fillId="0" borderId="42" xfId="0" quotePrefix="1" applyNumberFormat="1" applyFont="1" applyFill="1" applyBorder="1" applyAlignment="1">
      <alignment horizontal="center" vertical="center"/>
    </xf>
    <xf numFmtId="0" fontId="59" fillId="0" borderId="43" xfId="0" applyFont="1" applyFill="1" applyBorder="1" applyAlignment="1">
      <alignment horizontal="centerContinuous" vertical="center"/>
    </xf>
    <xf numFmtId="0" fontId="27" fillId="0" borderId="56" xfId="0" applyFont="1" applyFill="1" applyBorder="1" applyAlignment="1">
      <alignment horizontal="centerContinuous" vertical="center"/>
    </xf>
    <xf numFmtId="1" fontId="51" fillId="13" borderId="124" xfId="0" applyNumberFormat="1" applyFont="1" applyFill="1" applyBorder="1" applyAlignment="1">
      <alignment horizontal="center" vertical="center"/>
    </xf>
    <xf numFmtId="0" fontId="2" fillId="17" borderId="80" xfId="0" applyFont="1" applyFill="1" applyBorder="1" applyAlignment="1">
      <alignment horizontal="center" vertical="center"/>
    </xf>
    <xf numFmtId="0" fontId="2" fillId="17" borderId="52" xfId="0" applyFont="1" applyFill="1" applyBorder="1" applyAlignment="1">
      <alignment horizontal="center" vertical="center"/>
    </xf>
    <xf numFmtId="49" fontId="2" fillId="17" borderId="52" xfId="0" applyNumberFormat="1" applyFont="1" applyFill="1" applyBorder="1" applyAlignment="1">
      <alignment horizontal="center" vertical="center"/>
    </xf>
    <xf numFmtId="0" fontId="2" fillId="17" borderId="51" xfId="0" applyFont="1" applyFill="1" applyBorder="1" applyAlignment="1">
      <alignment horizontal="center" vertical="center"/>
    </xf>
    <xf numFmtId="0" fontId="2" fillId="17" borderId="63" xfId="0" applyFont="1" applyFill="1" applyBorder="1" applyAlignment="1">
      <alignment horizontal="center" vertical="center"/>
    </xf>
    <xf numFmtId="0" fontId="2" fillId="17" borderId="115" xfId="0" applyFont="1" applyFill="1" applyBorder="1" applyAlignment="1">
      <alignment horizontal="center" vertical="center"/>
    </xf>
    <xf numFmtId="0" fontId="2" fillId="17" borderId="116" xfId="0" applyFont="1" applyFill="1" applyBorder="1" applyAlignment="1">
      <alignment horizontal="center" vertical="center"/>
    </xf>
    <xf numFmtId="49" fontId="2" fillId="17" borderId="116" xfId="0" applyNumberFormat="1" applyFont="1" applyFill="1" applyBorder="1" applyAlignment="1">
      <alignment horizontal="center" vertical="center"/>
    </xf>
    <xf numFmtId="0" fontId="2" fillId="17" borderId="117" xfId="0" applyFont="1" applyFill="1" applyBorder="1" applyAlignment="1">
      <alignment horizontal="center" vertical="center"/>
    </xf>
    <xf numFmtId="0" fontId="2" fillId="17" borderId="47" xfId="0" applyFont="1" applyFill="1" applyBorder="1" applyAlignment="1">
      <alignment horizontal="center" vertical="center"/>
    </xf>
    <xf numFmtId="1" fontId="2" fillId="17" borderId="47" xfId="0" applyNumberFormat="1" applyFont="1" applyFill="1" applyBorder="1" applyAlignment="1">
      <alignment horizontal="center" vertical="center"/>
    </xf>
    <xf numFmtId="0" fontId="2" fillId="17" borderId="123" xfId="0" applyFont="1" applyFill="1" applyBorder="1" applyAlignment="1">
      <alignment horizontal="center" vertical="center"/>
    </xf>
    <xf numFmtId="0" fontId="2" fillId="17" borderId="124" xfId="0" applyFont="1" applyFill="1" applyBorder="1" applyAlignment="1">
      <alignment horizontal="center" vertical="center"/>
    </xf>
    <xf numFmtId="49" fontId="2" fillId="17" borderId="124" xfId="0" applyNumberFormat="1" applyFont="1" applyFill="1" applyBorder="1" applyAlignment="1">
      <alignment horizontal="center" vertical="center"/>
    </xf>
    <xf numFmtId="1" fontId="2" fillId="17" borderId="124" xfId="0" applyNumberFormat="1" applyFont="1" applyFill="1" applyBorder="1" applyAlignment="1">
      <alignment horizontal="center" vertical="center"/>
    </xf>
    <xf numFmtId="0" fontId="2" fillId="17" borderId="125" xfId="0" applyFont="1" applyFill="1" applyBorder="1" applyAlignment="1">
      <alignment horizontal="center" vertical="center"/>
    </xf>
    <xf numFmtId="0" fontId="2" fillId="17" borderId="62" xfId="0" applyFont="1" applyFill="1" applyBorder="1" applyAlignment="1">
      <alignment horizontal="center" vertical="center"/>
    </xf>
    <xf numFmtId="0" fontId="2" fillId="0" borderId="84" xfId="0" applyFont="1" applyBorder="1" applyAlignment="1">
      <alignment horizontal="center" vertical="center"/>
    </xf>
    <xf numFmtId="0" fontId="2" fillId="17" borderId="82" xfId="0" applyFont="1" applyFill="1" applyBorder="1" applyAlignment="1">
      <alignment horizontal="center" vertical="center" shrinkToFit="1"/>
    </xf>
    <xf numFmtId="0" fontId="2" fillId="0" borderId="85" xfId="0" applyFont="1" applyBorder="1" applyAlignment="1">
      <alignment horizontal="center" vertical="center"/>
    </xf>
    <xf numFmtId="0" fontId="2" fillId="17" borderId="49" xfId="0" applyFont="1" applyFill="1" applyBorder="1" applyAlignment="1">
      <alignment horizontal="center" vertical="center"/>
    </xf>
    <xf numFmtId="49" fontId="2" fillId="0" borderId="85" xfId="2" applyNumberFormat="1" applyFont="1" applyBorder="1" applyAlignment="1">
      <alignment horizontal="center" vertical="center"/>
    </xf>
    <xf numFmtId="49" fontId="2" fillId="17" borderId="49" xfId="0" applyNumberFormat="1" applyFont="1" applyFill="1" applyBorder="1" applyAlignment="1">
      <alignment horizontal="center" vertical="center"/>
    </xf>
    <xf numFmtId="164" fontId="5" fillId="0" borderId="85" xfId="0" applyNumberFormat="1" applyFont="1" applyBorder="1" applyAlignment="1">
      <alignment horizontal="center" vertical="center"/>
    </xf>
    <xf numFmtId="164" fontId="2" fillId="17" borderId="49" xfId="0" applyNumberFormat="1" applyFont="1" applyFill="1" applyBorder="1" applyAlignment="1">
      <alignment horizontal="center" vertical="center"/>
    </xf>
    <xf numFmtId="1" fontId="2" fillId="17" borderId="49" xfId="0" applyNumberFormat="1" applyFont="1" applyFill="1" applyBorder="1" applyAlignment="1">
      <alignment horizontal="center" vertical="center"/>
    </xf>
    <xf numFmtId="0" fontId="2" fillId="0" borderId="86" xfId="0" quotePrefix="1" applyFont="1" applyBorder="1" applyAlignment="1">
      <alignment horizontal="center" vertical="center"/>
    </xf>
    <xf numFmtId="0" fontId="2" fillId="17" borderId="50" xfId="0" quotePrefix="1" applyFont="1" applyFill="1" applyBorder="1" applyAlignment="1">
      <alignment horizontal="center" vertical="center"/>
    </xf>
    <xf numFmtId="0" fontId="2" fillId="0" borderId="47" xfId="0" quotePrefix="1" applyFont="1" applyFill="1" applyBorder="1" applyAlignment="1">
      <alignment horizontal="center" vertical="center"/>
    </xf>
    <xf numFmtId="0" fontId="2" fillId="0" borderId="49" xfId="0" quotePrefix="1" applyFont="1" applyBorder="1" applyAlignment="1">
      <alignment horizontal="center" vertical="center"/>
    </xf>
    <xf numFmtId="9" fontId="2" fillId="0" borderId="47" xfId="0" applyNumberFormat="1" applyFont="1" applyFill="1" applyBorder="1" applyAlignment="1">
      <alignment horizontal="center" vertical="center"/>
    </xf>
    <xf numFmtId="9" fontId="2" fillId="0" borderId="49" xfId="0" applyNumberFormat="1" applyFont="1" applyBorder="1" applyAlignment="1">
      <alignment horizontal="center" vertical="center"/>
    </xf>
    <xf numFmtId="0" fontId="2" fillId="0" borderId="113" xfId="0" applyFont="1" applyFill="1" applyBorder="1" applyAlignment="1">
      <alignment horizontal="centerContinuous" vertical="center"/>
    </xf>
    <xf numFmtId="0" fontId="5" fillId="0" borderId="78" xfId="0" quotePrefix="1" applyFont="1" applyBorder="1" applyAlignment="1">
      <alignment horizontal="centerContinuous" vertical="center"/>
    </xf>
    <xf numFmtId="0" fontId="2" fillId="0" borderId="85" xfId="0" applyFont="1" applyFill="1" applyBorder="1" applyAlignment="1">
      <alignment horizontal="center" vertical="center"/>
    </xf>
    <xf numFmtId="49" fontId="2" fillId="0" borderId="85" xfId="0" applyNumberFormat="1" applyFont="1" applyFill="1" applyBorder="1" applyAlignment="1">
      <alignment horizontal="center" vertical="center"/>
    </xf>
    <xf numFmtId="164" fontId="2" fillId="0" borderId="85" xfId="0" applyNumberFormat="1" applyFont="1" applyFill="1" applyBorder="1" applyAlignment="1">
      <alignment horizontal="center" vertical="center"/>
    </xf>
    <xf numFmtId="0" fontId="2" fillId="0" borderId="86" xfId="0" quotePrefix="1" applyFont="1" applyFill="1" applyBorder="1" applyAlignment="1">
      <alignment horizontal="center" vertical="center"/>
    </xf>
    <xf numFmtId="1" fontId="51" fillId="13" borderId="85" xfId="0" applyNumberFormat="1" applyFont="1" applyFill="1" applyBorder="1" applyAlignment="1">
      <alignment horizontal="center" vertical="center"/>
    </xf>
    <xf numFmtId="1" fontId="2" fillId="0" borderId="85" xfId="0" applyNumberFormat="1" applyFont="1" applyFill="1" applyBorder="1" applyAlignment="1">
      <alignment horizontal="center" vertical="center"/>
    </xf>
    <xf numFmtId="0" fontId="48" fillId="4" borderId="33" xfId="0" applyFont="1" applyFill="1" applyBorder="1" applyAlignment="1">
      <alignment horizontal="right" vertical="center"/>
    </xf>
    <xf numFmtId="0" fontId="2" fillId="0" borderId="86" xfId="0" applyFont="1" applyBorder="1" applyAlignment="1">
      <alignment horizontal="left" vertical="center" shrinkToFit="1"/>
    </xf>
    <xf numFmtId="0" fontId="2" fillId="0" borderId="126" xfId="0" applyFont="1" applyFill="1" applyBorder="1" applyAlignment="1">
      <alignment horizontal="center" vertical="center"/>
    </xf>
    <xf numFmtId="164" fontId="2" fillId="10" borderId="126" xfId="0" applyNumberFormat="1" applyFont="1" applyFill="1" applyBorder="1" applyAlignment="1">
      <alignment horizontal="center" vertical="center"/>
    </xf>
    <xf numFmtId="1" fontId="51" fillId="13" borderId="126" xfId="0" applyNumberFormat="1" applyFont="1" applyFill="1" applyBorder="1" applyAlignment="1">
      <alignment horizontal="center" vertical="center"/>
    </xf>
    <xf numFmtId="1" fontId="2" fillId="0" borderId="126" xfId="0" applyNumberFormat="1" applyFont="1" applyFill="1" applyBorder="1" applyAlignment="1">
      <alignment horizontal="center" vertical="center"/>
    </xf>
    <xf numFmtId="0" fontId="2" fillId="0" borderId="127" xfId="0" quotePrefix="1" applyFont="1" applyFill="1" applyBorder="1" applyAlignment="1">
      <alignment horizontal="center" vertical="center"/>
    </xf>
    <xf numFmtId="0" fontId="53" fillId="0" borderId="37" xfId="0" applyFont="1" applyBorder="1" applyAlignment="1">
      <alignment horizontal="centerContinuous" vertical="center"/>
    </xf>
    <xf numFmtId="0" fontId="54" fillId="0" borderId="37" xfId="0" applyFont="1" applyBorder="1" applyAlignment="1">
      <alignment horizontal="centerContinuous" vertical="center"/>
    </xf>
    <xf numFmtId="0" fontId="21" fillId="12" borderId="129" xfId="0" applyFont="1" applyFill="1" applyBorder="1" applyAlignment="1">
      <alignment horizontal="center" vertical="center"/>
    </xf>
    <xf numFmtId="1" fontId="21" fillId="12" borderId="37" xfId="0" applyNumberFormat="1" applyFont="1" applyFill="1" applyBorder="1" applyAlignment="1">
      <alignment horizontal="center" vertical="center"/>
    </xf>
    <xf numFmtId="1" fontId="2" fillId="0" borderId="87" xfId="0" applyNumberFormat="1" applyFont="1" applyBorder="1" applyAlignment="1">
      <alignment horizontal="center" vertical="center"/>
    </xf>
    <xf numFmtId="0" fontId="2" fillId="0" borderId="93" xfId="0" applyFont="1" applyFill="1" applyBorder="1" applyAlignment="1">
      <alignment horizontal="centerContinuous" vertical="center" shrinkToFit="1"/>
    </xf>
    <xf numFmtId="0" fontId="21" fillId="0" borderId="75" xfId="0" applyFont="1" applyFill="1" applyBorder="1" applyAlignment="1">
      <alignment horizontal="centerContinuous" vertical="center"/>
    </xf>
    <xf numFmtId="0" fontId="21" fillId="0" borderId="64" xfId="0" applyFont="1" applyFill="1" applyBorder="1" applyAlignment="1">
      <alignment horizontal="centerContinuous" vertical="center"/>
    </xf>
    <xf numFmtId="0" fontId="2" fillId="0" borderId="114" xfId="0" applyFont="1" applyFill="1" applyBorder="1" applyAlignment="1">
      <alignment horizontal="center" vertical="center"/>
    </xf>
    <xf numFmtId="0" fontId="2" fillId="0" borderId="76" xfId="0" applyFont="1" applyFill="1" applyBorder="1" applyAlignment="1">
      <alignment horizontal="centerContinuous" vertical="center"/>
    </xf>
    <xf numFmtId="0" fontId="2" fillId="0" borderId="94" xfId="0" applyFont="1" applyFill="1" applyBorder="1" applyAlignment="1">
      <alignment horizontal="centerContinuous" vertical="center" shrinkToFit="1"/>
    </xf>
    <xf numFmtId="0" fontId="2" fillId="0" borderId="77" xfId="0" applyFont="1" applyFill="1" applyBorder="1" applyAlignment="1">
      <alignment horizontal="centerContinuous" vertical="center"/>
    </xf>
    <xf numFmtId="0" fontId="2" fillId="0" borderId="69" xfId="0" applyFont="1" applyFill="1" applyBorder="1" applyAlignment="1">
      <alignment horizontal="centerContinuous" vertical="center"/>
    </xf>
    <xf numFmtId="49" fontId="2" fillId="0" borderId="109" xfId="0" applyNumberFormat="1" applyFont="1" applyFill="1" applyBorder="1" applyAlignment="1">
      <alignment horizontal="center" vertical="center"/>
    </xf>
    <xf numFmtId="49" fontId="2" fillId="0" borderId="49" xfId="0" applyNumberFormat="1" applyFont="1" applyFill="1" applyBorder="1" applyAlignment="1">
      <alignment horizontal="center" vertical="center"/>
    </xf>
    <xf numFmtId="0" fontId="2" fillId="0" borderId="78" xfId="0" applyFont="1" applyFill="1" applyBorder="1" applyAlignment="1">
      <alignment horizontal="centerContinuous" vertical="center"/>
    </xf>
    <xf numFmtId="1" fontId="2" fillId="0" borderId="56" xfId="0" applyNumberFormat="1" applyFont="1" applyBorder="1" applyAlignment="1">
      <alignment horizontal="center" vertical="center"/>
    </xf>
    <xf numFmtId="0" fontId="2" fillId="0" borderId="128" xfId="0" applyFont="1" applyFill="1" applyBorder="1" applyAlignment="1">
      <alignment horizontal="center" vertical="center"/>
    </xf>
    <xf numFmtId="0" fontId="2" fillId="0" borderId="126" xfId="0" quotePrefix="1" applyFont="1" applyFill="1" applyBorder="1" applyAlignment="1">
      <alignment horizontal="center" vertical="center" wrapText="1"/>
    </xf>
    <xf numFmtId="49" fontId="2" fillId="0" borderId="126" xfId="2" applyNumberFormat="1" applyFont="1" applyFill="1" applyBorder="1" applyAlignment="1">
      <alignment horizontal="center" vertical="center"/>
    </xf>
    <xf numFmtId="0" fontId="2" fillId="0" borderId="130" xfId="0" applyFont="1" applyFill="1" applyBorder="1" applyAlignment="1">
      <alignment horizontal="center" vertical="center"/>
    </xf>
    <xf numFmtId="0" fontId="2" fillId="0" borderId="131" xfId="0" applyFont="1" applyFill="1" applyBorder="1" applyAlignment="1">
      <alignment horizontal="center" vertical="center"/>
    </xf>
    <xf numFmtId="0" fontId="2" fillId="0" borderId="131" xfId="0" quotePrefix="1" applyFont="1" applyFill="1" applyBorder="1" applyAlignment="1">
      <alignment horizontal="center" vertical="center" wrapText="1"/>
    </xf>
    <xf numFmtId="49" fontId="2" fillId="0" borderId="131" xfId="2" applyNumberFormat="1" applyFont="1" applyFill="1" applyBorder="1" applyAlignment="1">
      <alignment horizontal="center" vertical="center"/>
    </xf>
    <xf numFmtId="164" fontId="2" fillId="10" borderId="131" xfId="0" applyNumberFormat="1" applyFont="1" applyFill="1" applyBorder="1" applyAlignment="1">
      <alignment horizontal="center" vertical="center"/>
    </xf>
    <xf numFmtId="1" fontId="51" fillId="13" borderId="131" xfId="0" applyNumberFormat="1" applyFont="1" applyFill="1" applyBorder="1" applyAlignment="1">
      <alignment horizontal="center" vertical="center"/>
    </xf>
    <xf numFmtId="1" fontId="2" fillId="0" borderId="131" xfId="0" applyNumberFormat="1" applyFont="1" applyFill="1" applyBorder="1" applyAlignment="1">
      <alignment horizontal="center" vertical="center"/>
    </xf>
    <xf numFmtId="0" fontId="2" fillId="0" borderId="132" xfId="0" quotePrefix="1" applyFont="1" applyFill="1" applyBorder="1" applyAlignment="1">
      <alignment horizontal="center" vertical="center"/>
    </xf>
    <xf numFmtId="0" fontId="7" fillId="18" borderId="27" xfId="0" applyFont="1" applyFill="1" applyBorder="1" applyAlignment="1">
      <alignment horizontal="center" vertical="center" wrapText="1"/>
    </xf>
    <xf numFmtId="0" fontId="7" fillId="18" borderId="54" xfId="0" applyFont="1" applyFill="1" applyBorder="1" applyAlignment="1">
      <alignment horizontal="center" vertical="center" wrapText="1"/>
    </xf>
    <xf numFmtId="0" fontId="37" fillId="2" borderId="133" xfId="0" applyFont="1" applyFill="1" applyBorder="1" applyAlignment="1">
      <alignment horizontal="right" vertical="center"/>
    </xf>
    <xf numFmtId="0" fontId="38" fillId="2" borderId="133" xfId="0" applyFont="1" applyFill="1" applyBorder="1" applyAlignment="1">
      <alignment horizontal="left" vertical="center"/>
    </xf>
    <xf numFmtId="0" fontId="20" fillId="2" borderId="133" xfId="0" applyFont="1" applyFill="1" applyBorder="1" applyAlignment="1">
      <alignment horizontal="left" vertical="center"/>
    </xf>
    <xf numFmtId="0" fontId="4" fillId="2" borderId="133" xfId="0" applyFont="1" applyFill="1" applyBorder="1" applyAlignment="1">
      <alignment horizontal="centerContinuous" vertical="center"/>
    </xf>
    <xf numFmtId="0" fontId="5" fillId="2" borderId="133" xfId="0" applyFont="1" applyFill="1" applyBorder="1" applyAlignment="1">
      <alignment horizontal="centerContinuous" vertical="center"/>
    </xf>
    <xf numFmtId="0" fontId="36" fillId="2" borderId="133" xfId="1" applyFont="1" applyFill="1" applyBorder="1" applyAlignment="1" applyProtection="1">
      <alignment horizontal="right" vertical="center"/>
    </xf>
    <xf numFmtId="0" fontId="12" fillId="14" borderId="22" xfId="0" applyFont="1" applyFill="1" applyBorder="1" applyAlignment="1">
      <alignment horizontal="centerContinuous" vertical="center" wrapText="1"/>
    </xf>
    <xf numFmtId="0" fontId="12" fillId="14" borderId="23" xfId="0" applyFont="1" applyFill="1" applyBorder="1" applyAlignment="1">
      <alignment horizontal="center" vertical="center"/>
    </xf>
    <xf numFmtId="0" fontId="12" fillId="14" borderId="23" xfId="0" applyFont="1" applyFill="1" applyBorder="1" applyAlignment="1">
      <alignment horizontal="center" vertical="center" wrapText="1"/>
    </xf>
    <xf numFmtId="0" fontId="12" fillId="14" borderId="23" xfId="0" applyNumberFormat="1" applyFont="1" applyFill="1" applyBorder="1" applyAlignment="1">
      <alignment horizontal="center" vertical="center" wrapText="1"/>
    </xf>
    <xf numFmtId="0" fontId="12" fillId="14" borderId="24" xfId="0" applyNumberFormat="1" applyFont="1" applyFill="1" applyBorder="1" applyAlignment="1">
      <alignment horizontal="centerContinuous" vertical="center" wrapText="1"/>
    </xf>
    <xf numFmtId="0" fontId="55" fillId="0" borderId="25" xfId="0" applyFont="1" applyBorder="1" applyAlignment="1">
      <alignment horizontal="centerContinuous" vertical="center"/>
    </xf>
    <xf numFmtId="0" fontId="63" fillId="0" borderId="0" xfId="0" applyFont="1" applyBorder="1" applyAlignment="1">
      <alignment horizontal="centerContinuous" vertical="center"/>
    </xf>
    <xf numFmtId="0" fontId="63" fillId="0" borderId="0" xfId="0" applyNumberFormat="1" applyFont="1" applyBorder="1" applyAlignment="1">
      <alignment horizontal="centerContinuous" vertical="center"/>
    </xf>
    <xf numFmtId="0" fontId="58" fillId="0" borderId="0" xfId="0" applyFont="1" applyBorder="1" applyAlignment="1">
      <alignment vertical="center"/>
    </xf>
    <xf numFmtId="0" fontId="56" fillId="0" borderId="1" xfId="8" applyFont="1" applyFill="1" applyBorder="1" applyAlignment="1">
      <alignment horizontal="center" vertical="center" shrinkToFit="1"/>
    </xf>
    <xf numFmtId="0" fontId="56" fillId="0" borderId="38" xfId="8" applyFont="1" applyFill="1" applyBorder="1" applyAlignment="1">
      <alignment horizontal="center" vertical="center" shrinkToFit="1"/>
    </xf>
    <xf numFmtId="0" fontId="56" fillId="0" borderId="8" xfId="8" applyFont="1" applyFill="1" applyBorder="1" applyAlignment="1">
      <alignment horizontal="center" vertical="center" shrinkToFit="1"/>
    </xf>
    <xf numFmtId="0" fontId="9" fillId="18" borderId="3" xfId="0" quotePrefix="1" applyFont="1" applyFill="1" applyBorder="1" applyAlignment="1">
      <alignment horizontal="center" vertical="center"/>
    </xf>
    <xf numFmtId="49" fontId="4" fillId="0" borderId="0" xfId="0" applyNumberFormat="1" applyFont="1" applyBorder="1" applyAlignment="1">
      <alignment horizontal="center" vertical="center"/>
    </xf>
    <xf numFmtId="49" fontId="17" fillId="0" borderId="41" xfId="0" applyNumberFormat="1" applyFont="1" applyFill="1" applyBorder="1" applyAlignment="1">
      <alignment horizontal="center" shrinkToFit="1"/>
    </xf>
    <xf numFmtId="0" fontId="26" fillId="0" borderId="26"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7" fillId="0" borderId="12" xfId="0" applyNumberFormat="1" applyFont="1" applyFill="1" applyBorder="1" applyAlignment="1">
      <alignment horizontal="center" vertical="center"/>
    </xf>
    <xf numFmtId="0" fontId="52" fillId="0" borderId="37" xfId="0" applyFont="1" applyBorder="1" applyAlignment="1">
      <alignment horizontal="centerContinuous"/>
    </xf>
    <xf numFmtId="0" fontId="27" fillId="0" borderId="43" xfId="0" applyFont="1" applyFill="1" applyBorder="1" applyAlignment="1">
      <alignment horizontal="centerContinuous"/>
    </xf>
    <xf numFmtId="0" fontId="27" fillId="0" borderId="43" xfId="0" applyFont="1" applyBorder="1" applyAlignment="1">
      <alignment horizontal="centerContinuous"/>
    </xf>
    <xf numFmtId="0" fontId="27" fillId="0" borderId="56" xfId="0" applyFont="1" applyFill="1" applyBorder="1" applyAlignment="1">
      <alignment horizontal="centerContinuous"/>
    </xf>
    <xf numFmtId="0" fontId="27" fillId="10" borderId="43" xfId="0" quotePrefix="1" applyFont="1" applyFill="1" applyBorder="1" applyAlignment="1">
      <alignment horizontal="centerContinuous"/>
    </xf>
    <xf numFmtId="0" fontId="2" fillId="0" borderId="103" xfId="0" applyNumberFormat="1" applyFont="1" applyFill="1" applyBorder="1" applyAlignment="1">
      <alignment horizontal="center" vertical="center"/>
    </xf>
    <xf numFmtId="0" fontId="14" fillId="16" borderId="1" xfId="0" applyFont="1" applyFill="1" applyBorder="1" applyAlignment="1">
      <alignment vertical="center"/>
    </xf>
    <xf numFmtId="0" fontId="7" fillId="16" borderId="27" xfId="0" applyNumberFormat="1" applyFont="1" applyFill="1" applyBorder="1" applyAlignment="1">
      <alignment horizontal="center" vertical="center"/>
    </xf>
    <xf numFmtId="49" fontId="23" fillId="16" borderId="27" xfId="0" applyNumberFormat="1" applyFont="1" applyFill="1" applyBorder="1" applyAlignment="1">
      <alignment horizontal="center" vertical="center"/>
    </xf>
    <xf numFmtId="0" fontId="23" fillId="16" borderId="28" xfId="0" applyNumberFormat="1" applyFont="1" applyFill="1" applyBorder="1" applyAlignment="1">
      <alignment horizontal="center" vertical="center"/>
    </xf>
    <xf numFmtId="0" fontId="14" fillId="16" borderId="28" xfId="0" applyNumberFormat="1" applyFont="1" applyFill="1" applyBorder="1" applyAlignment="1">
      <alignment horizontal="center" vertical="center"/>
    </xf>
    <xf numFmtId="0" fontId="7" fillId="16" borderId="29" xfId="0" quotePrefix="1" applyNumberFormat="1" applyFont="1" applyFill="1" applyBorder="1" applyAlignment="1">
      <alignment horizontal="center" vertical="center"/>
    </xf>
    <xf numFmtId="0" fontId="11" fillId="16" borderId="1" xfId="0" applyFont="1" applyFill="1" applyBorder="1" applyAlignment="1">
      <alignment vertical="center"/>
    </xf>
    <xf numFmtId="49" fontId="17" fillId="16" borderId="27" xfId="0" applyNumberFormat="1" applyFont="1" applyFill="1" applyBorder="1" applyAlignment="1">
      <alignment horizontal="center" vertical="center"/>
    </xf>
    <xf numFmtId="0" fontId="17" fillId="16" borderId="28" xfId="0" applyNumberFormat="1" applyFont="1" applyFill="1" applyBorder="1" applyAlignment="1">
      <alignment horizontal="center" vertical="center"/>
    </xf>
    <xf numFmtId="0" fontId="11" fillId="16" borderId="28" xfId="0" applyNumberFormat="1" applyFont="1" applyFill="1" applyBorder="1" applyAlignment="1">
      <alignment horizontal="center" vertical="center"/>
    </xf>
    <xf numFmtId="0" fontId="13" fillId="16" borderId="1" xfId="0" applyFont="1" applyFill="1" applyBorder="1" applyAlignment="1">
      <alignment vertical="center"/>
    </xf>
    <xf numFmtId="49" fontId="24" fillId="16" borderId="27" xfId="0" applyNumberFormat="1" applyFont="1" applyFill="1" applyBorder="1" applyAlignment="1">
      <alignment horizontal="center" vertical="center"/>
    </xf>
    <xf numFmtId="0" fontId="24" fillId="16" borderId="28" xfId="0" applyNumberFormat="1" applyFont="1" applyFill="1" applyBorder="1" applyAlignment="1">
      <alignment horizontal="center" vertical="center"/>
    </xf>
    <xf numFmtId="0" fontId="13" fillId="16" borderId="28"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7" xfId="0" applyNumberFormat="1" applyFont="1" applyFill="1" applyBorder="1" applyAlignment="1">
      <alignment horizontal="center" vertical="center"/>
    </xf>
    <xf numFmtId="0" fontId="28" fillId="10" borderId="28"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27" xfId="0" applyFont="1" applyFill="1" applyBorder="1" applyAlignment="1">
      <alignment horizontal="center" vertical="center" wrapText="1"/>
    </xf>
    <xf numFmtId="0" fontId="7" fillId="20" borderId="1" xfId="0" applyFont="1" applyFill="1" applyBorder="1" applyAlignment="1">
      <alignment horizontal="center" vertical="center" shrinkToFit="1"/>
    </xf>
    <xf numFmtId="0" fontId="7" fillId="20" borderId="27" xfId="0" applyFont="1" applyFill="1" applyBorder="1" applyAlignment="1">
      <alignment horizontal="center" vertical="center" wrapText="1"/>
    </xf>
    <xf numFmtId="0" fontId="7" fillId="20" borderId="38" xfId="0" applyFont="1" applyFill="1" applyBorder="1" applyAlignment="1">
      <alignment horizontal="center" vertical="center" shrinkToFit="1"/>
    </xf>
    <xf numFmtId="0" fontId="7" fillId="20" borderId="54" xfId="0" applyFont="1" applyFill="1" applyBorder="1" applyAlignment="1">
      <alignment horizontal="center" vertical="center" wrapText="1"/>
    </xf>
    <xf numFmtId="9" fontId="7" fillId="20" borderId="54" xfId="10" applyFont="1" applyFill="1" applyBorder="1" applyAlignment="1">
      <alignment horizontal="center" vertical="center" shrinkToFit="1"/>
    </xf>
    <xf numFmtId="9" fontId="7" fillId="20" borderId="14" xfId="10" applyFont="1" applyFill="1" applyBorder="1" applyAlignment="1">
      <alignment horizontal="center" vertical="center" shrinkToFit="1"/>
    </xf>
    <xf numFmtId="0" fontId="7" fillId="20" borderId="14" xfId="1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2" fillId="0" borderId="0" xfId="0" applyNumberFormat="1" applyFont="1" applyBorder="1" applyAlignment="1">
      <alignment horizontal="left" vertical="center"/>
    </xf>
    <xf numFmtId="0" fontId="12" fillId="17" borderId="22" xfId="0" applyFont="1" applyFill="1" applyBorder="1" applyAlignment="1">
      <alignment horizontal="centerContinuous" vertical="center"/>
    </xf>
    <xf numFmtId="0" fontId="12" fillId="17" borderId="23" xfId="0" applyFont="1" applyFill="1" applyBorder="1" applyAlignment="1">
      <alignment horizontal="center" vertical="center"/>
    </xf>
    <xf numFmtId="0" fontId="21" fillId="17" borderId="23" xfId="0" applyFont="1" applyFill="1" applyBorder="1" applyAlignment="1">
      <alignment horizontal="center" vertical="center" wrapText="1"/>
    </xf>
    <xf numFmtId="0" fontId="21" fillId="17" borderId="23" xfId="0" applyNumberFormat="1" applyFont="1" applyFill="1" applyBorder="1" applyAlignment="1">
      <alignment horizontal="center" vertical="center" wrapText="1"/>
    </xf>
    <xf numFmtId="0" fontId="12" fillId="17" borderId="23" xfId="0" applyFont="1" applyFill="1" applyBorder="1" applyAlignment="1">
      <alignment horizontal="center" vertical="center" wrapText="1"/>
    </xf>
    <xf numFmtId="0" fontId="12" fillId="17" borderId="24" xfId="0" applyNumberFormat="1" applyFont="1" applyFill="1" applyBorder="1" applyAlignment="1">
      <alignment horizontal="centerContinuous" vertical="center" wrapText="1"/>
    </xf>
    <xf numFmtId="0" fontId="64" fillId="0" borderId="25" xfId="0" applyFont="1" applyBorder="1" applyAlignment="1">
      <alignment horizontal="centerContinuous" vertical="center"/>
    </xf>
    <xf numFmtId="0" fontId="7" fillId="0" borderId="54" xfId="0" applyFont="1" applyFill="1" applyBorder="1" applyAlignment="1">
      <alignment horizontal="center" vertical="center" wrapText="1"/>
    </xf>
    <xf numFmtId="0" fontId="7" fillId="0" borderId="14" xfId="10" applyNumberFormat="1" applyFont="1" applyFill="1" applyBorder="1" applyAlignment="1">
      <alignment horizontal="center" vertical="center" shrinkToFit="1"/>
    </xf>
    <xf numFmtId="0" fontId="7" fillId="10" borderId="28" xfId="0" applyNumberFormat="1" applyFont="1" applyFill="1" applyBorder="1" applyAlignment="1">
      <alignment horizontal="center" vertical="center"/>
    </xf>
    <xf numFmtId="0" fontId="7" fillId="9" borderId="28" xfId="0" applyNumberFormat="1" applyFont="1" applyFill="1" applyBorder="1" applyAlignment="1">
      <alignment horizontal="center" vertical="center"/>
    </xf>
    <xf numFmtId="0" fontId="7" fillId="20" borderId="14" xfId="0" applyNumberFormat="1" applyFont="1" applyFill="1" applyBorder="1" applyAlignment="1">
      <alignment horizontal="center" vertical="center" shrinkToFit="1"/>
    </xf>
    <xf numFmtId="0" fontId="7" fillId="21" borderId="26" xfId="0" quotePrefix="1" applyFont="1" applyFill="1" applyBorder="1" applyAlignment="1">
      <alignment horizontal="center" vertical="center"/>
    </xf>
    <xf numFmtId="0" fontId="7" fillId="0" borderId="0" xfId="0" applyFont="1" applyFill="1" applyBorder="1" applyAlignment="1">
      <alignment horizontal="center" vertical="center"/>
    </xf>
    <xf numFmtId="0" fontId="2" fillId="0" borderId="0" xfId="0" applyFont="1" applyBorder="1" applyAlignment="1"/>
    <xf numFmtId="1" fontId="2" fillId="0" borderId="87" xfId="0" applyNumberFormat="1" applyFont="1" applyBorder="1" applyAlignment="1">
      <alignment horizontal="center" vertical="center" shrinkToFit="1"/>
    </xf>
    <xf numFmtId="0" fontId="2" fillId="0" borderId="50" xfId="0" applyFont="1" applyBorder="1" applyAlignment="1">
      <alignment horizontal="left" vertical="center" shrinkToFit="1"/>
    </xf>
    <xf numFmtId="0" fontId="4" fillId="0" borderId="0" xfId="0" applyFont="1" applyBorder="1" applyAlignment="1">
      <alignment horizontal="right"/>
    </xf>
    <xf numFmtId="9" fontId="2" fillId="0" borderId="0" xfId="2" applyFont="1" applyBorder="1" applyAlignment="1">
      <alignment horizontal="center"/>
    </xf>
    <xf numFmtId="0" fontId="2" fillId="0" borderId="134" xfId="0" applyFont="1" applyFill="1" applyBorder="1" applyAlignment="1">
      <alignment horizontal="centerContinuous" vertical="center" shrinkToFit="1"/>
    </xf>
    <xf numFmtId="0" fontId="21" fillId="0" borderId="112" xfId="0" applyFont="1" applyFill="1" applyBorder="1" applyAlignment="1">
      <alignment horizontal="centerContinuous" vertical="center"/>
    </xf>
    <xf numFmtId="0" fontId="21" fillId="0" borderId="135" xfId="0" applyFont="1" applyFill="1" applyBorder="1" applyAlignment="1">
      <alignment horizontal="centerContinuous" vertical="center"/>
    </xf>
    <xf numFmtId="0" fontId="2" fillId="0" borderId="136" xfId="0" applyFont="1" applyFill="1" applyBorder="1" applyAlignment="1">
      <alignment horizontal="center" vertical="center"/>
    </xf>
    <xf numFmtId="9" fontId="7" fillId="19" borderId="27" xfId="2" applyFont="1" applyFill="1" applyBorder="1" applyAlignment="1">
      <alignment horizontal="center" vertical="center" shrinkToFit="1"/>
    </xf>
    <xf numFmtId="0" fontId="7" fillId="0" borderId="55" xfId="2" applyNumberFormat="1" applyFont="1" applyBorder="1" applyAlignment="1">
      <alignment horizontal="center" vertical="center" shrinkToFit="1"/>
    </xf>
    <xf numFmtId="0" fontId="7" fillId="0" borderId="28" xfId="0" applyFont="1" applyFill="1" applyBorder="1" applyAlignment="1">
      <alignment horizontal="center" vertical="center" shrinkToFit="1"/>
    </xf>
    <xf numFmtId="0" fontId="68" fillId="0" borderId="5" xfId="0" applyFont="1" applyBorder="1" applyAlignment="1">
      <alignment horizontal="centerContinuous" vertical="center"/>
    </xf>
    <xf numFmtId="0" fontId="4" fillId="0" borderId="68" xfId="0" applyFont="1" applyBorder="1" applyAlignment="1">
      <alignment horizontal="right" vertical="center"/>
    </xf>
    <xf numFmtId="0" fontId="55" fillId="0" borderId="0" xfId="0" applyFont="1" applyBorder="1" applyAlignment="1">
      <alignment horizontal="centerContinuous" vertical="center"/>
    </xf>
    <xf numFmtId="0" fontId="4" fillId="0" borderId="43" xfId="0" applyFont="1" applyBorder="1" applyAlignment="1">
      <alignment horizontal="right" vertical="center"/>
    </xf>
    <xf numFmtId="0" fontId="4" fillId="0" borderId="56" xfId="0" applyFont="1" applyBorder="1" applyAlignment="1">
      <alignment horizontal="right" vertical="center"/>
    </xf>
    <xf numFmtId="0" fontId="12" fillId="14" borderId="38" xfId="0" applyFont="1" applyFill="1" applyBorder="1" applyAlignment="1">
      <alignment horizontal="centerContinuous" vertical="center"/>
    </xf>
    <xf numFmtId="0" fontId="12" fillId="14" borderId="39" xfId="0" applyFont="1" applyFill="1" applyBorder="1" applyAlignment="1">
      <alignment horizontal="center" vertical="center"/>
    </xf>
    <xf numFmtId="0" fontId="12" fillId="14" borderId="40" xfId="0" applyFont="1" applyFill="1" applyBorder="1" applyAlignment="1">
      <alignment horizontal="center"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 vertical="center"/>
    </xf>
    <xf numFmtId="0" fontId="12" fillId="17" borderId="40" xfId="0" applyFont="1" applyFill="1" applyBorder="1" applyAlignment="1">
      <alignment horizontal="center" vertical="center"/>
    </xf>
    <xf numFmtId="0" fontId="47" fillId="0" borderId="8" xfId="0" applyFont="1" applyFill="1" applyBorder="1" applyAlignment="1">
      <alignment horizontal="center" vertical="center" shrinkToFit="1"/>
    </xf>
    <xf numFmtId="0" fontId="2" fillId="0" borderId="85" xfId="0" quotePrefix="1" applyFont="1" applyFill="1" applyBorder="1" applyAlignment="1">
      <alignment horizontal="center" vertical="center" wrapText="1"/>
    </xf>
    <xf numFmtId="164" fontId="5" fillId="0" borderId="85" xfId="0" applyNumberFormat="1" applyFont="1" applyFill="1" applyBorder="1" applyAlignment="1">
      <alignment horizontal="center" vertical="center"/>
    </xf>
    <xf numFmtId="1" fontId="5" fillId="0" borderId="85" xfId="0" applyNumberFormat="1" applyFont="1" applyBorder="1" applyAlignment="1">
      <alignment horizontal="center" vertical="center"/>
    </xf>
    <xf numFmtId="0" fontId="2" fillId="0" borderId="128" xfId="0" applyFont="1" applyBorder="1" applyAlignment="1">
      <alignment horizontal="center" vertical="center"/>
    </xf>
    <xf numFmtId="0" fontId="2" fillId="0" borderId="126" xfId="0" applyFont="1" applyBorder="1" applyAlignment="1">
      <alignment horizontal="center" vertical="center"/>
    </xf>
    <xf numFmtId="49" fontId="2" fillId="0" borderId="126" xfId="2" applyNumberFormat="1" applyFont="1" applyBorder="1" applyAlignment="1">
      <alignment horizontal="center" vertical="center"/>
    </xf>
    <xf numFmtId="0" fontId="2" fillId="0" borderId="126" xfId="0" applyFont="1" applyBorder="1" applyAlignment="1">
      <alignment horizontal="center" vertical="center" shrinkToFit="1"/>
    </xf>
    <xf numFmtId="0" fontId="2" fillId="0" borderId="127" xfId="0" quotePrefix="1" applyFont="1" applyBorder="1" applyAlignment="1">
      <alignment horizontal="center" vertical="center"/>
    </xf>
    <xf numFmtId="1" fontId="2" fillId="10" borderId="138" xfId="0" applyNumberFormat="1" applyFont="1" applyFill="1" applyBorder="1" applyAlignment="1">
      <alignment horizontal="center" vertical="center"/>
    </xf>
    <xf numFmtId="1" fontId="2" fillId="0" borderId="139" xfId="0" applyNumberFormat="1" applyFont="1" applyFill="1" applyBorder="1" applyAlignment="1">
      <alignment horizontal="center" vertical="center"/>
    </xf>
    <xf numFmtId="1" fontId="2" fillId="10" borderId="137" xfId="0" applyNumberFormat="1" applyFont="1" applyFill="1" applyBorder="1" applyAlignment="1">
      <alignment horizontal="center" vertical="center"/>
    </xf>
    <xf numFmtId="1" fontId="2" fillId="17" borderId="62" xfId="0" applyNumberFormat="1" applyFont="1" applyFill="1" applyBorder="1" applyAlignment="1">
      <alignment horizontal="center" vertical="center"/>
    </xf>
    <xf numFmtId="0" fontId="55" fillId="0" borderId="34" xfId="0" applyFont="1" applyBorder="1" applyAlignment="1">
      <alignment horizontal="centerContinuous" vertical="center"/>
    </xf>
    <xf numFmtId="0" fontId="6" fillId="0" borderId="35" xfId="0" applyFont="1" applyBorder="1" applyAlignment="1">
      <alignment horizontal="centerContinuous" vertical="center"/>
    </xf>
    <xf numFmtId="0" fontId="6" fillId="0" borderId="36" xfId="0" applyFont="1" applyBorder="1" applyAlignment="1">
      <alignment horizontal="centerContinuous" vertical="center"/>
    </xf>
    <xf numFmtId="0" fontId="40" fillId="0" borderId="0"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11" borderId="66" xfId="0" applyFont="1" applyFill="1" applyBorder="1" applyAlignment="1">
      <alignment horizontal="center" vertical="center"/>
    </xf>
    <xf numFmtId="0" fontId="2" fillId="11" borderId="67" xfId="0" applyFont="1" applyFill="1" applyBorder="1" applyAlignment="1">
      <alignment horizontal="center" vertical="center"/>
    </xf>
    <xf numFmtId="0" fontId="2" fillId="0" borderId="64" xfId="0" applyFont="1" applyBorder="1" applyAlignment="1">
      <alignment horizontal="center" vertical="center"/>
    </xf>
    <xf numFmtId="0" fontId="2" fillId="0" borderId="47" xfId="0" applyFont="1" applyBorder="1" applyAlignment="1">
      <alignment horizontal="center" vertical="center"/>
    </xf>
    <xf numFmtId="0" fontId="2" fillId="11" borderId="47" xfId="0" applyFont="1" applyFill="1" applyBorder="1" applyAlignment="1">
      <alignment horizontal="center" vertical="center"/>
    </xf>
    <xf numFmtId="0" fontId="2" fillId="11" borderId="48" xfId="0" applyFont="1" applyFill="1" applyBorder="1" applyAlignment="1">
      <alignment horizontal="center" vertical="center"/>
    </xf>
    <xf numFmtId="0" fontId="41" fillId="14" borderId="69" xfId="0" applyFont="1" applyFill="1" applyBorder="1" applyAlignment="1">
      <alignment horizontal="center" vertical="center"/>
    </xf>
    <xf numFmtId="0" fontId="41" fillId="14" borderId="49" xfId="0" applyFont="1" applyFill="1" applyBorder="1" applyAlignment="1">
      <alignment horizontal="center" vertical="center"/>
    </xf>
    <xf numFmtId="0" fontId="4" fillId="11" borderId="49" xfId="0" applyFont="1" applyFill="1" applyBorder="1" applyAlignment="1">
      <alignment horizontal="center" vertical="center"/>
    </xf>
    <xf numFmtId="0" fontId="4" fillId="11" borderId="50" xfId="0" applyFont="1" applyFill="1" applyBorder="1" applyAlignment="1">
      <alignment horizontal="center" vertical="center"/>
    </xf>
    <xf numFmtId="0" fontId="69" fillId="0" borderId="0" xfId="0" applyFont="1" applyBorder="1" applyAlignment="1">
      <alignment vertical="center"/>
    </xf>
    <xf numFmtId="0" fontId="7" fillId="10" borderId="0" xfId="0" applyFont="1" applyFill="1" applyBorder="1" applyAlignment="1">
      <alignment horizontal="center" vertical="center"/>
    </xf>
    <xf numFmtId="0" fontId="70" fillId="0" borderId="34" xfId="0" applyFont="1" applyBorder="1" applyAlignment="1">
      <alignment horizontal="centerContinuous" vertical="center"/>
    </xf>
    <xf numFmtId="0" fontId="12" fillId="22" borderId="38" xfId="0" applyFont="1" applyFill="1" applyBorder="1" applyAlignment="1">
      <alignment horizontal="centerContinuous" vertical="center"/>
    </xf>
    <xf numFmtId="0" fontId="12" fillId="22" borderId="39" xfId="0" applyFont="1" applyFill="1" applyBorder="1" applyAlignment="1">
      <alignment horizontal="center" vertical="center"/>
    </xf>
    <xf numFmtId="0" fontId="12" fillId="22" borderId="40" xfId="0" applyFont="1" applyFill="1" applyBorder="1" applyAlignment="1">
      <alignment horizontal="center" vertical="center"/>
    </xf>
    <xf numFmtId="0" fontId="22" fillId="9" borderId="1" xfId="0" applyFont="1" applyFill="1" applyBorder="1" applyAlignment="1">
      <alignment vertical="center"/>
    </xf>
    <xf numFmtId="49" fontId="28" fillId="9" borderId="27" xfId="0" applyNumberFormat="1" applyFont="1" applyFill="1" applyBorder="1" applyAlignment="1">
      <alignment horizontal="center" vertical="center"/>
    </xf>
    <xf numFmtId="0" fontId="28"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1" fontId="2" fillId="0" borderId="52" xfId="0" applyNumberFormat="1" applyFont="1" applyBorder="1" applyAlignment="1">
      <alignment horizontal="center" vertical="center"/>
    </xf>
    <xf numFmtId="0" fontId="9" fillId="18" borderId="14" xfId="0" quotePrefix="1" applyFont="1" applyFill="1" applyBorder="1" applyAlignment="1">
      <alignment horizontal="center" vertical="center"/>
    </xf>
    <xf numFmtId="0" fontId="7" fillId="21" borderId="105" xfId="0" quotePrefix="1" applyFont="1" applyFill="1" applyBorder="1" applyAlignment="1">
      <alignment horizontal="center" vertical="center"/>
    </xf>
    <xf numFmtId="0" fontId="61" fillId="0" borderId="81" xfId="0" applyFont="1" applyFill="1" applyBorder="1" applyAlignment="1">
      <alignment horizontal="center" vertical="center" shrinkToFit="1"/>
    </xf>
    <xf numFmtId="0" fontId="6" fillId="0" borderId="141" xfId="0" applyFont="1" applyBorder="1" applyAlignment="1">
      <alignment horizontal="center" vertical="center"/>
    </xf>
    <xf numFmtId="0" fontId="7" fillId="21" borderId="140" xfId="0" quotePrefix="1" applyFont="1" applyFill="1" applyBorder="1" applyAlignment="1">
      <alignment horizontal="center" vertical="center"/>
    </xf>
    <xf numFmtId="1" fontId="7" fillId="0" borderId="105" xfId="0" applyNumberFormat="1" applyFont="1" applyFill="1" applyBorder="1" applyAlignment="1">
      <alignment horizontal="centerContinuous" vertical="center"/>
    </xf>
    <xf numFmtId="0" fontId="2" fillId="0" borderId="106" xfId="0" applyFont="1" applyFill="1" applyBorder="1" applyAlignment="1">
      <alignment horizontal="centerContinuous"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 name="Percent 2 2" xfId="10" xr:uid="{00000000-0005-0000-0000-00000A000000}"/>
  </cellStyles>
  <dxfs count="30">
    <dxf>
      <fill>
        <patternFill>
          <bgColor rgb="FF00FF00"/>
        </patternFill>
      </fill>
    </dxf>
    <dxf>
      <fill>
        <patternFill>
          <bgColor rgb="FFFFC000"/>
        </patternFill>
      </fill>
    </dxf>
    <dxf>
      <fill>
        <patternFill>
          <bgColor rgb="FFFF0000"/>
        </patternFill>
      </fill>
    </dxf>
    <dxf>
      <fill>
        <patternFill>
          <bgColor rgb="FF99FF99"/>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CCFFCC"/>
      <color rgb="FF009900"/>
      <color rgb="FF9966FF"/>
      <color rgb="FF0000FF"/>
      <color rgb="FF9999FF"/>
      <color rgb="FF00FFFF"/>
      <color rgb="FF99FF99"/>
      <color rgb="FF00FF00"/>
      <color rgb="FF00CC66"/>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17</xdr:row>
      <xdr:rowOff>66675</xdr:rowOff>
    </xdr:from>
    <xdr:to>
      <xdr:col>6</xdr:col>
      <xdr:colOff>1276350</xdr:colOff>
      <xdr:row>44</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Flint is a slender human male of average height, with pale skin, brown hair, and dark brown eyes. He has aquiline features, pronounced brows, and favors expensive clothing, but not arms or armor, preferring to use magical defenses. Of course, between his transmutations, disguises, and illusions, his appearance can be highly mutable, to the point where he’s been mistaken for a Doppleganger in the past.</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Flint was born Tycho Bachard in the trade city of Innarlith. His mother was a sacred prostitute at The Prowling Purr, one of the realms’ finest temples to Sharess. While in most tales, being the child of a prostitute to an unknown father would be a tragedy, the temple took care and loved its bastards. Flint grew up in a loving environment with a huge, if unorthodox family, and even lost his virginity to one of the priestesses, a nymph who took him on as an acolyte.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Eventually though, Tycho got bored with ‘temple life’, even if his temple was a festhall and brothel with nightly revels. He longed to learn more things, but more importantly, longed to test his cleverness. He felt he was the sharpest blade in room, and sought to prove it.</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First, he turned to finance, making and losing a few different fortunes, but that proved too banal. While drinking in a Waterdeep Tavern, a member of the Gray Hands approached him and made a very interesting proposition. Recognizing his talents, they wanted to train Flint to be a chameleon, give him the skills to infiltrate any enemy organization, to demonstrate just how clever he was and how his goddess’ blessings were writ large in his skills and talents.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Taking on the codename ‘Flint’ Tycho accepted the offer, and for the past decade, has been operating under a variety of different names and faces, to the point where he started to wonder who Flint actually was. Wanting to take a break from undercover work, the talented Chameleon is looking for a different way to serve his order.</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Flint is arrogant. It’s an arrogance born of skill and genuine talent, but he always feels he’s the cleverest person in any given room. Sure, some sage or wizard might possess more knowledge, but he can make connections they can’t or won’t. He’s also deeply moral. He believes in the power of love and redemption. Certainly, there are those whose very lives endanger those around them, but irredeemable evil is rare among intelligent humanoids. Despite that arrogance, he’s polite, preferring to kill people with kindness, versus leaning into conflict.</a:t>
          </a:r>
        </a:p>
        <a:p>
          <a:pPr algn="just"/>
          <a:r>
            <a:rPr lang="en-US" sz="1200">
              <a:effectLst/>
              <a:latin typeface="Times New Roman" panose="02020603050405020304" pitchFamily="18" charset="0"/>
              <a:ea typeface="+mn-ea"/>
              <a:cs typeface="Times New Roman" panose="02020603050405020304" pitchFamily="18" charset="0"/>
            </a:rPr>
            <a:t>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editAs="oneCell">
    <xdr:from>
      <xdr:col>5</xdr:col>
      <xdr:colOff>68580</xdr:colOff>
      <xdr:row>1</xdr:row>
      <xdr:rowOff>38099</xdr:rowOff>
    </xdr:from>
    <xdr:to>
      <xdr:col>6</xdr:col>
      <xdr:colOff>1272380</xdr:colOff>
      <xdr:row>16</xdr:row>
      <xdr:rowOff>75882</xdr:rowOff>
    </xdr:to>
    <xdr:pic>
      <xdr:nvPicPr>
        <xdr:cNvPr id="5" name="Picture 4" descr="https://orig00.deviantart.net/6206/f/2014/069/f/0/140203_s_by_jw8401-d79qy31.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411479"/>
          <a:ext cx="2323940" cy="3283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13</xdr:row>
      <xdr:rowOff>198120</xdr:rowOff>
    </xdr:from>
    <xdr:to>
      <xdr:col>6</xdr:col>
      <xdr:colOff>1247775</xdr:colOff>
      <xdr:row>16</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6720" y="3169920"/>
          <a:ext cx="2291715" cy="69913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0" u="none" strike="noStrike" baseline="0">
              <a:solidFill>
                <a:sysClr val="windowText" lastClr="000000"/>
              </a:solidFill>
              <a:latin typeface="Times New Roman"/>
              <a:cs typeface="Times New Roman"/>
            </a:rPr>
            <a:t>Charm Domain boost active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979920" y="0"/>
          <a:ext cx="111252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3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5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137160</xdr:colOff>
      <xdr:row>1</xdr:row>
      <xdr:rowOff>123825</xdr:rowOff>
    </xdr:from>
    <xdr:to>
      <xdr:col>2</xdr:col>
      <xdr:colOff>161925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showGridLines="0" tabSelected="1" zoomScaleNormal="100" workbookViewId="0"/>
  </sheetViews>
  <sheetFormatPr defaultColWidth="13" defaultRowHeight="15.6"/>
  <cols>
    <col min="1" max="1" width="14.296875" style="61" customWidth="1"/>
    <col min="2" max="2" width="10" style="62" customWidth="1"/>
    <col min="3" max="3" width="5.09765625" style="62" customWidth="1"/>
    <col min="4" max="4" width="13.69921875" style="61" bestFit="1" customWidth="1"/>
    <col min="5" max="5" width="10.8984375" style="62" bestFit="1" customWidth="1"/>
    <col min="6" max="6" width="14.69921875" style="61" customWidth="1"/>
    <col min="7" max="7" width="17.09765625" style="62" customWidth="1"/>
    <col min="8" max="16384" width="13" style="25"/>
  </cols>
  <sheetData>
    <row r="1" spans="1:7" ht="29.4" thickTop="1" thickBot="1">
      <c r="A1" s="417" t="s">
        <v>568</v>
      </c>
      <c r="B1" s="418" t="s">
        <v>569</v>
      </c>
      <c r="C1" s="419"/>
      <c r="D1" s="420"/>
      <c r="E1" s="421"/>
      <c r="F1" s="420"/>
      <c r="G1" s="422" t="s">
        <v>823</v>
      </c>
    </row>
    <row r="2" spans="1:7" ht="17.399999999999999" thickTop="1">
      <c r="A2" s="26" t="s">
        <v>824</v>
      </c>
      <c r="B2" s="27" t="s">
        <v>164</v>
      </c>
      <c r="C2" s="27"/>
      <c r="D2" s="28" t="s">
        <v>825</v>
      </c>
      <c r="E2" s="29">
        <v>42</v>
      </c>
      <c r="F2"/>
      <c r="G2" s="30"/>
    </row>
    <row r="3" spans="1:7" ht="16.8">
      <c r="A3" s="26" t="s">
        <v>826</v>
      </c>
      <c r="B3" s="27" t="s">
        <v>573</v>
      </c>
      <c r="C3" s="27"/>
      <c r="D3" s="28" t="s">
        <v>0</v>
      </c>
      <c r="E3" s="29">
        <v>3</v>
      </c>
      <c r="F3" s="28"/>
      <c r="G3" s="30"/>
    </row>
    <row r="4" spans="1:7" ht="16.8">
      <c r="A4" s="26" t="s">
        <v>826</v>
      </c>
      <c r="B4" s="27" t="s">
        <v>572</v>
      </c>
      <c r="C4" s="27"/>
      <c r="D4" s="28" t="s">
        <v>0</v>
      </c>
      <c r="E4" s="29">
        <v>2</v>
      </c>
      <c r="F4" s="28"/>
      <c r="G4" s="30"/>
    </row>
    <row r="5" spans="1:7" ht="16.8">
      <c r="A5" s="26" t="s">
        <v>826</v>
      </c>
      <c r="B5" s="27" t="s">
        <v>574</v>
      </c>
      <c r="C5" s="27"/>
      <c r="D5" s="28" t="s">
        <v>0</v>
      </c>
      <c r="E5" s="29">
        <v>7</v>
      </c>
      <c r="F5" s="28"/>
      <c r="G5" s="30"/>
    </row>
    <row r="6" spans="1:7" ht="16.8">
      <c r="A6" s="26" t="s">
        <v>827</v>
      </c>
      <c r="B6" s="27" t="s">
        <v>254</v>
      </c>
      <c r="C6" s="27"/>
      <c r="D6" s="28" t="s">
        <v>828</v>
      </c>
      <c r="E6" s="29" t="s">
        <v>257</v>
      </c>
      <c r="F6" s="28"/>
      <c r="G6" s="30"/>
    </row>
    <row r="7" spans="1:7" ht="16.8">
      <c r="A7" s="26" t="s">
        <v>829</v>
      </c>
      <c r="B7" s="27" t="s">
        <v>571</v>
      </c>
      <c r="C7" s="27"/>
      <c r="D7" s="28" t="s">
        <v>830</v>
      </c>
      <c r="E7" s="29" t="s">
        <v>748</v>
      </c>
      <c r="F7" s="28"/>
      <c r="G7" s="30"/>
    </row>
    <row r="8" spans="1:7" ht="17.399999999999999" thickBot="1">
      <c r="A8" s="26" t="s">
        <v>831</v>
      </c>
      <c r="B8" s="27" t="s">
        <v>570</v>
      </c>
      <c r="C8" s="27"/>
      <c r="D8" s="28" t="s">
        <v>832</v>
      </c>
      <c r="E8" s="491" t="s">
        <v>752</v>
      </c>
      <c r="F8" s="28"/>
      <c r="G8" s="30"/>
    </row>
    <row r="9" spans="1:7" ht="17.399999999999999" thickTop="1">
      <c r="A9" s="31" t="s">
        <v>833</v>
      </c>
      <c r="B9" s="565">
        <f>2+1+5+4</f>
        <v>12</v>
      </c>
      <c r="C9" s="566"/>
      <c r="D9" s="32" t="s">
        <v>89</v>
      </c>
      <c r="E9" s="33" t="s">
        <v>162</v>
      </c>
      <c r="F9" s="34"/>
      <c r="G9" s="30"/>
    </row>
    <row r="10" spans="1:7" ht="17.399999999999999" thickBot="1">
      <c r="A10" s="296" t="s">
        <v>834</v>
      </c>
      <c r="B10" s="297" t="str">
        <f>C12</f>
        <v>+3</v>
      </c>
      <c r="C10" s="298"/>
      <c r="D10" s="380" t="s">
        <v>835</v>
      </c>
      <c r="E10" s="440">
        <f>SUM(E3:E5,RIGHT(C16,1))</f>
        <v>16</v>
      </c>
      <c r="F10" s="34"/>
      <c r="G10" s="30"/>
    </row>
    <row r="11" spans="1:7" ht="17.399999999999999" thickTop="1">
      <c r="A11" s="35" t="s">
        <v>836</v>
      </c>
      <c r="B11" s="561">
        <f>8+6</f>
        <v>14</v>
      </c>
      <c r="C11" s="36" t="str">
        <f t="shared" ref="C11:C16" si="0">IF(B11&gt;9.9,CONCATENATE("+",ROUNDDOWN((B11-10)/2,0)),ROUNDUP((B11-10)/2,0))</f>
        <v>+2</v>
      </c>
      <c r="D11" s="37" t="s">
        <v>837</v>
      </c>
      <c r="E11" s="437" t="s">
        <v>601</v>
      </c>
      <c r="F11" s="34"/>
      <c r="G11" s="30"/>
    </row>
    <row r="12" spans="1:7" ht="16.8">
      <c r="A12" s="38" t="s">
        <v>838</v>
      </c>
      <c r="B12" s="560">
        <f>14+2</f>
        <v>16</v>
      </c>
      <c r="C12" s="36" t="str">
        <f t="shared" si="0"/>
        <v>+3</v>
      </c>
      <c r="D12" s="39" t="s">
        <v>839</v>
      </c>
      <c r="E12" s="40">
        <f>SUM(Martial!G11:G24)+SUM(Equipment!C3:C14)</f>
        <v>13</v>
      </c>
      <c r="F12" s="34"/>
      <c r="G12" s="30"/>
    </row>
    <row r="13" spans="1:7" ht="16.8">
      <c r="A13" s="41" t="s">
        <v>840</v>
      </c>
      <c r="B13" s="42">
        <f>12</f>
        <v>12</v>
      </c>
      <c r="C13" s="439" t="str">
        <f t="shared" si="0"/>
        <v>+1</v>
      </c>
      <c r="D13" s="39" t="s">
        <v>841</v>
      </c>
      <c r="E13" s="563">
        <f>ROUNDUP(((E3*8)*0.75)+((E4*6)*0.75)+((E5*8)*0.75)+(SUM(E3:E5)*C13),0)</f>
        <v>81</v>
      </c>
      <c r="F13" s="34"/>
      <c r="G13" s="30"/>
    </row>
    <row r="14" spans="1:7" ht="16.8">
      <c r="A14" s="43" t="s">
        <v>842</v>
      </c>
      <c r="B14" s="435">
        <f>16+4</f>
        <v>20</v>
      </c>
      <c r="C14" s="36" t="str">
        <f t="shared" si="0"/>
        <v>+5</v>
      </c>
      <c r="D14" s="44" t="s">
        <v>843</v>
      </c>
      <c r="E14" s="564">
        <f>10+C12+4</f>
        <v>17</v>
      </c>
      <c r="F14" s="26"/>
      <c r="G14" s="30"/>
    </row>
    <row r="15" spans="1:7" ht="16.8">
      <c r="A15" s="45" t="s">
        <v>844</v>
      </c>
      <c r="B15" s="435">
        <f>14+4</f>
        <v>18</v>
      </c>
      <c r="C15" s="36" t="str">
        <f t="shared" si="0"/>
        <v>+4</v>
      </c>
      <c r="D15" s="44" t="s">
        <v>845</v>
      </c>
      <c r="E15" s="291">
        <f>E16-C12</f>
        <v>20</v>
      </c>
      <c r="F15" s="34"/>
      <c r="G15" s="30"/>
    </row>
    <row r="16" spans="1:7" ht="17.399999999999999" thickBot="1">
      <c r="A16" s="46" t="s">
        <v>846</v>
      </c>
      <c r="B16" s="490">
        <f>14+4</f>
        <v>18</v>
      </c>
      <c r="C16" s="438" t="str">
        <f t="shared" si="0"/>
        <v>+4</v>
      </c>
      <c r="D16" s="47" t="s">
        <v>847</v>
      </c>
      <c r="E16" s="273">
        <f>E14+SUM(Martial!B19:B21)</f>
        <v>23</v>
      </c>
      <c r="F16" s="34"/>
      <c r="G16" s="30"/>
    </row>
    <row r="17" spans="1:7" ht="24" thickTop="1" thickBot="1">
      <c r="A17" s="48" t="s">
        <v>18</v>
      </c>
      <c r="B17" s="49"/>
      <c r="C17" s="49"/>
      <c r="D17" s="50"/>
      <c r="E17" s="50"/>
      <c r="F17" s="50"/>
      <c r="G17" s="51"/>
    </row>
    <row r="18" spans="1:7" s="9" customFormat="1" ht="17.399999999999999" thickTop="1">
      <c r="A18" s="52"/>
      <c r="B18" s="53"/>
      <c r="C18" s="53"/>
      <c r="D18" s="53"/>
      <c r="E18" s="53"/>
      <c r="F18" s="53"/>
      <c r="G18" s="54"/>
    </row>
    <row r="19" spans="1:7" s="9" customFormat="1" ht="16.8">
      <c r="A19" s="55"/>
      <c r="B19" s="56"/>
      <c r="C19" s="56"/>
      <c r="D19" s="56"/>
      <c r="E19" s="56"/>
      <c r="F19" s="56"/>
      <c r="G19" s="57"/>
    </row>
    <row r="20" spans="1:7" s="9" customFormat="1" ht="16.8">
      <c r="A20" s="55"/>
      <c r="B20" s="56"/>
      <c r="C20" s="56"/>
      <c r="D20" s="56"/>
      <c r="E20" s="56"/>
      <c r="F20" s="56"/>
      <c r="G20" s="57"/>
    </row>
    <row r="21" spans="1:7" s="9" customFormat="1" ht="16.8">
      <c r="A21" s="55"/>
      <c r="B21" s="56"/>
      <c r="C21" s="56"/>
      <c r="D21" s="56"/>
      <c r="E21" s="56"/>
      <c r="F21" s="56"/>
      <c r="G21" s="57"/>
    </row>
    <row r="22" spans="1:7" s="9" customFormat="1" ht="16.8">
      <c r="A22" s="55"/>
      <c r="B22" s="56"/>
      <c r="C22" s="56"/>
      <c r="D22" s="56"/>
      <c r="E22" s="56"/>
      <c r="F22" s="56"/>
      <c r="G22" s="57"/>
    </row>
    <row r="23" spans="1:7" s="9" customFormat="1" ht="16.8">
      <c r="A23" s="55"/>
      <c r="B23" s="56"/>
      <c r="C23" s="56"/>
      <c r="D23" s="56"/>
      <c r="E23" s="56"/>
      <c r="F23" s="56"/>
      <c r="G23" s="57"/>
    </row>
    <row r="24" spans="1:7" s="9" customFormat="1" ht="16.8">
      <c r="A24" s="55"/>
      <c r="B24" s="56"/>
      <c r="C24" s="56"/>
      <c r="D24" s="56"/>
      <c r="E24" s="56"/>
      <c r="F24" s="56"/>
      <c r="G24" s="57"/>
    </row>
    <row r="25" spans="1:7" s="9" customFormat="1" ht="16.8">
      <c r="A25" s="55"/>
      <c r="B25" s="56"/>
      <c r="C25" s="56"/>
      <c r="D25" s="56"/>
      <c r="E25" s="56"/>
      <c r="F25" s="56"/>
      <c r="G25" s="57"/>
    </row>
    <row r="26" spans="1:7" s="9" customFormat="1" ht="16.8">
      <c r="A26" s="55"/>
      <c r="B26" s="56"/>
      <c r="C26" s="56"/>
      <c r="D26" s="56"/>
      <c r="E26" s="56"/>
      <c r="F26" s="56"/>
      <c r="G26" s="57"/>
    </row>
    <row r="27" spans="1:7" s="9" customFormat="1" ht="16.8">
      <c r="A27" s="55"/>
      <c r="B27" s="56"/>
      <c r="C27" s="56"/>
      <c r="D27" s="56"/>
      <c r="E27" s="56"/>
      <c r="F27" s="56"/>
      <c r="G27" s="57"/>
    </row>
    <row r="28" spans="1:7" s="9" customFormat="1" ht="16.8">
      <c r="A28" s="55"/>
      <c r="B28" s="56"/>
      <c r="C28" s="56"/>
      <c r="D28" s="56"/>
      <c r="E28" s="56"/>
      <c r="F28" s="56"/>
      <c r="G28" s="57"/>
    </row>
    <row r="29" spans="1:7" s="9" customFormat="1" ht="16.8">
      <c r="A29" s="55"/>
      <c r="B29" s="56"/>
      <c r="C29" s="56"/>
      <c r="D29" s="56"/>
      <c r="E29" s="56"/>
      <c r="F29" s="56"/>
      <c r="G29" s="57"/>
    </row>
    <row r="30" spans="1:7" s="9" customFormat="1" ht="16.8">
      <c r="A30" s="55"/>
      <c r="B30" s="56"/>
      <c r="C30" s="56"/>
      <c r="D30" s="56"/>
      <c r="E30" s="56"/>
      <c r="F30" s="56"/>
      <c r="G30" s="57"/>
    </row>
    <row r="31" spans="1:7" s="9" customFormat="1" ht="16.8">
      <c r="A31" s="55"/>
      <c r="B31" s="56"/>
      <c r="C31" s="56"/>
      <c r="D31" s="56"/>
      <c r="E31" s="56"/>
      <c r="F31" s="56"/>
      <c r="G31" s="57"/>
    </row>
    <row r="32" spans="1:7" s="9" customFormat="1" ht="16.8">
      <c r="A32" s="55"/>
      <c r="B32" s="56"/>
      <c r="C32" s="56"/>
      <c r="D32" s="56"/>
      <c r="E32" s="56"/>
      <c r="F32" s="56"/>
      <c r="G32" s="57"/>
    </row>
    <row r="33" spans="1:7" s="9" customFormat="1" ht="16.8">
      <c r="A33" s="55"/>
      <c r="B33" s="56"/>
      <c r="C33" s="56"/>
      <c r="D33" s="56"/>
      <c r="E33" s="56"/>
      <c r="F33" s="56"/>
      <c r="G33" s="57"/>
    </row>
    <row r="34" spans="1:7" s="9" customFormat="1" ht="16.8">
      <c r="A34" s="55"/>
      <c r="B34" s="56"/>
      <c r="C34" s="56"/>
      <c r="D34" s="56"/>
      <c r="E34" s="56"/>
      <c r="F34" s="56"/>
      <c r="G34" s="57"/>
    </row>
    <row r="35" spans="1:7" s="9" customFormat="1" ht="16.8">
      <c r="A35" s="55"/>
      <c r="B35" s="56"/>
      <c r="C35" s="56"/>
      <c r="D35" s="56"/>
      <c r="E35" s="56"/>
      <c r="F35" s="56"/>
      <c r="G35" s="57"/>
    </row>
    <row r="36" spans="1:7" s="9" customFormat="1" ht="16.8">
      <c r="A36" s="55"/>
      <c r="B36" s="56"/>
      <c r="C36" s="56"/>
      <c r="D36" s="56"/>
      <c r="E36" s="56"/>
      <c r="F36" s="56"/>
      <c r="G36" s="57"/>
    </row>
    <row r="37" spans="1:7" s="9" customFormat="1" ht="16.8">
      <c r="A37" s="55"/>
      <c r="B37" s="56"/>
      <c r="C37" s="56"/>
      <c r="D37" s="56"/>
      <c r="E37" s="56"/>
      <c r="F37" s="56"/>
      <c r="G37" s="57"/>
    </row>
    <row r="38" spans="1:7" s="9" customFormat="1" ht="16.8">
      <c r="A38" s="55"/>
      <c r="B38" s="56"/>
      <c r="C38" s="56"/>
      <c r="D38" s="56"/>
      <c r="E38" s="56"/>
      <c r="F38" s="56"/>
      <c r="G38" s="57"/>
    </row>
    <row r="39" spans="1:7" s="9" customFormat="1" ht="16.8">
      <c r="A39" s="55"/>
      <c r="B39" s="56"/>
      <c r="C39" s="56"/>
      <c r="D39" s="56"/>
      <c r="E39" s="56"/>
      <c r="F39" s="56"/>
      <c r="G39" s="57"/>
    </row>
    <row r="40" spans="1:7" s="9" customFormat="1" ht="16.8">
      <c r="A40" s="55"/>
      <c r="B40" s="56"/>
      <c r="C40" s="56"/>
      <c r="D40" s="56"/>
      <c r="E40" s="56"/>
      <c r="F40" s="56"/>
      <c r="G40" s="57"/>
    </row>
    <row r="41" spans="1:7" s="9" customFormat="1" ht="16.8">
      <c r="A41" s="55"/>
      <c r="B41" s="56"/>
      <c r="C41" s="56"/>
      <c r="D41" s="56"/>
      <c r="E41" s="56"/>
      <c r="F41" s="56"/>
      <c r="G41" s="57"/>
    </row>
    <row r="42" spans="1:7" s="9" customFormat="1" ht="16.8">
      <c r="A42" s="55"/>
      <c r="B42" s="56"/>
      <c r="C42" s="56"/>
      <c r="D42" s="56"/>
      <c r="E42" s="56"/>
      <c r="F42" s="56"/>
      <c r="G42" s="57"/>
    </row>
    <row r="43" spans="1:7" s="9" customFormat="1" ht="16.8">
      <c r="A43" s="55"/>
      <c r="B43" s="56"/>
      <c r="C43" s="56"/>
      <c r="D43" s="56"/>
      <c r="E43" s="56"/>
      <c r="F43" s="56"/>
      <c r="G43" s="57"/>
    </row>
    <row r="44" spans="1:7" s="9" customFormat="1" ht="16.8">
      <c r="A44" s="55"/>
      <c r="B44" s="56"/>
      <c r="C44" s="56"/>
      <c r="D44" s="56"/>
      <c r="E44" s="56"/>
      <c r="F44" s="56"/>
      <c r="G44" s="57"/>
    </row>
    <row r="45" spans="1:7" ht="17.399999999999999" thickBot="1">
      <c r="A45" s="58"/>
      <c r="B45" s="59"/>
      <c r="C45" s="59"/>
      <c r="D45" s="59"/>
      <c r="E45" s="59"/>
      <c r="F45" s="59"/>
      <c r="G45" s="60"/>
    </row>
    <row r="46" spans="1:7" ht="16.2" thickTop="1"/>
  </sheetData>
  <phoneticPr fontId="0" type="noConversion"/>
  <conditionalFormatting sqref="E12">
    <cfRule type="cellIs" dxfId="29" priority="1" operator="greaterThan">
      <formula>133</formula>
    </cfRule>
    <cfRule type="cellIs" dxfId="28" priority="2" operator="notBetween">
      <formula>66</formula>
      <formula>133</formula>
    </cfRule>
  </conditionalFormatting>
  <hyperlinks>
    <hyperlink ref="G1" r:id="rId1" display="Played by Jess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cols>
    <col min="1" max="1" width="31.296875" style="61" bestFit="1" customWidth="1"/>
    <col min="2" max="2" width="5.8984375" style="61" bestFit="1" customWidth="1"/>
    <col min="3" max="3" width="7.59765625" style="62" hidden="1" customWidth="1"/>
    <col min="4" max="4" width="5.8984375" style="62" hidden="1" customWidth="1"/>
    <col min="5" max="5" width="9.19921875" style="62" bestFit="1" customWidth="1"/>
    <col min="6" max="6" width="6.69921875" style="62" bestFit="1" customWidth="1"/>
    <col min="7" max="7" width="6.59765625" style="156" customWidth="1"/>
    <col min="8" max="8" width="5.19921875" style="156" bestFit="1" customWidth="1"/>
    <col min="9" max="9" width="8.19921875" style="156" customWidth="1"/>
    <col min="10" max="10" width="36" style="61" bestFit="1" customWidth="1"/>
    <col min="11" max="16384" width="13" style="25"/>
  </cols>
  <sheetData>
    <row r="1" spans="1:10" ht="23.4" thickBot="1">
      <c r="A1" s="63" t="s">
        <v>7</v>
      </c>
      <c r="B1" s="64"/>
      <c r="C1" s="64"/>
      <c r="D1" s="64"/>
      <c r="E1" s="64"/>
      <c r="F1" s="64"/>
      <c r="G1" s="65"/>
      <c r="H1" s="65"/>
      <c r="I1" s="65"/>
      <c r="J1" s="64"/>
    </row>
    <row r="2" spans="1:10" s="9" customFormat="1" ht="34.200000000000003" thickBot="1">
      <c r="A2" s="2" t="s">
        <v>161</v>
      </c>
      <c r="B2" s="3" t="s">
        <v>23</v>
      </c>
      <c r="C2" s="3" t="s">
        <v>30</v>
      </c>
      <c r="D2" s="3" t="s">
        <v>22</v>
      </c>
      <c r="E2" s="4" t="s">
        <v>55</v>
      </c>
      <c r="F2" s="4" t="s">
        <v>31</v>
      </c>
      <c r="G2" s="5" t="s">
        <v>57</v>
      </c>
      <c r="H2" s="6" t="s">
        <v>160</v>
      </c>
      <c r="I2" s="7" t="s">
        <v>87</v>
      </c>
      <c r="J2" s="8" t="s">
        <v>85</v>
      </c>
    </row>
    <row r="3" spans="1:10" s="9" customFormat="1" ht="16.8">
      <c r="A3" s="66" t="s">
        <v>60</v>
      </c>
      <c r="B3" s="67">
        <f>1+3+2</f>
        <v>6</v>
      </c>
      <c r="C3" s="68" t="s">
        <v>25</v>
      </c>
      <c r="D3" s="68" t="str">
        <f>IF(C3="Str",'Personal File'!$C$11,IF(C3="Dex",'Personal File'!$C$12,IF(C3="Con",'Personal File'!$C$13,IF(C3="Int",'Personal File'!$C$14,IF(C3="Wis",'Personal File'!$C$15,IF(C3="Cha",'Personal File'!$C$16))))))</f>
        <v>+1</v>
      </c>
      <c r="E3" s="69" t="str">
        <f t="shared" ref="E3:E5" si="0">CONCATENATE(C3," (",D3,")")</f>
        <v>Con (+1)</v>
      </c>
      <c r="F3" s="415">
        <f>1</f>
        <v>1</v>
      </c>
      <c r="G3" s="70">
        <f t="shared" ref="G3:G50" si="1">B3+D3+F3</f>
        <v>8</v>
      </c>
      <c r="H3" s="71">
        <f t="shared" ref="H3:H5" ca="1" si="2">RANDBETWEEN(1,20)</f>
        <v>4</v>
      </c>
      <c r="I3" s="70">
        <f ca="1">SUM(G3:H3)</f>
        <v>12</v>
      </c>
      <c r="J3" s="328" t="s">
        <v>817</v>
      </c>
    </row>
    <row r="4" spans="1:10" s="9" customFormat="1" ht="16.8">
      <c r="A4" s="72" t="s">
        <v>61</v>
      </c>
      <c r="B4" s="67">
        <f>3+0+2</f>
        <v>5</v>
      </c>
      <c r="C4" s="68" t="s">
        <v>28</v>
      </c>
      <c r="D4" s="68" t="str">
        <f>IF(C4="Str",'Personal File'!$C$11,IF(C4="Dex",'Personal File'!$C$12,IF(C4="Con",'Personal File'!$C$13,IF(C4="Int",'Personal File'!$C$14,IF(C4="Wis",'Personal File'!$C$15,IF(C4="Cha",'Personal File'!$C$16))))))</f>
        <v>+3</v>
      </c>
      <c r="E4" s="73" t="str">
        <f t="shared" si="0"/>
        <v>Dex (+3)</v>
      </c>
      <c r="F4" s="415">
        <f>1</f>
        <v>1</v>
      </c>
      <c r="G4" s="70">
        <f t="shared" si="1"/>
        <v>9</v>
      </c>
      <c r="H4" s="71">
        <f t="shared" ca="1" si="2"/>
        <v>15</v>
      </c>
      <c r="I4" s="70">
        <f ca="1">SUM(G4:H4)</f>
        <v>24</v>
      </c>
      <c r="J4" s="328" t="s">
        <v>567</v>
      </c>
    </row>
    <row r="5" spans="1:10" s="9" customFormat="1" ht="16.8">
      <c r="A5" s="74" t="s">
        <v>62</v>
      </c>
      <c r="B5" s="75">
        <f>1+3+2</f>
        <v>6</v>
      </c>
      <c r="C5" s="76" t="s">
        <v>27</v>
      </c>
      <c r="D5" s="76" t="str">
        <f>IF(C5="Str",'Personal File'!$C$11,IF(C5="Dex",'Personal File'!$C$12,IF(C5="Con",'Personal File'!$C$13,IF(C5="Int",'Personal File'!$C$14,IF(C5="Wis",'Personal File'!$C$15,IF(C5="Cha",'Personal File'!$C$16))))))</f>
        <v>+4</v>
      </c>
      <c r="E5" s="77" t="str">
        <f t="shared" si="0"/>
        <v>Wis (+4)</v>
      </c>
      <c r="F5" s="416">
        <f>1</f>
        <v>1</v>
      </c>
      <c r="G5" s="78">
        <f t="shared" si="1"/>
        <v>11</v>
      </c>
      <c r="H5" s="79">
        <f t="shared" ca="1" si="2"/>
        <v>9</v>
      </c>
      <c r="I5" s="78">
        <f ca="1">SUM(G5:H5)</f>
        <v>20</v>
      </c>
      <c r="J5" s="329" t="s">
        <v>818</v>
      </c>
    </row>
    <row r="6" spans="1:10" s="87" customFormat="1" ht="16.8">
      <c r="A6" s="80" t="s">
        <v>32</v>
      </c>
      <c r="B6" s="81">
        <v>0</v>
      </c>
      <c r="C6" s="82" t="s">
        <v>26</v>
      </c>
      <c r="D6" s="83" t="str">
        <f>IF(C6="Str",'Personal File'!$C$11,IF(C6="Dex",'Personal File'!$C$12,IF(C6="Con",'Personal File'!$C$13,IF(C6="Int",'Personal File'!$C$14,IF(C6="Wis",'Personal File'!$C$15,IF(C6="Cha",'Personal File'!$C$16))))))</f>
        <v>+5</v>
      </c>
      <c r="E6" s="84" t="str">
        <f t="shared" ref="E6:E50" si="3">CONCATENATE(C6," (",D6,")")</f>
        <v>Int (+5)</v>
      </c>
      <c r="F6" s="85" t="s">
        <v>56</v>
      </c>
      <c r="G6" s="86">
        <f t="shared" si="1"/>
        <v>5</v>
      </c>
      <c r="H6" s="71">
        <f ca="1">RANDBETWEEN(1,20)</f>
        <v>2</v>
      </c>
      <c r="I6" s="86">
        <f t="shared" ref="I6:I50" ca="1" si="4">SUM(G6:H6)</f>
        <v>7</v>
      </c>
      <c r="J6" s="328"/>
    </row>
    <row r="7" spans="1:10" s="91" customFormat="1" ht="16.8">
      <c r="A7" s="88" t="s">
        <v>33</v>
      </c>
      <c r="B7" s="81">
        <v>0</v>
      </c>
      <c r="C7" s="89" t="s">
        <v>28</v>
      </c>
      <c r="D7" s="90" t="str">
        <f>IF(C7="Str",'Personal File'!$C$11,IF(C7="Dex",'Personal File'!$C$12,IF(C7="Con",'Personal File'!$C$13,IF(C7="Int",'Personal File'!$C$14,IF(C7="Wis",'Personal File'!$C$15,IF(C7="Cha",'Personal File'!$C$16))))))</f>
        <v>+3</v>
      </c>
      <c r="E7" s="73" t="str">
        <f t="shared" si="3"/>
        <v>Dex (+3)</v>
      </c>
      <c r="F7" s="85" t="str">
        <f>'Personal File'!$C$14</f>
        <v>+5</v>
      </c>
      <c r="G7" s="86">
        <f t="shared" si="1"/>
        <v>8</v>
      </c>
      <c r="H7" s="71">
        <f ca="1">RANDBETWEEN(1,20)</f>
        <v>7</v>
      </c>
      <c r="I7" s="86">
        <f t="shared" ca="1" si="4"/>
        <v>15</v>
      </c>
      <c r="J7" s="328"/>
    </row>
    <row r="8" spans="1:10" s="96" customFormat="1" ht="16.8">
      <c r="A8" s="111" t="s">
        <v>34</v>
      </c>
      <c r="B8" s="112">
        <v>15</v>
      </c>
      <c r="C8" s="113" t="s">
        <v>24</v>
      </c>
      <c r="D8" s="114" t="str">
        <f>IF(C8="Str",'Personal File'!$C$11,IF(C8="Dex",'Personal File'!$C$12,IF(C8="Con",'Personal File'!$C$13,IF(C8="Int",'Personal File'!$C$14,IF(C8="Wis",'Personal File'!$C$15,IF(C8="Cha",'Personal File'!$C$16))))))</f>
        <v>+4</v>
      </c>
      <c r="E8" s="115" t="str">
        <f t="shared" si="3"/>
        <v>Cha (+4)</v>
      </c>
      <c r="F8" s="116" t="s">
        <v>56</v>
      </c>
      <c r="G8" s="116">
        <f t="shared" si="1"/>
        <v>19</v>
      </c>
      <c r="H8" s="71">
        <f t="shared" ref="H8:H49" ca="1" si="5">RANDBETWEEN(1,20)</f>
        <v>10</v>
      </c>
      <c r="I8" s="116">
        <f t="shared" ca="1" si="4"/>
        <v>29</v>
      </c>
      <c r="J8" s="452" t="s">
        <v>750</v>
      </c>
    </row>
    <row r="9" spans="1:10" s="101" customFormat="1" ht="16.8">
      <c r="A9" s="97" t="s">
        <v>35</v>
      </c>
      <c r="B9" s="81">
        <v>0</v>
      </c>
      <c r="C9" s="98" t="s">
        <v>29</v>
      </c>
      <c r="D9" s="99" t="str">
        <f>IF(C9="Str",'Personal File'!$C$11,IF(C9="Dex",'Personal File'!$C$12,IF(C9="Con",'Personal File'!$C$13,IF(C9="Int",'Personal File'!$C$14,IF(C9="Wis",'Personal File'!$C$15,IF(C9="Cha",'Personal File'!$C$16))))))</f>
        <v>+2</v>
      </c>
      <c r="E9" s="100" t="str">
        <f t="shared" si="3"/>
        <v>Str (+2)</v>
      </c>
      <c r="F9" s="85" t="str">
        <f>'Personal File'!$C$14</f>
        <v>+5</v>
      </c>
      <c r="G9" s="86">
        <f t="shared" si="1"/>
        <v>7</v>
      </c>
      <c r="H9" s="71">
        <f t="shared" ca="1" si="5"/>
        <v>15</v>
      </c>
      <c r="I9" s="86">
        <f t="shared" ca="1" si="4"/>
        <v>22</v>
      </c>
      <c r="J9" s="328"/>
    </row>
    <row r="10" spans="1:10" s="101" customFormat="1" ht="16.8">
      <c r="A10" s="102" t="s">
        <v>8</v>
      </c>
      <c r="B10" s="103">
        <v>15</v>
      </c>
      <c r="C10" s="104" t="s">
        <v>25</v>
      </c>
      <c r="D10" s="105" t="str">
        <f>IF(C10="Str",'Personal File'!$C$11,IF(C10="Dex",'Personal File'!$C$12,IF(C10="Con",'Personal File'!$C$13,IF(C10="Int",'Personal File'!$C$14,IF(C10="Wis",'Personal File'!$C$15,IF(C10="Cha",'Personal File'!$C$16))))))</f>
        <v>+1</v>
      </c>
      <c r="E10" s="106" t="str">
        <f t="shared" si="3"/>
        <v>Con (+1)</v>
      </c>
      <c r="F10" s="107" t="s">
        <v>56</v>
      </c>
      <c r="G10" s="107">
        <f t="shared" si="1"/>
        <v>16</v>
      </c>
      <c r="H10" s="71">
        <f t="shared" ca="1" si="5"/>
        <v>17</v>
      </c>
      <c r="I10" s="107">
        <f t="shared" ca="1" si="4"/>
        <v>33</v>
      </c>
      <c r="J10" s="331"/>
    </row>
    <row r="11" spans="1:10" s="87" customFormat="1" ht="16.8">
      <c r="A11" s="80" t="s">
        <v>594</v>
      </c>
      <c r="B11" s="81">
        <v>0</v>
      </c>
      <c r="C11" s="82" t="s">
        <v>26</v>
      </c>
      <c r="D11" s="83" t="str">
        <f>IF(C11="Str",'Personal File'!$C$11,IF(C11="Dex",'Personal File'!$C$12,IF(C11="Con",'Personal File'!$C$13,IF(C11="Int",'Personal File'!$C$14,IF(C11="Wis",'Personal File'!$C$15,IF(C11="Cha",'Personal File'!$C$16))))))</f>
        <v>+5</v>
      </c>
      <c r="E11" s="84" t="str">
        <f t="shared" si="3"/>
        <v>Int (+5)</v>
      </c>
      <c r="F11" s="86" t="s">
        <v>56</v>
      </c>
      <c r="G11" s="86">
        <f t="shared" si="1"/>
        <v>5</v>
      </c>
      <c r="H11" s="71">
        <f t="shared" ca="1" si="5"/>
        <v>16</v>
      </c>
      <c r="I11" s="86">
        <f t="shared" ca="1" si="4"/>
        <v>21</v>
      </c>
      <c r="J11" s="328"/>
    </row>
    <row r="12" spans="1:10" s="110" customFormat="1" ht="16.8">
      <c r="A12" s="453" t="s">
        <v>36</v>
      </c>
      <c r="B12" s="448">
        <v>8</v>
      </c>
      <c r="C12" s="454" t="s">
        <v>26</v>
      </c>
      <c r="D12" s="455" t="str">
        <f>IF(C12="Str",'Personal File'!$C$11,IF(C12="Dex",'Personal File'!$C$12,IF(C12="Con",'Personal File'!$C$13,IF(C12="Int",'Personal File'!$C$14,IF(C12="Wis",'Personal File'!$C$15,IF(C12="Cha",'Personal File'!$C$16))))))</f>
        <v>+5</v>
      </c>
      <c r="E12" s="456" t="str">
        <f t="shared" si="3"/>
        <v>Int (+5)</v>
      </c>
      <c r="F12" s="135" t="s">
        <v>56</v>
      </c>
      <c r="G12" s="135">
        <f t="shared" si="1"/>
        <v>13</v>
      </c>
      <c r="H12" s="71">
        <f t="shared" ca="1" si="5"/>
        <v>12</v>
      </c>
      <c r="I12" s="135">
        <f t="shared" ref="I12" ca="1" si="6">SUM(G12:H12)</f>
        <v>25</v>
      </c>
      <c r="J12" s="452"/>
    </row>
    <row r="13" spans="1:10" s="91" customFormat="1" ht="16.8">
      <c r="A13" s="111" t="s">
        <v>37</v>
      </c>
      <c r="B13" s="112">
        <v>10</v>
      </c>
      <c r="C13" s="113" t="s">
        <v>24</v>
      </c>
      <c r="D13" s="114" t="str">
        <f>IF(C13="Str",'Personal File'!$C$11,IF(C13="Dex",'Personal File'!$C$12,IF(C13="Con",'Personal File'!$C$13,IF(C13="Int",'Personal File'!$C$14,IF(C13="Wis",'Personal File'!$C$15,IF(C13="Cha",'Personal File'!$C$16))))))</f>
        <v>+4</v>
      </c>
      <c r="E13" s="115" t="str">
        <f t="shared" si="3"/>
        <v>Cha (+4)</v>
      </c>
      <c r="F13" s="107" t="s">
        <v>253</v>
      </c>
      <c r="G13" s="116">
        <f t="shared" si="1"/>
        <v>16</v>
      </c>
      <c r="H13" s="71">
        <f t="shared" ca="1" si="5"/>
        <v>11</v>
      </c>
      <c r="I13" s="116">
        <f t="shared" ca="1" si="4"/>
        <v>27</v>
      </c>
      <c r="J13" s="330"/>
    </row>
    <row r="14" spans="1:10" s="91" customFormat="1" ht="16.8">
      <c r="A14" s="453" t="s">
        <v>38</v>
      </c>
      <c r="B14" s="448">
        <v>15</v>
      </c>
      <c r="C14" s="454" t="s">
        <v>26</v>
      </c>
      <c r="D14" s="455" t="str">
        <f>IF(C14="Str",'Personal File'!$C$11,IF(C14="Dex",'Personal File'!$C$12,IF(C14="Con",'Personal File'!$C$13,IF(C14="Int",'Personal File'!$C$14,IF(C14="Wis",'Personal File'!$C$15,IF(C14="Cha",'Personal File'!$C$16))))))</f>
        <v>+5</v>
      </c>
      <c r="E14" s="456" t="str">
        <f t="shared" si="3"/>
        <v>Int (+5)</v>
      </c>
      <c r="F14" s="135" t="s">
        <v>56</v>
      </c>
      <c r="G14" s="135">
        <f t="shared" si="1"/>
        <v>20</v>
      </c>
      <c r="H14" s="71">
        <f t="shared" ca="1" si="5"/>
        <v>10</v>
      </c>
      <c r="I14" s="135">
        <f t="shared" ref="I14" ca="1" si="7">SUM(G14:H14)</f>
        <v>30</v>
      </c>
      <c r="J14" s="452"/>
    </row>
    <row r="15" spans="1:10" s="91" customFormat="1" ht="16.8">
      <c r="A15" s="447" t="s">
        <v>39</v>
      </c>
      <c r="B15" s="448">
        <v>10</v>
      </c>
      <c r="C15" s="449" t="s">
        <v>24</v>
      </c>
      <c r="D15" s="450" t="str">
        <f>IF(C15="Str",'Personal File'!$C$11,IF(C15="Dex",'Personal File'!$C$12,IF(C15="Con",'Personal File'!$C$13,IF(C15="Int",'Personal File'!$C$14,IF(C15="Wis",'Personal File'!$C$15,IF(C15="Cha",'Personal File'!$C$16))))))</f>
        <v>+4</v>
      </c>
      <c r="E15" s="451" t="str">
        <f t="shared" si="3"/>
        <v>Cha (+4)</v>
      </c>
      <c r="F15" s="135" t="s">
        <v>56</v>
      </c>
      <c r="G15" s="135">
        <f t="shared" si="1"/>
        <v>14</v>
      </c>
      <c r="H15" s="71">
        <f t="shared" ca="1" si="5"/>
        <v>20</v>
      </c>
      <c r="I15" s="135">
        <f t="shared" ca="1" si="4"/>
        <v>34</v>
      </c>
      <c r="J15" s="452"/>
    </row>
    <row r="16" spans="1:10" s="91" customFormat="1" ht="16.8">
      <c r="A16" s="88" t="s">
        <v>40</v>
      </c>
      <c r="B16" s="81">
        <v>0</v>
      </c>
      <c r="C16" s="89" t="s">
        <v>28</v>
      </c>
      <c r="D16" s="90" t="str">
        <f>IF(C16="Str",'Personal File'!$C$11,IF(C16="Dex",'Personal File'!$C$12,IF(C16="Con",'Personal File'!$C$13,IF(C16="Int",'Personal File'!$C$14,IF(C16="Wis",'Personal File'!$C$15,IF(C16="Cha",'Personal File'!$C$16))))))</f>
        <v>+3</v>
      </c>
      <c r="E16" s="73" t="str">
        <f t="shared" si="3"/>
        <v>Dex (+3)</v>
      </c>
      <c r="F16" s="85" t="str">
        <f>'Personal File'!$C$14</f>
        <v>+5</v>
      </c>
      <c r="G16" s="86">
        <f t="shared" si="1"/>
        <v>8</v>
      </c>
      <c r="H16" s="71">
        <f t="shared" ca="1" si="5"/>
        <v>20</v>
      </c>
      <c r="I16" s="86">
        <f t="shared" ca="1" si="4"/>
        <v>28</v>
      </c>
      <c r="J16" s="328"/>
    </row>
    <row r="17" spans="1:10" s="91" customFormat="1" ht="16.8">
      <c r="A17" s="117" t="s">
        <v>41</v>
      </c>
      <c r="B17" s="118">
        <v>0</v>
      </c>
      <c r="C17" s="119" t="s">
        <v>26</v>
      </c>
      <c r="D17" s="120" t="str">
        <f>IF(C17="Str",'Personal File'!$C$11,IF(C17="Dex",'Personal File'!$C$12,IF(C17="Con",'Personal File'!$C$13,IF(C17="Int",'Personal File'!$C$14,IF(C17="Wis",'Personal File'!$C$15,IF(C17="Cha",'Personal File'!$C$16))))))</f>
        <v>+5</v>
      </c>
      <c r="E17" s="121" t="str">
        <f t="shared" si="3"/>
        <v>Int (+5)</v>
      </c>
      <c r="F17" s="122" t="s">
        <v>56</v>
      </c>
      <c r="G17" s="122">
        <f t="shared" si="1"/>
        <v>5</v>
      </c>
      <c r="H17" s="71">
        <f t="shared" ca="1" si="5"/>
        <v>20</v>
      </c>
      <c r="I17" s="122">
        <f t="shared" ca="1" si="4"/>
        <v>25</v>
      </c>
      <c r="J17" s="333"/>
    </row>
    <row r="18" spans="1:10" s="91" customFormat="1" ht="16.8">
      <c r="A18" s="92" t="s">
        <v>42</v>
      </c>
      <c r="B18" s="81">
        <v>0</v>
      </c>
      <c r="C18" s="93" t="s">
        <v>24</v>
      </c>
      <c r="D18" s="94" t="str">
        <f>IF(C18="Str",'Personal File'!$C$11,IF(C18="Dex",'Personal File'!$C$12,IF(C18="Con",'Personal File'!$C$13,IF(C18="Int",'Personal File'!$C$14,IF(C18="Wis",'Personal File'!$C$15,IF(C18="Cha",'Personal File'!$C$16))))))</f>
        <v>+4</v>
      </c>
      <c r="E18" s="95" t="str">
        <f t="shared" si="3"/>
        <v>Cha (+4)</v>
      </c>
      <c r="F18" s="86" t="s">
        <v>56</v>
      </c>
      <c r="G18" s="86">
        <f t="shared" si="1"/>
        <v>4</v>
      </c>
      <c r="H18" s="71">
        <f t="shared" ca="1" si="5"/>
        <v>4</v>
      </c>
      <c r="I18" s="86">
        <f t="shared" ca="1" si="4"/>
        <v>8</v>
      </c>
      <c r="J18" s="328"/>
    </row>
    <row r="19" spans="1:10" s="91" customFormat="1" ht="16.8">
      <c r="A19" s="92" t="s">
        <v>10</v>
      </c>
      <c r="B19" s="81">
        <v>0</v>
      </c>
      <c r="C19" s="93" t="s">
        <v>24</v>
      </c>
      <c r="D19" s="94" t="str">
        <f>IF(C19="Str",'Personal File'!$C$11,IF(C19="Dex",'Personal File'!$C$12,IF(C19="Con",'Personal File'!$C$13,IF(C19="Int",'Personal File'!$C$14,IF(C19="Wis",'Personal File'!$C$15,IF(C19="Cha",'Personal File'!$C$16))))))</f>
        <v>+4</v>
      </c>
      <c r="E19" s="95" t="str">
        <f t="shared" si="3"/>
        <v>Cha (+4)</v>
      </c>
      <c r="F19" s="86" t="s">
        <v>56</v>
      </c>
      <c r="G19" s="86">
        <f t="shared" si="1"/>
        <v>4</v>
      </c>
      <c r="H19" s="71">
        <f t="shared" ca="1" si="5"/>
        <v>14</v>
      </c>
      <c r="I19" s="86">
        <f t="shared" ca="1" si="4"/>
        <v>18</v>
      </c>
      <c r="J19" s="328"/>
    </row>
    <row r="20" spans="1:10" s="91" customFormat="1" ht="16.8">
      <c r="A20" s="127" t="s">
        <v>43</v>
      </c>
      <c r="B20" s="81">
        <v>0</v>
      </c>
      <c r="C20" s="128" t="s">
        <v>27</v>
      </c>
      <c r="D20" s="129" t="str">
        <f>IF(C20="Str",'Personal File'!$C$11,IF(C20="Dex",'Personal File'!$C$12,IF(C20="Con",'Personal File'!$C$13,IF(C20="Int",'Personal File'!$C$14,IF(C20="Wis",'Personal File'!$C$15,IF(C20="Cha",'Personal File'!$C$16))))))</f>
        <v>+4</v>
      </c>
      <c r="E20" s="130" t="str">
        <f t="shared" si="3"/>
        <v>Wis (+4)</v>
      </c>
      <c r="F20" s="86" t="s">
        <v>56</v>
      </c>
      <c r="G20" s="86">
        <f t="shared" si="1"/>
        <v>4</v>
      </c>
      <c r="H20" s="71">
        <f t="shared" ca="1" si="5"/>
        <v>14</v>
      </c>
      <c r="I20" s="86">
        <f t="shared" ca="1" si="4"/>
        <v>18</v>
      </c>
      <c r="J20" s="328"/>
    </row>
    <row r="21" spans="1:10" s="91" customFormat="1" ht="16.8">
      <c r="A21" s="457" t="s">
        <v>44</v>
      </c>
      <c r="B21" s="448">
        <v>10</v>
      </c>
      <c r="C21" s="458" t="s">
        <v>28</v>
      </c>
      <c r="D21" s="459" t="str">
        <f>IF(C21="Str",'Personal File'!$C$11,IF(C21="Dex",'Personal File'!$C$12,IF(C21="Con",'Personal File'!$C$13,IF(C21="Int",'Personal File'!$C$14,IF(C21="Wis",'Personal File'!$C$15,IF(C21="Cha",'Personal File'!$C$16))))))</f>
        <v>+3</v>
      </c>
      <c r="E21" s="460" t="str">
        <f t="shared" si="3"/>
        <v>Dex (+3)</v>
      </c>
      <c r="F21" s="488" t="str">
        <f>'Personal File'!$C$14</f>
        <v>+5</v>
      </c>
      <c r="G21" s="135">
        <f t="shared" si="1"/>
        <v>18</v>
      </c>
      <c r="H21" s="71">
        <f t="shared" ca="1" si="5"/>
        <v>2</v>
      </c>
      <c r="I21" s="135">
        <f t="shared" ca="1" si="4"/>
        <v>20</v>
      </c>
      <c r="J21" s="452" t="s">
        <v>750</v>
      </c>
    </row>
    <row r="22" spans="1:10" s="91" customFormat="1" ht="16.8">
      <c r="A22" s="92" t="s">
        <v>45</v>
      </c>
      <c r="B22" s="81">
        <v>0</v>
      </c>
      <c r="C22" s="93" t="s">
        <v>24</v>
      </c>
      <c r="D22" s="94" t="str">
        <f>IF(C22="Str",'Personal File'!$C$11,IF(C22="Dex",'Personal File'!$C$12,IF(C22="Con",'Personal File'!$C$13,IF(C22="Int",'Personal File'!$C$14,IF(C22="Wis",'Personal File'!$C$15,IF(C22="Cha",'Personal File'!$C$16))))))</f>
        <v>+4</v>
      </c>
      <c r="E22" s="95" t="str">
        <f t="shared" si="3"/>
        <v>Cha (+4)</v>
      </c>
      <c r="F22" s="86" t="s">
        <v>56</v>
      </c>
      <c r="G22" s="86">
        <f t="shared" si="1"/>
        <v>4</v>
      </c>
      <c r="H22" s="71">
        <f t="shared" ca="1" si="5"/>
        <v>8</v>
      </c>
      <c r="I22" s="86">
        <f t="shared" ca="1" si="4"/>
        <v>12</v>
      </c>
      <c r="J22" s="328"/>
    </row>
    <row r="23" spans="1:10" s="91" customFormat="1" ht="16.8">
      <c r="A23" s="97" t="s">
        <v>46</v>
      </c>
      <c r="B23" s="81">
        <v>0</v>
      </c>
      <c r="C23" s="98" t="s">
        <v>29</v>
      </c>
      <c r="D23" s="99" t="str">
        <f>IF(C23="Str",'Personal File'!$C$11,IF(C23="Dex",'Personal File'!$C$12,IF(C23="Con",'Personal File'!$C$13,IF(C23="Int",'Personal File'!$C$14,IF(C23="Wis",'Personal File'!$C$15,IF(C23="Cha",'Personal File'!$C$16))))))</f>
        <v>+2</v>
      </c>
      <c r="E23" s="100" t="str">
        <f t="shared" si="3"/>
        <v>Str (+2)</v>
      </c>
      <c r="F23" s="85" t="str">
        <f>'Personal File'!$C$14</f>
        <v>+5</v>
      </c>
      <c r="G23" s="86">
        <f t="shared" si="1"/>
        <v>7</v>
      </c>
      <c r="H23" s="71">
        <f t="shared" ca="1" si="5"/>
        <v>5</v>
      </c>
      <c r="I23" s="86">
        <f t="shared" ca="1" si="4"/>
        <v>12</v>
      </c>
      <c r="J23" s="328"/>
    </row>
    <row r="24" spans="1:10" s="91" customFormat="1" ht="16.8">
      <c r="A24" s="123" t="s">
        <v>260</v>
      </c>
      <c r="B24" s="103">
        <v>5</v>
      </c>
      <c r="C24" s="124" t="s">
        <v>26</v>
      </c>
      <c r="D24" s="125" t="str">
        <f>IF(C24="Str",'Personal File'!$C$11,IF(C24="Dex",'Personal File'!$C$12,IF(C24="Con",'Personal File'!$C$13,IF(C24="Int",'Personal File'!$C$14,IF(C24="Wis",'Personal File'!$C$15,IF(C24="Cha",'Personal File'!$C$16))))))</f>
        <v>+5</v>
      </c>
      <c r="E24" s="126" t="str">
        <f>CONCATENATE(C24," (",D24,")")</f>
        <v>Int (+5)</v>
      </c>
      <c r="F24" s="116" t="s">
        <v>56</v>
      </c>
      <c r="G24" s="107">
        <f t="shared" si="1"/>
        <v>10</v>
      </c>
      <c r="H24" s="71">
        <f t="shared" ca="1" si="5"/>
        <v>2</v>
      </c>
      <c r="I24" s="107">
        <f t="shared" ca="1" si="4"/>
        <v>12</v>
      </c>
      <c r="J24" s="331" t="s">
        <v>816</v>
      </c>
    </row>
    <row r="25" spans="1:10" s="91" customFormat="1" ht="16.8">
      <c r="A25" s="123" t="s">
        <v>586</v>
      </c>
      <c r="B25" s="103">
        <v>1</v>
      </c>
      <c r="C25" s="124" t="s">
        <v>26</v>
      </c>
      <c r="D25" s="125" t="str">
        <f>IF(C25="Str",'Personal File'!$C$11,IF(C25="Dex",'Personal File'!$C$12,IF(C25="Con",'Personal File'!$C$13,IF(C25="Int",'Personal File'!$C$14,IF(C25="Wis",'Personal File'!$C$15,IF(C25="Cha",'Personal File'!$C$16))))))</f>
        <v>+5</v>
      </c>
      <c r="E25" s="126" t="str">
        <f t="shared" ref="E25:E31" si="8">CONCATENATE(C25," (",D25,")")</f>
        <v>Int (+5)</v>
      </c>
      <c r="F25" s="116" t="s">
        <v>56</v>
      </c>
      <c r="G25" s="107">
        <f t="shared" ref="G25:G31" si="9">B25+D25+F25</f>
        <v>6</v>
      </c>
      <c r="H25" s="71">
        <f t="shared" ca="1" si="5"/>
        <v>14</v>
      </c>
      <c r="I25" s="107">
        <f t="shared" ref="I25:I31" ca="1" si="10">SUM(G25:H25)</f>
        <v>20</v>
      </c>
      <c r="J25" s="331"/>
    </row>
    <row r="26" spans="1:10" s="91" customFormat="1" ht="16.8">
      <c r="A26" s="123" t="s">
        <v>587</v>
      </c>
      <c r="B26" s="103">
        <v>1</v>
      </c>
      <c r="C26" s="124" t="s">
        <v>26</v>
      </c>
      <c r="D26" s="125" t="str">
        <f>IF(C26="Str",'Personal File'!$C$11,IF(C26="Dex",'Personal File'!$C$12,IF(C26="Con",'Personal File'!$C$13,IF(C26="Int",'Personal File'!$C$14,IF(C26="Wis",'Personal File'!$C$15,IF(C26="Cha",'Personal File'!$C$16))))))</f>
        <v>+5</v>
      </c>
      <c r="E26" s="126" t="str">
        <f t="shared" si="8"/>
        <v>Int (+5)</v>
      </c>
      <c r="F26" s="116" t="s">
        <v>56</v>
      </c>
      <c r="G26" s="107">
        <f t="shared" si="9"/>
        <v>6</v>
      </c>
      <c r="H26" s="71">
        <f t="shared" ca="1" si="5"/>
        <v>19</v>
      </c>
      <c r="I26" s="107">
        <f t="shared" ca="1" si="10"/>
        <v>25</v>
      </c>
      <c r="J26" s="331"/>
    </row>
    <row r="27" spans="1:10" s="91" customFormat="1" ht="16.8">
      <c r="A27" s="123" t="s">
        <v>588</v>
      </c>
      <c r="B27" s="103">
        <v>1</v>
      </c>
      <c r="C27" s="124" t="s">
        <v>26</v>
      </c>
      <c r="D27" s="125" t="str">
        <f>IF(C27="Str",'Personal File'!$C$11,IF(C27="Dex",'Personal File'!$C$12,IF(C27="Con",'Personal File'!$C$13,IF(C27="Int",'Personal File'!$C$14,IF(C27="Wis",'Personal File'!$C$15,IF(C27="Cha",'Personal File'!$C$16))))))</f>
        <v>+5</v>
      </c>
      <c r="E27" s="126" t="str">
        <f t="shared" si="8"/>
        <v>Int (+5)</v>
      </c>
      <c r="F27" s="116" t="s">
        <v>56</v>
      </c>
      <c r="G27" s="107">
        <f t="shared" si="9"/>
        <v>6</v>
      </c>
      <c r="H27" s="71">
        <f t="shared" ca="1" si="5"/>
        <v>20</v>
      </c>
      <c r="I27" s="107">
        <f t="shared" ca="1" si="10"/>
        <v>26</v>
      </c>
      <c r="J27" s="331"/>
    </row>
    <row r="28" spans="1:10" s="91" customFormat="1" ht="16.8">
      <c r="A28" s="123" t="s">
        <v>589</v>
      </c>
      <c r="B28" s="103">
        <v>1</v>
      </c>
      <c r="C28" s="124" t="s">
        <v>26</v>
      </c>
      <c r="D28" s="125" t="str">
        <f>IF(C28="Str",'Personal File'!$C$11,IF(C28="Dex",'Personal File'!$C$12,IF(C28="Con",'Personal File'!$C$13,IF(C28="Int",'Personal File'!$C$14,IF(C28="Wis",'Personal File'!$C$15,IF(C28="Cha",'Personal File'!$C$16))))))</f>
        <v>+5</v>
      </c>
      <c r="E28" s="126" t="str">
        <f t="shared" si="8"/>
        <v>Int (+5)</v>
      </c>
      <c r="F28" s="116" t="s">
        <v>56</v>
      </c>
      <c r="G28" s="107">
        <f t="shared" si="9"/>
        <v>6</v>
      </c>
      <c r="H28" s="71">
        <f t="shared" ca="1" si="5"/>
        <v>3</v>
      </c>
      <c r="I28" s="107">
        <f t="shared" ca="1" si="10"/>
        <v>9</v>
      </c>
      <c r="J28" s="331"/>
    </row>
    <row r="29" spans="1:10" s="91" customFormat="1" ht="16.8">
      <c r="A29" s="123" t="s">
        <v>590</v>
      </c>
      <c r="B29" s="103">
        <v>1</v>
      </c>
      <c r="C29" s="124" t="s">
        <v>26</v>
      </c>
      <c r="D29" s="125" t="str">
        <f>IF(C29="Str",'Personal File'!$C$11,IF(C29="Dex",'Personal File'!$C$12,IF(C29="Con",'Personal File'!$C$13,IF(C29="Int",'Personal File'!$C$14,IF(C29="Wis",'Personal File'!$C$15,IF(C29="Cha",'Personal File'!$C$16))))))</f>
        <v>+5</v>
      </c>
      <c r="E29" s="126" t="str">
        <f t="shared" si="8"/>
        <v>Int (+5)</v>
      </c>
      <c r="F29" s="116" t="s">
        <v>56</v>
      </c>
      <c r="G29" s="107">
        <f t="shared" si="9"/>
        <v>6</v>
      </c>
      <c r="H29" s="71">
        <f t="shared" ca="1" si="5"/>
        <v>11</v>
      </c>
      <c r="I29" s="107">
        <f t="shared" ca="1" si="10"/>
        <v>17</v>
      </c>
      <c r="J29" s="331"/>
    </row>
    <row r="30" spans="1:10" s="91" customFormat="1" ht="16.8">
      <c r="A30" s="123" t="s">
        <v>591</v>
      </c>
      <c r="B30" s="103">
        <v>5</v>
      </c>
      <c r="C30" s="124" t="s">
        <v>26</v>
      </c>
      <c r="D30" s="125" t="str">
        <f>IF(C30="Str",'Personal File'!$C$11,IF(C30="Dex",'Personal File'!$C$12,IF(C30="Con",'Personal File'!$C$13,IF(C30="Int",'Personal File'!$C$14,IF(C30="Wis",'Personal File'!$C$15,IF(C30="Cha",'Personal File'!$C$16))))))</f>
        <v>+5</v>
      </c>
      <c r="E30" s="126" t="str">
        <f t="shared" si="8"/>
        <v>Int (+5)</v>
      </c>
      <c r="F30" s="116" t="s">
        <v>56</v>
      </c>
      <c r="G30" s="107">
        <f t="shared" si="9"/>
        <v>10</v>
      </c>
      <c r="H30" s="71">
        <f t="shared" ca="1" si="5"/>
        <v>9</v>
      </c>
      <c r="I30" s="107">
        <f t="shared" ca="1" si="10"/>
        <v>19</v>
      </c>
      <c r="J30" s="331"/>
    </row>
    <row r="31" spans="1:10" s="91" customFormat="1" ht="16.8">
      <c r="A31" s="123" t="s">
        <v>592</v>
      </c>
      <c r="B31" s="103">
        <v>1</v>
      </c>
      <c r="C31" s="124" t="s">
        <v>26</v>
      </c>
      <c r="D31" s="125" t="str">
        <f>IF(C31="Str",'Personal File'!$C$11,IF(C31="Dex",'Personal File'!$C$12,IF(C31="Con",'Personal File'!$C$13,IF(C31="Int",'Personal File'!$C$14,IF(C31="Wis",'Personal File'!$C$15,IF(C31="Cha",'Personal File'!$C$16))))))</f>
        <v>+5</v>
      </c>
      <c r="E31" s="126" t="str">
        <f t="shared" si="8"/>
        <v>Int (+5)</v>
      </c>
      <c r="F31" s="116" t="s">
        <v>56</v>
      </c>
      <c r="G31" s="107">
        <f t="shared" si="9"/>
        <v>6</v>
      </c>
      <c r="H31" s="71">
        <f t="shared" ca="1" si="5"/>
        <v>8</v>
      </c>
      <c r="I31" s="107">
        <f t="shared" ca="1" si="10"/>
        <v>14</v>
      </c>
      <c r="J31" s="331"/>
    </row>
    <row r="32" spans="1:10" s="91" customFormat="1" ht="16.8">
      <c r="A32" s="123" t="s">
        <v>261</v>
      </c>
      <c r="B32" s="103">
        <v>1</v>
      </c>
      <c r="C32" s="124" t="s">
        <v>26</v>
      </c>
      <c r="D32" s="125" t="str">
        <f>IF(C32="Str",'Personal File'!$C$11,IF(C32="Dex",'Personal File'!$C$12,IF(C32="Con",'Personal File'!$C$13,IF(C32="Int",'Personal File'!$C$14,IF(C32="Wis",'Personal File'!$C$15,IF(C32="Cha",'Personal File'!$C$16))))))</f>
        <v>+5</v>
      </c>
      <c r="E32" s="126" t="str">
        <f>CONCATENATE(C32," (",D32,")")</f>
        <v>Int (+5)</v>
      </c>
      <c r="F32" s="116" t="s">
        <v>56</v>
      </c>
      <c r="G32" s="107">
        <f t="shared" ref="G32" si="11">B32+D32+F32</f>
        <v>6</v>
      </c>
      <c r="H32" s="71">
        <f t="shared" ca="1" si="5"/>
        <v>1</v>
      </c>
      <c r="I32" s="107">
        <f t="shared" ref="I32" ca="1" si="12">SUM(G32:H32)</f>
        <v>7</v>
      </c>
      <c r="J32" s="331"/>
    </row>
    <row r="33" spans="1:10" s="91" customFormat="1" ht="16.8">
      <c r="A33" s="123" t="s">
        <v>243</v>
      </c>
      <c r="B33" s="103">
        <v>5</v>
      </c>
      <c r="C33" s="124" t="s">
        <v>26</v>
      </c>
      <c r="D33" s="125" t="str">
        <f>IF(C33="Str",'Personal File'!$C$11,IF(C33="Dex",'Personal File'!$C$12,IF(C33="Con",'Personal File'!$C$13,IF(C33="Int",'Personal File'!$C$14,IF(C33="Wis",'Personal File'!$C$15,IF(C33="Cha",'Personal File'!$C$16))))))</f>
        <v>+5</v>
      </c>
      <c r="E33" s="126" t="str">
        <f>CONCATENATE(C33," (",D33,")")</f>
        <v>Int (+5)</v>
      </c>
      <c r="F33" s="116" t="s">
        <v>56</v>
      </c>
      <c r="G33" s="107">
        <f t="shared" ref="G33" si="13">B33+D33+F33</f>
        <v>10</v>
      </c>
      <c r="H33" s="71">
        <f t="shared" ca="1" si="5"/>
        <v>13</v>
      </c>
      <c r="I33" s="107">
        <f t="shared" ref="I33" ca="1" si="14">SUM(G33:H33)</f>
        <v>23</v>
      </c>
      <c r="J33" s="331" t="s">
        <v>817</v>
      </c>
    </row>
    <row r="34" spans="1:10" s="91" customFormat="1" ht="16.8">
      <c r="A34" s="555" t="s">
        <v>47</v>
      </c>
      <c r="B34" s="112">
        <v>4</v>
      </c>
      <c r="C34" s="556" t="s">
        <v>27</v>
      </c>
      <c r="D34" s="557" t="str">
        <f>IF(C34="Str",'Personal File'!$C$11,IF(C34="Dex",'Personal File'!$C$12,IF(C34="Con",'Personal File'!$C$13,IF(C34="Int",'Personal File'!$C$14,IF(C34="Wis",'Personal File'!$C$15,IF(C34="Cha",'Personal File'!$C$16))))))</f>
        <v>+4</v>
      </c>
      <c r="E34" s="558" t="str">
        <f t="shared" si="3"/>
        <v>Wis (+4)</v>
      </c>
      <c r="F34" s="116" t="s">
        <v>56</v>
      </c>
      <c r="G34" s="116">
        <f t="shared" si="1"/>
        <v>8</v>
      </c>
      <c r="H34" s="71">
        <f t="shared" ca="1" si="5"/>
        <v>10</v>
      </c>
      <c r="I34" s="116">
        <f t="shared" ca="1" si="4"/>
        <v>18</v>
      </c>
      <c r="J34" s="330"/>
    </row>
    <row r="35" spans="1:10" s="91" customFormat="1" ht="16.8">
      <c r="A35" s="457" t="s">
        <v>11</v>
      </c>
      <c r="B35" s="448">
        <v>10</v>
      </c>
      <c r="C35" s="458" t="s">
        <v>28</v>
      </c>
      <c r="D35" s="459" t="str">
        <f>IF(C35="Str",'Personal File'!$C$11,IF(C35="Dex",'Personal File'!$C$12,IF(C35="Con",'Personal File'!$C$13,IF(C35="Int",'Personal File'!$C$14,IF(C35="Wis",'Personal File'!$C$15,IF(C35="Cha",'Personal File'!$C$16))))))</f>
        <v>+3</v>
      </c>
      <c r="E35" s="460" t="str">
        <f t="shared" si="3"/>
        <v>Dex (+3)</v>
      </c>
      <c r="F35" s="488" t="str">
        <f>'Personal File'!$C$14</f>
        <v>+5</v>
      </c>
      <c r="G35" s="135">
        <f t="shared" si="1"/>
        <v>18</v>
      </c>
      <c r="H35" s="71">
        <f t="shared" ca="1" si="5"/>
        <v>12</v>
      </c>
      <c r="I35" s="135">
        <f t="shared" ca="1" si="4"/>
        <v>30</v>
      </c>
      <c r="J35" s="452" t="s">
        <v>750</v>
      </c>
    </row>
    <row r="36" spans="1:10" s="91" customFormat="1" ht="16.8">
      <c r="A36" s="131" t="s">
        <v>48</v>
      </c>
      <c r="B36" s="108">
        <v>0</v>
      </c>
      <c r="C36" s="132" t="s">
        <v>28</v>
      </c>
      <c r="D36" s="133" t="str">
        <f>IF(C36="Str",'Personal File'!$C$11,IF(C36="Dex",'Personal File'!$C$12,IF(C36="Con",'Personal File'!$C$13,IF(C36="Int",'Personal File'!$C$14,IF(C36="Wis",'Personal File'!$C$15,IF(C36="Cha",'Personal File'!$C$16))))))</f>
        <v>+3</v>
      </c>
      <c r="E36" s="134" t="str">
        <f t="shared" si="3"/>
        <v>Dex (+3)</v>
      </c>
      <c r="F36" s="487" t="str">
        <f>'Personal File'!$C$14</f>
        <v>+5</v>
      </c>
      <c r="G36" s="109">
        <f t="shared" si="1"/>
        <v>8</v>
      </c>
      <c r="H36" s="71">
        <f t="shared" ca="1" si="5"/>
        <v>9</v>
      </c>
      <c r="I36" s="109">
        <f t="shared" ca="1" si="4"/>
        <v>17</v>
      </c>
      <c r="J36" s="332"/>
    </row>
    <row r="37" spans="1:10" ht="16.8">
      <c r="A37" s="92" t="s">
        <v>259</v>
      </c>
      <c r="B37" s="81">
        <v>0</v>
      </c>
      <c r="C37" s="93" t="s">
        <v>24</v>
      </c>
      <c r="D37" s="94" t="str">
        <f>IF(C37="Str",'Personal File'!$C$11,IF(C37="Dex",'Personal File'!$C$12,IF(C37="Con",'Personal File'!$C$13,IF(C37="Int",'Personal File'!$C$14,IF(C37="Wis",'Personal File'!$C$15,IF(C37="Cha",'Personal File'!$C$16))))))</f>
        <v>+4</v>
      </c>
      <c r="E37" s="95" t="str">
        <f t="shared" si="3"/>
        <v>Cha (+4)</v>
      </c>
      <c r="F37" s="86" t="s">
        <v>56</v>
      </c>
      <c r="G37" s="86">
        <f t="shared" si="1"/>
        <v>4</v>
      </c>
      <c r="H37" s="71">
        <f t="shared" ca="1" si="5"/>
        <v>16</v>
      </c>
      <c r="I37" s="86">
        <f t="shared" ca="1" si="4"/>
        <v>20</v>
      </c>
      <c r="J37" s="328"/>
    </row>
    <row r="38" spans="1:10" ht="16.8">
      <c r="A38" s="461" t="s">
        <v>593</v>
      </c>
      <c r="B38" s="137">
        <v>0</v>
      </c>
      <c r="C38" s="462" t="s">
        <v>27</v>
      </c>
      <c r="D38" s="463" t="str">
        <f>IF(C38="Str",'Personal File'!$C$11,IF(C38="Dex",'Personal File'!$C$12,IF(C38="Con",'Personal File'!$C$13,IF(C38="Int",'Personal File'!$C$14,IF(C38="Wis",'Personal File'!$C$15,IF(C38="Cha",'Personal File'!$C$16))))))</f>
        <v>+4</v>
      </c>
      <c r="E38" s="464" t="str">
        <f t="shared" ref="E38" si="15">CONCATENATE(C38," (",D38,")")</f>
        <v>Wis (+4)</v>
      </c>
      <c r="F38" s="141" t="s">
        <v>56</v>
      </c>
      <c r="G38" s="141">
        <f t="shared" si="1"/>
        <v>4</v>
      </c>
      <c r="H38" s="71">
        <f t="shared" ca="1" si="5"/>
        <v>18</v>
      </c>
      <c r="I38" s="141">
        <f t="shared" ref="I38" ca="1" si="16">SUM(G38:H38)</f>
        <v>22</v>
      </c>
      <c r="J38" s="334"/>
    </row>
    <row r="39" spans="1:10" ht="16.8">
      <c r="A39" s="88" t="s">
        <v>12</v>
      </c>
      <c r="B39" s="81">
        <v>0</v>
      </c>
      <c r="C39" s="89" t="s">
        <v>28</v>
      </c>
      <c r="D39" s="90" t="str">
        <f>IF(C39="Str",'Personal File'!$C$11,IF(C39="Dex",'Personal File'!$C$12,IF(C39="Con",'Personal File'!$C$13,IF(C39="Int",'Personal File'!$C$14,IF(C39="Wis",'Personal File'!$C$15,IF(C39="Cha",'Personal File'!$C$16))))))</f>
        <v>+3</v>
      </c>
      <c r="E39" s="73" t="str">
        <f t="shared" si="3"/>
        <v>Dex (+3)</v>
      </c>
      <c r="F39" s="85" t="str">
        <f>'Personal File'!$C$14</f>
        <v>+5</v>
      </c>
      <c r="G39" s="86">
        <f t="shared" si="1"/>
        <v>8</v>
      </c>
      <c r="H39" s="71">
        <f t="shared" ca="1" si="5"/>
        <v>13</v>
      </c>
      <c r="I39" s="86">
        <f t="shared" ca="1" si="4"/>
        <v>21</v>
      </c>
      <c r="J39" s="328"/>
    </row>
    <row r="40" spans="1:10" ht="16.8">
      <c r="A40" s="247" t="s">
        <v>13</v>
      </c>
      <c r="B40" s="112">
        <v>15</v>
      </c>
      <c r="C40" s="248" t="s">
        <v>26</v>
      </c>
      <c r="D40" s="249" t="str">
        <f>IF(C40="Str",'Personal File'!$C$11,IF(C40="Dex",'Personal File'!$C$12,IF(C40="Con",'Personal File'!$C$13,IF(C40="Int",'Personal File'!$C$14,IF(C40="Wis",'Personal File'!$C$15,IF(C40="Cha",'Personal File'!$C$16))))))</f>
        <v>+5</v>
      </c>
      <c r="E40" s="250" t="str">
        <f t="shared" si="3"/>
        <v>Int (+5)</v>
      </c>
      <c r="F40" s="116" t="s">
        <v>56</v>
      </c>
      <c r="G40" s="116">
        <f t="shared" si="1"/>
        <v>20</v>
      </c>
      <c r="H40" s="71">
        <f t="shared" ca="1" si="5"/>
        <v>4</v>
      </c>
      <c r="I40" s="116">
        <f t="shared" ca="1" si="4"/>
        <v>24</v>
      </c>
      <c r="J40" s="330"/>
    </row>
    <row r="41" spans="1:10" ht="16.8">
      <c r="A41" s="555" t="s">
        <v>49</v>
      </c>
      <c r="B41" s="112">
        <v>15</v>
      </c>
      <c r="C41" s="556" t="s">
        <v>27</v>
      </c>
      <c r="D41" s="557" t="str">
        <f>IF(C41="Str",'Personal File'!$C$11,IF(C41="Dex",'Personal File'!$C$12,IF(C41="Con",'Personal File'!$C$13,IF(C41="Int",'Personal File'!$C$14,IF(C41="Wis",'Personal File'!$C$15,IF(C41="Cha",'Personal File'!$C$16))))))</f>
        <v>+4</v>
      </c>
      <c r="E41" s="558" t="str">
        <f t="shared" si="3"/>
        <v>Wis (+4)</v>
      </c>
      <c r="F41" s="116" t="s">
        <v>56</v>
      </c>
      <c r="G41" s="116">
        <f t="shared" si="1"/>
        <v>19</v>
      </c>
      <c r="H41" s="71">
        <f t="shared" ca="1" si="5"/>
        <v>12</v>
      </c>
      <c r="I41" s="116">
        <f t="shared" ca="1" si="4"/>
        <v>31</v>
      </c>
      <c r="J41" s="330"/>
    </row>
    <row r="42" spans="1:10" ht="16.8">
      <c r="A42" s="131" t="s">
        <v>101</v>
      </c>
      <c r="B42" s="108">
        <v>0</v>
      </c>
      <c r="C42" s="132" t="s">
        <v>28</v>
      </c>
      <c r="D42" s="133" t="str">
        <f>IF(C42="Str",'Personal File'!$C$11,IF(C42="Dex",'Personal File'!$C$12,IF(C42="Con",'Personal File'!$C$13,IF(C42="Int",'Personal File'!$C$14,IF(C42="Wis",'Personal File'!$C$15,IF(C42="Cha",'Personal File'!$C$16))))))</f>
        <v>+3</v>
      </c>
      <c r="E42" s="134" t="str">
        <f t="shared" si="3"/>
        <v>Dex (+3)</v>
      </c>
      <c r="F42" s="487" t="str">
        <f>'Personal File'!$C$14</f>
        <v>+5</v>
      </c>
      <c r="G42" s="109">
        <f t="shared" si="1"/>
        <v>8</v>
      </c>
      <c r="H42" s="71">
        <f t="shared" ca="1" si="5"/>
        <v>3</v>
      </c>
      <c r="I42" s="109">
        <f t="shared" ref="I42:I43" ca="1" si="17">SUM(G42:H42)</f>
        <v>11</v>
      </c>
      <c r="J42" s="332"/>
    </row>
    <row r="43" spans="1:10" ht="16.8">
      <c r="A43" s="136" t="s">
        <v>91</v>
      </c>
      <c r="B43" s="137">
        <v>0</v>
      </c>
      <c r="C43" s="138" t="s">
        <v>26</v>
      </c>
      <c r="D43" s="139" t="str">
        <f>IF(C43="Str",'Personal File'!$C$11,IF(C43="Dex",'Personal File'!$C$12,IF(C43="Con",'Personal File'!$C$13,IF(C43="Int",'Personal File'!$C$14,IF(C43="Wis",'Personal File'!$C$15,IF(C43="Cha",'Personal File'!$C$16))))))</f>
        <v>+5</v>
      </c>
      <c r="E43" s="140" t="str">
        <f t="shared" si="3"/>
        <v>Int (+5)</v>
      </c>
      <c r="F43" s="141" t="s">
        <v>56</v>
      </c>
      <c r="G43" s="109">
        <f t="shared" si="1"/>
        <v>5</v>
      </c>
      <c r="H43" s="71">
        <f t="shared" ca="1" si="5"/>
        <v>13</v>
      </c>
      <c r="I43" s="109">
        <f t="shared" ca="1" si="17"/>
        <v>18</v>
      </c>
      <c r="J43" s="334"/>
    </row>
    <row r="44" spans="1:10" ht="16.8">
      <c r="A44" s="247" t="s">
        <v>50</v>
      </c>
      <c r="B44" s="112">
        <v>10</v>
      </c>
      <c r="C44" s="248" t="s">
        <v>26</v>
      </c>
      <c r="D44" s="249" t="str">
        <f>IF(C44="Str",'Personal File'!$C$11,IF(C44="Dex",'Personal File'!$C$12,IF(C44="Con",'Personal File'!$C$13,IF(C44="Int",'Personal File'!$C$14,IF(C44="Wis",'Personal File'!$C$15,IF(C44="Cha",'Personal File'!$C$16))))))</f>
        <v>+5</v>
      </c>
      <c r="E44" s="250" t="str">
        <f t="shared" si="3"/>
        <v>Int (+5)</v>
      </c>
      <c r="F44" s="116" t="s">
        <v>253</v>
      </c>
      <c r="G44" s="116">
        <f t="shared" si="1"/>
        <v>17</v>
      </c>
      <c r="H44" s="71">
        <f t="shared" ca="1" si="5"/>
        <v>7</v>
      </c>
      <c r="I44" s="116">
        <f t="shared" ca="1" si="4"/>
        <v>24</v>
      </c>
      <c r="J44" s="330" t="s">
        <v>816</v>
      </c>
    </row>
    <row r="45" spans="1:10" ht="16.8">
      <c r="A45" s="555" t="s">
        <v>51</v>
      </c>
      <c r="B45" s="112">
        <v>4</v>
      </c>
      <c r="C45" s="556" t="s">
        <v>27</v>
      </c>
      <c r="D45" s="557" t="str">
        <f>IF(C45="Str",'Personal File'!$C$11,IF(C45="Dex",'Personal File'!$C$12,IF(C45="Con",'Personal File'!$C$13,IF(C45="Int",'Personal File'!$C$14,IF(C45="Wis",'Personal File'!$C$15,IF(C45="Cha",'Personal File'!$C$16))))))</f>
        <v>+4</v>
      </c>
      <c r="E45" s="558" t="str">
        <f t="shared" si="3"/>
        <v>Wis (+4)</v>
      </c>
      <c r="F45" s="116" t="s">
        <v>253</v>
      </c>
      <c r="G45" s="116">
        <f t="shared" si="1"/>
        <v>10</v>
      </c>
      <c r="H45" s="71">
        <f t="shared" ca="1" si="5"/>
        <v>17</v>
      </c>
      <c r="I45" s="116">
        <f t="shared" ca="1" si="4"/>
        <v>27</v>
      </c>
      <c r="J45" s="330"/>
    </row>
    <row r="46" spans="1:10" ht="16.8">
      <c r="A46" s="127" t="s">
        <v>102</v>
      </c>
      <c r="B46" s="81">
        <v>0</v>
      </c>
      <c r="C46" s="128" t="s">
        <v>27</v>
      </c>
      <c r="D46" s="129" t="str">
        <f>IF(C46="Str",'Personal File'!$C$11,IF(C46="Dex",'Personal File'!$C$12,IF(C46="Con",'Personal File'!$C$13,IF(C46="Int",'Personal File'!$C$14,IF(C46="Wis",'Personal File'!$C$15,IF(C46="Cha",'Personal File'!$C$16))))))</f>
        <v>+4</v>
      </c>
      <c r="E46" s="130" t="str">
        <f t="shared" si="3"/>
        <v>Wis (+4)</v>
      </c>
      <c r="F46" s="86" t="s">
        <v>56</v>
      </c>
      <c r="G46" s="86">
        <f t="shared" si="1"/>
        <v>4</v>
      </c>
      <c r="H46" s="71">
        <f t="shared" ca="1" si="5"/>
        <v>8</v>
      </c>
      <c r="I46" s="86">
        <f t="shared" ca="1" si="4"/>
        <v>12</v>
      </c>
      <c r="J46" s="328"/>
    </row>
    <row r="47" spans="1:10" ht="16.8">
      <c r="A47" s="97" t="s">
        <v>14</v>
      </c>
      <c r="B47" s="81">
        <v>0</v>
      </c>
      <c r="C47" s="98" t="s">
        <v>29</v>
      </c>
      <c r="D47" s="99" t="str">
        <f>IF(C47="Str",'Personal File'!$C$11,IF(C47="Dex",'Personal File'!$C$12,IF(C47="Con",'Personal File'!$C$13,IF(C47="Int",'Personal File'!$C$14,IF(C47="Wis",'Personal File'!$C$15,IF(C47="Cha",'Personal File'!$C$16))))))</f>
        <v>+2</v>
      </c>
      <c r="E47" s="100" t="str">
        <f t="shared" si="3"/>
        <v>Str (+2)</v>
      </c>
      <c r="F47" s="85" t="str">
        <f>'Personal File'!$C$14</f>
        <v>+5</v>
      </c>
      <c r="G47" s="86">
        <f t="shared" si="1"/>
        <v>7</v>
      </c>
      <c r="H47" s="71">
        <f t="shared" ca="1" si="5"/>
        <v>3</v>
      </c>
      <c r="I47" s="86">
        <f t="shared" ca="1" si="4"/>
        <v>10</v>
      </c>
      <c r="J47" s="328"/>
    </row>
    <row r="48" spans="1:10" ht="16.8">
      <c r="A48" s="142" t="s">
        <v>52</v>
      </c>
      <c r="B48" s="143">
        <v>0</v>
      </c>
      <c r="C48" s="144" t="s">
        <v>28</v>
      </c>
      <c r="D48" s="145" t="str">
        <f>IF(C48="Str",'Personal File'!$C$11,IF(C48="Dex",'Personal File'!$C$12,IF(C48="Con",'Personal File'!$C$13,IF(C48="Int",'Personal File'!$C$14,IF(C48="Wis",'Personal File'!$C$15,IF(C48="Cha",'Personal File'!$C$16))))))</f>
        <v>+3</v>
      </c>
      <c r="E48" s="146" t="str">
        <f t="shared" si="3"/>
        <v>Dex (+3)</v>
      </c>
      <c r="F48" s="487" t="str">
        <f>'Personal File'!$C$14</f>
        <v>+5</v>
      </c>
      <c r="G48" s="109">
        <f t="shared" si="1"/>
        <v>8</v>
      </c>
      <c r="H48" s="71">
        <f t="shared" ca="1" si="5"/>
        <v>17</v>
      </c>
      <c r="I48" s="109">
        <f t="shared" ref="I48:I49" ca="1" si="18">SUM(G48:H48)</f>
        <v>25</v>
      </c>
      <c r="J48" s="335"/>
    </row>
    <row r="49" spans="1:10" ht="16.8">
      <c r="A49" s="447" t="s">
        <v>53</v>
      </c>
      <c r="B49" s="448">
        <v>15</v>
      </c>
      <c r="C49" s="449" t="s">
        <v>24</v>
      </c>
      <c r="D49" s="450" t="str">
        <f>IF(C49="Str",'Personal File'!$C$11,IF(C49="Dex",'Personal File'!$C$12,IF(C49="Con",'Personal File'!$C$13,IF(C49="Int",'Personal File'!$C$14,IF(C49="Wis",'Personal File'!$C$15,IF(C49="Cha",'Personal File'!$C$16))))))</f>
        <v>+4</v>
      </c>
      <c r="E49" s="451" t="str">
        <f t="shared" si="3"/>
        <v>Cha (+4)</v>
      </c>
      <c r="F49" s="135" t="s">
        <v>56</v>
      </c>
      <c r="G49" s="135">
        <f t="shared" si="1"/>
        <v>19</v>
      </c>
      <c r="H49" s="71">
        <f t="shared" ca="1" si="5"/>
        <v>16</v>
      </c>
      <c r="I49" s="135">
        <f t="shared" ca="1" si="18"/>
        <v>35</v>
      </c>
      <c r="J49" s="452"/>
    </row>
    <row r="50" spans="1:10" ht="17.399999999999999" thickBot="1">
      <c r="A50" s="147" t="s">
        <v>54</v>
      </c>
      <c r="B50" s="148">
        <v>0</v>
      </c>
      <c r="C50" s="149" t="s">
        <v>28</v>
      </c>
      <c r="D50" s="150" t="str">
        <f>IF(C50="Str",'Personal File'!$C$11,IF(C50="Dex",'Personal File'!$C$12,IF(C50="Con",'Personal File'!$C$13,IF(C50="Int",'Personal File'!$C$14,IF(C50="Wis",'Personal File'!$C$15,IF(C50="Cha",'Personal File'!$C$16))))))</f>
        <v>+3</v>
      </c>
      <c r="E50" s="151" t="str">
        <f t="shared" si="3"/>
        <v>Dex (+3)</v>
      </c>
      <c r="F50" s="152" t="str">
        <f>'Personal File'!$C$14</f>
        <v>+5</v>
      </c>
      <c r="G50" s="152">
        <f t="shared" si="1"/>
        <v>8</v>
      </c>
      <c r="H50" s="153">
        <f t="shared" ref="H50" ca="1" si="19">RANDBETWEEN(1,20)</f>
        <v>3</v>
      </c>
      <c r="I50" s="152">
        <f t="shared" ca="1" si="4"/>
        <v>11</v>
      </c>
      <c r="J50" s="336"/>
    </row>
    <row r="51" spans="1:10" ht="16.2" thickTop="1">
      <c r="B51" s="154">
        <f>SUM(B6:B50)</f>
        <v>178</v>
      </c>
      <c r="E51" s="436">
        <f>SUM(E52:E66)</f>
        <v>178</v>
      </c>
      <c r="F51" s="155" t="s">
        <v>57</v>
      </c>
    </row>
    <row r="52" spans="1:10">
      <c r="B52" s="154"/>
      <c r="E52" s="436">
        <f>4*(6+'Personal File'!$C$14)</f>
        <v>44</v>
      </c>
      <c r="F52" s="157" t="s">
        <v>595</v>
      </c>
    </row>
    <row r="53" spans="1:10">
      <c r="E53" s="436">
        <f>6+'Personal File'!$C$14</f>
        <v>11</v>
      </c>
      <c r="F53" s="157" t="s">
        <v>596</v>
      </c>
    </row>
    <row r="54" spans="1:10">
      <c r="E54" s="436">
        <f>6+'Personal File'!$C$14</f>
        <v>11</v>
      </c>
      <c r="F54" s="157" t="s">
        <v>597</v>
      </c>
    </row>
    <row r="55" spans="1:10">
      <c r="E55" s="436">
        <f>6+'Personal File'!$C$14</f>
        <v>11</v>
      </c>
      <c r="F55" s="157" t="s">
        <v>598</v>
      </c>
    </row>
    <row r="56" spans="1:10">
      <c r="E56" s="436">
        <f>6+'Personal File'!$C$14</f>
        <v>11</v>
      </c>
      <c r="F56" s="157" t="s">
        <v>599</v>
      </c>
    </row>
    <row r="57" spans="1:10">
      <c r="E57" s="436">
        <f>4+'Personal File'!$C$14</f>
        <v>9</v>
      </c>
      <c r="F57" s="157" t="s">
        <v>602</v>
      </c>
    </row>
    <row r="58" spans="1:10">
      <c r="E58" s="436">
        <f>4+'Personal File'!$C$14</f>
        <v>9</v>
      </c>
      <c r="F58" s="157" t="s">
        <v>603</v>
      </c>
    </row>
    <row r="59" spans="1:10">
      <c r="E59" s="436">
        <f>4+'Personal File'!$C$14</f>
        <v>9</v>
      </c>
      <c r="F59" s="157" t="s">
        <v>604</v>
      </c>
    </row>
    <row r="60" spans="1:10">
      <c r="E60" s="436">
        <f>4+'Personal File'!$C$14</f>
        <v>9</v>
      </c>
      <c r="F60" s="157" t="s">
        <v>605</v>
      </c>
    </row>
    <row r="61" spans="1:10">
      <c r="E61" s="436">
        <f>4+'Personal File'!$C$14</f>
        <v>9</v>
      </c>
      <c r="F61" s="157" t="s">
        <v>606</v>
      </c>
    </row>
    <row r="62" spans="1:10">
      <c r="E62" s="436">
        <f>4+'Personal File'!$C$14</f>
        <v>9</v>
      </c>
      <c r="F62" s="157" t="s">
        <v>608</v>
      </c>
    </row>
    <row r="63" spans="1:10">
      <c r="E63" s="436">
        <f>4+'Personal File'!$C$14</f>
        <v>9</v>
      </c>
      <c r="F63" s="157" t="s">
        <v>607</v>
      </c>
    </row>
    <row r="64" spans="1:10">
      <c r="E64" s="154">
        <f>3+SUM('Personal File'!E3:E5)</f>
        <v>15</v>
      </c>
      <c r="F64" s="157" t="s">
        <v>262</v>
      </c>
    </row>
    <row r="65" spans="5:6">
      <c r="E65" s="154">
        <v>12</v>
      </c>
      <c r="F65" s="157" t="s">
        <v>600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showGridLines="0" workbookViewId="0">
      <pane ySplit="2" topLeftCell="A3" activePane="bottomLeft" state="frozen"/>
      <selection pane="bottomLeft" activeCell="A3" sqref="A3"/>
    </sheetView>
  </sheetViews>
  <sheetFormatPr defaultColWidth="13" defaultRowHeight="15.6"/>
  <cols>
    <col min="1" max="1" width="24.19921875" style="61" bestFit="1" customWidth="1"/>
    <col min="2" max="2" width="6.19921875" style="61" bestFit="1" customWidth="1"/>
    <col min="3" max="3" width="13.59765625" style="157" bestFit="1" customWidth="1"/>
    <col min="4" max="4" width="11.8984375" style="157" bestFit="1" customWidth="1"/>
    <col min="5" max="5" width="10.5" style="477" bestFit="1" customWidth="1"/>
    <col min="6" max="6" width="13.19921875" style="157" bestFit="1" customWidth="1"/>
    <col min="7" max="7" width="10" style="157" bestFit="1" customWidth="1"/>
    <col min="8" max="8" width="17.8984375" style="61" bestFit="1" customWidth="1"/>
    <col min="9" max="9" width="5.5" style="288" bestFit="1" customWidth="1"/>
    <col min="10" max="10" width="3.296875" style="288" bestFit="1" customWidth="1"/>
    <col min="11" max="16384" width="13" style="288"/>
  </cols>
  <sheetData>
    <row r="1" spans="1:10" ht="23.4" thickBot="1">
      <c r="A1" s="484" t="s">
        <v>621</v>
      </c>
      <c r="B1" s="64"/>
      <c r="C1" s="64"/>
      <c r="D1" s="64"/>
      <c r="E1" s="65"/>
      <c r="F1" s="64"/>
      <c r="G1" s="64"/>
      <c r="H1" s="64"/>
    </row>
    <row r="2" spans="1:10" s="9" customFormat="1" ht="16.8">
      <c r="A2" s="478" t="s">
        <v>76</v>
      </c>
      <c r="B2" s="479" t="s">
        <v>0</v>
      </c>
      <c r="C2" s="479" t="s">
        <v>79</v>
      </c>
      <c r="D2" s="480" t="s">
        <v>107</v>
      </c>
      <c r="E2" s="481" t="s">
        <v>108</v>
      </c>
      <c r="F2" s="479" t="s">
        <v>59</v>
      </c>
      <c r="G2" s="479" t="s">
        <v>17</v>
      </c>
      <c r="H2" s="482" t="s">
        <v>378</v>
      </c>
      <c r="I2" s="483" t="s">
        <v>379</v>
      </c>
    </row>
    <row r="3" spans="1:10" s="9" customFormat="1" ht="16.8">
      <c r="A3" s="465" t="s">
        <v>623</v>
      </c>
      <c r="B3" s="466">
        <v>1</v>
      </c>
      <c r="C3" s="16" t="s">
        <v>189</v>
      </c>
      <c r="D3" s="1" t="s">
        <v>109</v>
      </c>
      <c r="E3" s="306" t="s">
        <v>110</v>
      </c>
      <c r="F3" s="10" t="s">
        <v>71</v>
      </c>
      <c r="G3" s="10" t="s">
        <v>72</v>
      </c>
      <c r="H3" s="10" t="s">
        <v>356</v>
      </c>
      <c r="I3" s="474">
        <v>222</v>
      </c>
      <c r="J3" s="288"/>
    </row>
    <row r="4" spans="1:10" ht="16.8">
      <c r="A4" s="467" t="s">
        <v>626</v>
      </c>
      <c r="B4" s="468">
        <v>1</v>
      </c>
      <c r="C4" s="16" t="s">
        <v>73</v>
      </c>
      <c r="D4" s="1" t="s">
        <v>133</v>
      </c>
      <c r="E4" s="306" t="s">
        <v>110</v>
      </c>
      <c r="F4" s="10" t="s">
        <v>66</v>
      </c>
      <c r="G4" s="10" t="s">
        <v>111</v>
      </c>
      <c r="H4" s="10" t="s">
        <v>356</v>
      </c>
      <c r="I4" s="162">
        <v>249</v>
      </c>
    </row>
    <row r="5" spans="1:10" ht="16.8">
      <c r="A5" s="467" t="s">
        <v>627</v>
      </c>
      <c r="B5" s="468">
        <v>1</v>
      </c>
      <c r="C5" s="16" t="s">
        <v>75</v>
      </c>
      <c r="D5" s="1" t="s">
        <v>109</v>
      </c>
      <c r="E5" s="306" t="s">
        <v>110</v>
      </c>
      <c r="F5" s="10" t="s">
        <v>117</v>
      </c>
      <c r="G5" s="10" t="s">
        <v>70</v>
      </c>
      <c r="H5" s="10" t="s">
        <v>356</v>
      </c>
      <c r="I5" s="317">
        <v>251</v>
      </c>
    </row>
    <row r="6" spans="1:10" ht="16.8">
      <c r="A6" s="467" t="s">
        <v>483</v>
      </c>
      <c r="B6" s="468">
        <v>1</v>
      </c>
      <c r="C6" s="16" t="s">
        <v>65</v>
      </c>
      <c r="D6" s="1" t="s">
        <v>112</v>
      </c>
      <c r="E6" s="306" t="s">
        <v>110</v>
      </c>
      <c r="F6" s="10" t="s">
        <v>66</v>
      </c>
      <c r="G6" s="10" t="s">
        <v>72</v>
      </c>
      <c r="H6" s="10" t="s">
        <v>356</v>
      </c>
      <c r="I6" s="162">
        <v>272</v>
      </c>
    </row>
    <row r="7" spans="1:10" ht="16.8">
      <c r="A7" s="467" t="s">
        <v>628</v>
      </c>
      <c r="B7" s="468">
        <v>1</v>
      </c>
      <c r="C7" s="16" t="s">
        <v>65</v>
      </c>
      <c r="D7" s="1" t="s">
        <v>109</v>
      </c>
      <c r="E7" s="306" t="s">
        <v>110</v>
      </c>
      <c r="F7" s="10" t="s">
        <v>71</v>
      </c>
      <c r="G7" s="10" t="s">
        <v>69</v>
      </c>
      <c r="H7" s="10" t="s">
        <v>356</v>
      </c>
      <c r="I7" s="162">
        <v>278</v>
      </c>
    </row>
    <row r="8" spans="1:10" ht="16.8">
      <c r="A8" s="469" t="s">
        <v>624</v>
      </c>
      <c r="B8" s="470">
        <v>1</v>
      </c>
      <c r="C8" s="471" t="s">
        <v>182</v>
      </c>
      <c r="D8" s="472" t="s">
        <v>113</v>
      </c>
      <c r="E8" s="489" t="s">
        <v>110</v>
      </c>
      <c r="F8" s="473" t="s">
        <v>90</v>
      </c>
      <c r="G8" s="473" t="s">
        <v>74</v>
      </c>
      <c r="H8" s="17" t="s">
        <v>356</v>
      </c>
      <c r="I8" s="163">
        <v>292</v>
      </c>
    </row>
    <row r="9" spans="1:10" ht="16.8">
      <c r="A9" s="467" t="s">
        <v>629</v>
      </c>
      <c r="B9" s="468">
        <v>2</v>
      </c>
      <c r="C9" s="16" t="s">
        <v>169</v>
      </c>
      <c r="D9" s="1" t="s">
        <v>109</v>
      </c>
      <c r="E9" s="306" t="s">
        <v>110</v>
      </c>
      <c r="F9" s="10" t="s">
        <v>71</v>
      </c>
      <c r="G9" s="10" t="s">
        <v>72</v>
      </c>
      <c r="H9" s="10" t="s">
        <v>356</v>
      </c>
      <c r="I9" s="162">
        <v>197</v>
      </c>
    </row>
    <row r="10" spans="1:10" ht="16.8">
      <c r="A10" s="467" t="s">
        <v>780</v>
      </c>
      <c r="B10" s="468">
        <v>2</v>
      </c>
      <c r="C10" s="16" t="s">
        <v>169</v>
      </c>
      <c r="D10" s="503" t="s">
        <v>134</v>
      </c>
      <c r="E10" s="15" t="s">
        <v>110</v>
      </c>
      <c r="F10" s="15" t="s">
        <v>117</v>
      </c>
      <c r="G10" s="10" t="s">
        <v>70</v>
      </c>
      <c r="H10" s="10" t="s">
        <v>287</v>
      </c>
      <c r="I10" s="162">
        <v>192</v>
      </c>
    </row>
    <row r="11" spans="1:10" ht="16.8">
      <c r="A11" s="467" t="s">
        <v>625</v>
      </c>
      <c r="B11" s="468">
        <v>2</v>
      </c>
      <c r="C11" s="16" t="s">
        <v>189</v>
      </c>
      <c r="D11" s="1" t="s">
        <v>184</v>
      </c>
      <c r="E11" s="306" t="s">
        <v>110</v>
      </c>
      <c r="F11" s="10" t="s">
        <v>66</v>
      </c>
      <c r="G11" s="10" t="s">
        <v>72</v>
      </c>
      <c r="H11" s="10" t="s">
        <v>356</v>
      </c>
      <c r="I11" s="162">
        <v>245</v>
      </c>
    </row>
    <row r="12" spans="1:10" ht="16.8">
      <c r="A12" s="467" t="s">
        <v>630</v>
      </c>
      <c r="B12" s="468">
        <v>2</v>
      </c>
      <c r="C12" s="16" t="s">
        <v>169</v>
      </c>
      <c r="D12" s="1" t="s">
        <v>113</v>
      </c>
      <c r="E12" s="306" t="s">
        <v>110</v>
      </c>
      <c r="F12" s="10" t="s">
        <v>66</v>
      </c>
      <c r="G12" s="10" t="s">
        <v>111</v>
      </c>
      <c r="H12" s="10" t="s">
        <v>356</v>
      </c>
      <c r="I12" s="162">
        <v>273</v>
      </c>
    </row>
    <row r="13" spans="1:10" ht="16.8">
      <c r="A13" s="467" t="s">
        <v>631</v>
      </c>
      <c r="B13" s="468">
        <v>2</v>
      </c>
      <c r="C13" s="16" t="s">
        <v>75</v>
      </c>
      <c r="D13" s="1" t="s">
        <v>109</v>
      </c>
      <c r="E13" s="306" t="s">
        <v>110</v>
      </c>
      <c r="F13" s="10" t="s">
        <v>90</v>
      </c>
      <c r="G13" s="10" t="s">
        <v>70</v>
      </c>
      <c r="H13" s="10" t="s">
        <v>356</v>
      </c>
      <c r="I13" s="162">
        <v>274</v>
      </c>
    </row>
    <row r="14" spans="1:10" ht="16.8">
      <c r="A14" s="467" t="s">
        <v>632</v>
      </c>
      <c r="B14" s="468">
        <v>2</v>
      </c>
      <c r="C14" s="16" t="s">
        <v>92</v>
      </c>
      <c r="D14" s="1" t="s">
        <v>113</v>
      </c>
      <c r="E14" s="306" t="s">
        <v>110</v>
      </c>
      <c r="F14" s="10" t="s">
        <v>117</v>
      </c>
      <c r="G14" s="10" t="s">
        <v>72</v>
      </c>
      <c r="H14" s="10" t="s">
        <v>356</v>
      </c>
      <c r="I14" s="162">
        <v>275</v>
      </c>
    </row>
    <row r="15" spans="1:10" ht="16.8">
      <c r="A15" s="469" t="s">
        <v>633</v>
      </c>
      <c r="B15" s="470">
        <v>2</v>
      </c>
      <c r="C15" s="471" t="s">
        <v>168</v>
      </c>
      <c r="D15" s="472" t="s">
        <v>109</v>
      </c>
      <c r="E15" s="489" t="s">
        <v>110</v>
      </c>
      <c r="F15" s="473" t="s">
        <v>66</v>
      </c>
      <c r="G15" s="473" t="s">
        <v>123</v>
      </c>
      <c r="H15" s="17" t="s">
        <v>356</v>
      </c>
      <c r="I15" s="163">
        <v>298</v>
      </c>
    </row>
    <row r="16" spans="1:10" ht="16.8">
      <c r="A16" s="465" t="s">
        <v>634</v>
      </c>
      <c r="B16" s="466">
        <v>3</v>
      </c>
      <c r="C16" s="16" t="s">
        <v>73</v>
      </c>
      <c r="D16" s="1" t="s">
        <v>113</v>
      </c>
      <c r="E16" s="306" t="s">
        <v>110</v>
      </c>
      <c r="F16" s="10" t="s">
        <v>117</v>
      </c>
      <c r="G16" s="10" t="s">
        <v>74</v>
      </c>
      <c r="H16" s="10" t="s">
        <v>359</v>
      </c>
      <c r="I16" s="162">
        <v>98</v>
      </c>
    </row>
    <row r="17" spans="1:9" ht="16.8">
      <c r="A17" s="465" t="s">
        <v>129</v>
      </c>
      <c r="B17" s="466">
        <v>3</v>
      </c>
      <c r="C17" s="16" t="s">
        <v>65</v>
      </c>
      <c r="D17" s="1" t="s">
        <v>109</v>
      </c>
      <c r="E17" s="306" t="s">
        <v>110</v>
      </c>
      <c r="F17" s="10" t="s">
        <v>117</v>
      </c>
      <c r="G17" s="10" t="s">
        <v>70</v>
      </c>
      <c r="H17" s="10" t="s">
        <v>356</v>
      </c>
      <c r="I17" s="162">
        <v>223</v>
      </c>
    </row>
    <row r="18" spans="1:9" ht="16.8">
      <c r="A18" s="465" t="s">
        <v>635</v>
      </c>
      <c r="B18" s="466">
        <v>3</v>
      </c>
      <c r="C18" s="16" t="s">
        <v>75</v>
      </c>
      <c r="D18" s="1" t="s">
        <v>113</v>
      </c>
      <c r="E18" s="306" t="s">
        <v>110</v>
      </c>
      <c r="F18" s="10" t="s">
        <v>99</v>
      </c>
      <c r="G18" s="10" t="s">
        <v>70</v>
      </c>
      <c r="H18" s="10" t="s">
        <v>356</v>
      </c>
      <c r="I18" s="317">
        <v>231</v>
      </c>
    </row>
    <row r="19" spans="1:9" ht="16.8">
      <c r="A19" s="465" t="s">
        <v>636</v>
      </c>
      <c r="B19" s="466">
        <v>3</v>
      </c>
      <c r="C19" s="16" t="s">
        <v>75</v>
      </c>
      <c r="D19" s="313" t="s">
        <v>115</v>
      </c>
      <c r="E19" s="306" t="s">
        <v>110</v>
      </c>
      <c r="F19" s="10" t="s">
        <v>71</v>
      </c>
      <c r="G19" s="10" t="s">
        <v>74</v>
      </c>
      <c r="H19" s="10" t="s">
        <v>356</v>
      </c>
      <c r="I19" s="162">
        <v>230</v>
      </c>
    </row>
    <row r="20" spans="1:9" ht="16.8">
      <c r="A20" s="465" t="s">
        <v>637</v>
      </c>
      <c r="B20" s="466">
        <v>3</v>
      </c>
      <c r="C20" s="16" t="s">
        <v>73</v>
      </c>
      <c r="D20" s="1" t="s">
        <v>113</v>
      </c>
      <c r="E20" s="306" t="s">
        <v>110</v>
      </c>
      <c r="F20" s="315" t="s">
        <v>66</v>
      </c>
      <c r="G20" s="10" t="s">
        <v>111</v>
      </c>
      <c r="H20" s="10" t="s">
        <v>359</v>
      </c>
      <c r="I20" s="316">
        <v>114</v>
      </c>
    </row>
    <row r="21" spans="1:9" ht="16.8">
      <c r="A21" s="465" t="s">
        <v>638</v>
      </c>
      <c r="B21" s="466">
        <v>3</v>
      </c>
      <c r="C21" s="16" t="s">
        <v>169</v>
      </c>
      <c r="D21" s="1" t="s">
        <v>113</v>
      </c>
      <c r="E21" s="306" t="s">
        <v>110</v>
      </c>
      <c r="F21" s="315" t="s">
        <v>90</v>
      </c>
      <c r="G21" s="10" t="s">
        <v>74</v>
      </c>
      <c r="H21" s="10" t="s">
        <v>356</v>
      </c>
      <c r="I21" s="308">
        <v>239</v>
      </c>
    </row>
    <row r="22" spans="1:9" ht="16.8">
      <c r="A22" s="465" t="s">
        <v>639</v>
      </c>
      <c r="B22" s="466">
        <v>3</v>
      </c>
      <c r="C22" s="16" t="s">
        <v>92</v>
      </c>
      <c r="D22" s="313" t="s">
        <v>651</v>
      </c>
      <c r="E22" s="10" t="s">
        <v>137</v>
      </c>
      <c r="F22" s="10" t="s">
        <v>622</v>
      </c>
      <c r="G22" s="10" t="s">
        <v>69</v>
      </c>
      <c r="H22" s="10" t="s">
        <v>356</v>
      </c>
      <c r="I22" s="316">
        <v>274</v>
      </c>
    </row>
    <row r="23" spans="1:9" ht="16.8">
      <c r="A23" s="465" t="s">
        <v>640</v>
      </c>
      <c r="B23" s="466">
        <v>3</v>
      </c>
      <c r="C23" s="16" t="s">
        <v>73</v>
      </c>
      <c r="D23" s="1" t="s">
        <v>109</v>
      </c>
      <c r="E23" s="10" t="s">
        <v>135</v>
      </c>
      <c r="F23" s="315" t="s">
        <v>172</v>
      </c>
      <c r="G23" s="10" t="s">
        <v>111</v>
      </c>
      <c r="H23" s="10" t="s">
        <v>356</v>
      </c>
      <c r="I23" s="162">
        <v>260</v>
      </c>
    </row>
    <row r="24" spans="1:9" ht="16.8">
      <c r="A24" s="475" t="s">
        <v>641</v>
      </c>
      <c r="B24" s="76">
        <v>3</v>
      </c>
      <c r="C24" s="161" t="s">
        <v>75</v>
      </c>
      <c r="D24" s="12" t="s">
        <v>109</v>
      </c>
      <c r="E24" s="17" t="s">
        <v>110</v>
      </c>
      <c r="F24" s="17" t="s">
        <v>71</v>
      </c>
      <c r="G24" s="17" t="s">
        <v>74</v>
      </c>
      <c r="H24" s="17" t="s">
        <v>392</v>
      </c>
      <c r="I24" s="163">
        <v>125</v>
      </c>
    </row>
    <row r="25" spans="1:9" ht="16.8">
      <c r="A25" s="465" t="s">
        <v>642</v>
      </c>
      <c r="B25" s="466">
        <v>4</v>
      </c>
      <c r="C25" s="16" t="s">
        <v>169</v>
      </c>
      <c r="D25" s="1" t="s">
        <v>109</v>
      </c>
      <c r="E25" s="306" t="s">
        <v>110</v>
      </c>
      <c r="F25" s="10" t="s">
        <v>90</v>
      </c>
      <c r="G25" s="10" t="s">
        <v>147</v>
      </c>
      <c r="H25" s="10" t="s">
        <v>356</v>
      </c>
      <c r="I25" s="162">
        <v>202</v>
      </c>
    </row>
    <row r="26" spans="1:9" ht="16.8">
      <c r="A26" s="465" t="s">
        <v>643</v>
      </c>
      <c r="B26" s="466">
        <v>4</v>
      </c>
      <c r="C26" s="16" t="s">
        <v>168</v>
      </c>
      <c r="D26" s="313" t="s">
        <v>113</v>
      </c>
      <c r="E26" s="306" t="s">
        <v>110</v>
      </c>
      <c r="F26" s="315" t="s">
        <v>117</v>
      </c>
      <c r="G26" s="10" t="s">
        <v>74</v>
      </c>
      <c r="H26" s="10" t="s">
        <v>359</v>
      </c>
      <c r="I26" s="316">
        <v>100</v>
      </c>
    </row>
    <row r="27" spans="1:9" ht="16.8">
      <c r="A27" s="465" t="s">
        <v>644</v>
      </c>
      <c r="B27" s="466">
        <v>4</v>
      </c>
      <c r="C27" s="16" t="s">
        <v>169</v>
      </c>
      <c r="D27" s="1" t="s">
        <v>134</v>
      </c>
      <c r="E27" s="306" t="s">
        <v>110</v>
      </c>
      <c r="F27" s="10" t="s">
        <v>99</v>
      </c>
      <c r="G27" s="10" t="s">
        <v>70</v>
      </c>
      <c r="H27" s="10" t="s">
        <v>356</v>
      </c>
      <c r="I27" s="162">
        <v>221</v>
      </c>
    </row>
    <row r="28" spans="1:9" ht="16.8">
      <c r="A28" s="465" t="s">
        <v>645</v>
      </c>
      <c r="B28" s="466">
        <v>4</v>
      </c>
      <c r="C28" s="16" t="s">
        <v>189</v>
      </c>
      <c r="D28" s="1" t="s">
        <v>109</v>
      </c>
      <c r="E28" s="306" t="s">
        <v>110</v>
      </c>
      <c r="F28" s="10" t="s">
        <v>66</v>
      </c>
      <c r="G28" s="10" t="s">
        <v>74</v>
      </c>
      <c r="H28" s="10" t="s">
        <v>356</v>
      </c>
      <c r="I28" s="162">
        <v>245</v>
      </c>
    </row>
    <row r="29" spans="1:9" ht="16.8">
      <c r="A29" s="465" t="s">
        <v>646</v>
      </c>
      <c r="B29" s="466">
        <v>4</v>
      </c>
      <c r="C29" s="16" t="s">
        <v>182</v>
      </c>
      <c r="D29" s="1" t="s">
        <v>184</v>
      </c>
      <c r="E29" s="306" t="s">
        <v>110</v>
      </c>
      <c r="F29" s="10" t="s">
        <v>117</v>
      </c>
      <c r="G29" s="10" t="s">
        <v>74</v>
      </c>
      <c r="H29" s="10" t="s">
        <v>356</v>
      </c>
      <c r="I29" s="162">
        <v>241</v>
      </c>
    </row>
    <row r="30" spans="1:9" ht="16.8">
      <c r="A30" s="475" t="s">
        <v>647</v>
      </c>
      <c r="B30" s="485">
        <v>4</v>
      </c>
      <c r="C30" s="161" t="s">
        <v>169</v>
      </c>
      <c r="D30" s="12" t="s">
        <v>113</v>
      </c>
      <c r="E30" s="311" t="s">
        <v>110</v>
      </c>
      <c r="F30" s="486" t="s">
        <v>66</v>
      </c>
      <c r="G30" s="486" t="s">
        <v>69</v>
      </c>
      <c r="H30" s="17" t="s">
        <v>356</v>
      </c>
      <c r="I30" s="163">
        <v>263</v>
      </c>
    </row>
    <row r="31" spans="1:9" ht="16.8">
      <c r="A31" s="465" t="s">
        <v>648</v>
      </c>
      <c r="B31" s="466">
        <v>5</v>
      </c>
      <c r="C31" s="16" t="s">
        <v>75</v>
      </c>
      <c r="D31" s="1" t="s">
        <v>115</v>
      </c>
      <c r="E31" s="306" t="s">
        <v>110</v>
      </c>
      <c r="F31" s="315" t="s">
        <v>80</v>
      </c>
      <c r="G31" s="315" t="s">
        <v>70</v>
      </c>
      <c r="H31" s="10" t="s">
        <v>356</v>
      </c>
      <c r="I31" s="162">
        <v>212</v>
      </c>
    </row>
    <row r="32" spans="1:9" ht="16.8">
      <c r="A32" s="465" t="s">
        <v>781</v>
      </c>
      <c r="B32" s="466">
        <v>5</v>
      </c>
      <c r="C32" s="16" t="s">
        <v>182</v>
      </c>
      <c r="D32" s="1" t="s">
        <v>109</v>
      </c>
      <c r="E32" s="306" t="s">
        <v>110</v>
      </c>
      <c r="F32" s="15" t="s">
        <v>66</v>
      </c>
      <c r="G32" s="10" t="s">
        <v>69</v>
      </c>
      <c r="H32" s="15" t="s">
        <v>356</v>
      </c>
      <c r="I32" s="162">
        <v>240</v>
      </c>
    </row>
    <row r="33" spans="1:9" ht="16.8">
      <c r="A33" s="465" t="s">
        <v>649</v>
      </c>
      <c r="B33" s="466">
        <v>5</v>
      </c>
      <c r="C33" s="16" t="s">
        <v>169</v>
      </c>
      <c r="D33" s="313" t="s">
        <v>109</v>
      </c>
      <c r="E33" s="306" t="s">
        <v>110</v>
      </c>
      <c r="F33" s="10" t="s">
        <v>90</v>
      </c>
      <c r="G33" s="10" t="s">
        <v>69</v>
      </c>
      <c r="H33" s="10" t="s">
        <v>359</v>
      </c>
      <c r="I33" s="316">
        <v>108</v>
      </c>
    </row>
    <row r="34" spans="1:9" ht="17.399999999999999" thickBot="1">
      <c r="A34" s="476" t="s">
        <v>650</v>
      </c>
      <c r="B34" s="187">
        <v>5</v>
      </c>
      <c r="C34" s="277" t="s">
        <v>189</v>
      </c>
      <c r="D34" s="278" t="s">
        <v>109</v>
      </c>
      <c r="E34" s="279" t="s">
        <v>110</v>
      </c>
      <c r="F34" s="279" t="s">
        <v>66</v>
      </c>
      <c r="G34" s="279" t="s">
        <v>111</v>
      </c>
      <c r="H34" s="279" t="s">
        <v>356</v>
      </c>
      <c r="I34" s="292">
        <v>277</v>
      </c>
    </row>
    <row r="35"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7"/>
  <sheetViews>
    <sheetView showGridLines="0" zoomScaleNormal="100" workbookViewId="0">
      <pane ySplit="2" topLeftCell="A3" activePane="bottomLeft" state="frozen"/>
      <selection pane="bottomLeft" activeCell="A3" sqref="A3"/>
    </sheetView>
  </sheetViews>
  <sheetFormatPr defaultColWidth="13" defaultRowHeight="15.6"/>
  <cols>
    <col min="1" max="1" width="28.8984375" style="61" bestFit="1" customWidth="1"/>
    <col min="2" max="2" width="6.19921875" style="61" bestFit="1" customWidth="1"/>
    <col min="3" max="3" width="10.69921875" style="62" bestFit="1" customWidth="1"/>
    <col min="4" max="4" width="13.3984375" style="62" bestFit="1" customWidth="1"/>
    <col min="5" max="5" width="15.3984375" style="156" bestFit="1" customWidth="1"/>
    <col min="6" max="6" width="10.59765625" style="62" bestFit="1" customWidth="1"/>
    <col min="7" max="7" width="13" style="62" bestFit="1" customWidth="1"/>
    <col min="8" max="8" width="13.19921875" style="61" bestFit="1" customWidth="1"/>
    <col min="9" max="9" width="23.296875" style="25" bestFit="1" customWidth="1"/>
    <col min="10" max="10" width="5.5" style="25" bestFit="1" customWidth="1"/>
    <col min="11" max="16384" width="13" style="25"/>
  </cols>
  <sheetData>
    <row r="1" spans="1:10" ht="23.4" thickBot="1">
      <c r="A1" s="428" t="s">
        <v>575</v>
      </c>
      <c r="B1" s="429"/>
      <c r="C1" s="429"/>
      <c r="D1" s="429"/>
      <c r="E1" s="430"/>
      <c r="F1" s="429"/>
      <c r="G1" s="429"/>
      <c r="H1" s="429"/>
      <c r="I1" s="429"/>
      <c r="J1" s="431"/>
    </row>
    <row r="2" spans="1:10" s="9" customFormat="1" ht="16.8">
      <c r="A2" s="423" t="s">
        <v>76</v>
      </c>
      <c r="B2" s="424" t="s">
        <v>0</v>
      </c>
      <c r="C2" s="425" t="s">
        <v>167</v>
      </c>
      <c r="D2" s="426" t="s">
        <v>79</v>
      </c>
      <c r="E2" s="426" t="s">
        <v>107</v>
      </c>
      <c r="F2" s="425" t="s">
        <v>108</v>
      </c>
      <c r="G2" s="425" t="s">
        <v>59</v>
      </c>
      <c r="H2" s="425" t="s">
        <v>17</v>
      </c>
      <c r="I2" s="425" t="s">
        <v>378</v>
      </c>
      <c r="J2" s="427" t="s">
        <v>379</v>
      </c>
    </row>
    <row r="3" spans="1:10" s="9" customFormat="1" ht="16.8">
      <c r="A3" s="432" t="s">
        <v>382</v>
      </c>
      <c r="B3" s="158">
        <v>0</v>
      </c>
      <c r="C3" s="13"/>
      <c r="D3" s="302" t="s">
        <v>169</v>
      </c>
      <c r="E3" s="303" t="s">
        <v>109</v>
      </c>
      <c r="F3" s="304" t="s">
        <v>110</v>
      </c>
      <c r="G3" s="304" t="s">
        <v>90</v>
      </c>
      <c r="H3" s="304" t="s">
        <v>72</v>
      </c>
      <c r="I3" s="15" t="s">
        <v>287</v>
      </c>
      <c r="J3" s="305">
        <v>9</v>
      </c>
    </row>
    <row r="4" spans="1:10" s="9" customFormat="1" ht="16.8">
      <c r="A4" s="432" t="s">
        <v>138</v>
      </c>
      <c r="B4" s="158">
        <v>0</v>
      </c>
      <c r="C4" s="13"/>
      <c r="D4" s="16" t="s">
        <v>73</v>
      </c>
      <c r="E4" s="1" t="s">
        <v>109</v>
      </c>
      <c r="F4" s="306" t="s">
        <v>110</v>
      </c>
      <c r="G4" s="10" t="s">
        <v>90</v>
      </c>
      <c r="H4" s="10" t="s">
        <v>70</v>
      </c>
      <c r="I4" s="10" t="s">
        <v>356</v>
      </c>
      <c r="J4" s="162">
        <v>215</v>
      </c>
    </row>
    <row r="5" spans="1:10" s="9" customFormat="1" ht="16.8">
      <c r="A5" s="432" t="s">
        <v>141</v>
      </c>
      <c r="B5" s="158">
        <v>0</v>
      </c>
      <c r="C5" s="13"/>
      <c r="D5" s="16" t="s">
        <v>68</v>
      </c>
      <c r="E5" s="1" t="s">
        <v>109</v>
      </c>
      <c r="F5" s="306" t="s">
        <v>110</v>
      </c>
      <c r="G5" s="10" t="s">
        <v>66</v>
      </c>
      <c r="H5" s="10" t="s">
        <v>70</v>
      </c>
      <c r="I5" s="10" t="s">
        <v>356</v>
      </c>
      <c r="J5" s="162">
        <v>216</v>
      </c>
    </row>
    <row r="6" spans="1:10" s="9" customFormat="1" ht="16.8">
      <c r="A6" s="432" t="s">
        <v>142</v>
      </c>
      <c r="B6" s="158">
        <v>0</v>
      </c>
      <c r="C6" s="13"/>
      <c r="D6" s="307" t="s">
        <v>68</v>
      </c>
      <c r="E6" s="1" t="s">
        <v>109</v>
      </c>
      <c r="F6" s="10" t="s">
        <v>110</v>
      </c>
      <c r="G6" s="10" t="s">
        <v>80</v>
      </c>
      <c r="H6" s="10" t="s">
        <v>69</v>
      </c>
      <c r="I6" s="10" t="s">
        <v>356</v>
      </c>
      <c r="J6" s="162">
        <v>219</v>
      </c>
    </row>
    <row r="7" spans="1:10" s="9" customFormat="1" ht="16.8">
      <c r="A7" s="432" t="s">
        <v>139</v>
      </c>
      <c r="B7" s="158">
        <v>0</v>
      </c>
      <c r="C7" s="13"/>
      <c r="D7" s="16" t="s">
        <v>92</v>
      </c>
      <c r="E7" s="1" t="s">
        <v>109</v>
      </c>
      <c r="F7" s="306" t="s">
        <v>110</v>
      </c>
      <c r="G7" s="10" t="s">
        <v>90</v>
      </c>
      <c r="H7" s="10" t="s">
        <v>70</v>
      </c>
      <c r="I7" s="10" t="s">
        <v>356</v>
      </c>
      <c r="J7" s="162">
        <v>219</v>
      </c>
    </row>
    <row r="8" spans="1:10" s="9" customFormat="1" ht="16.8">
      <c r="A8" s="432" t="s">
        <v>143</v>
      </c>
      <c r="B8" s="158">
        <v>0</v>
      </c>
      <c r="C8" s="13"/>
      <c r="D8" s="16" t="s">
        <v>92</v>
      </c>
      <c r="E8" s="1" t="s">
        <v>109</v>
      </c>
      <c r="F8" s="306" t="s">
        <v>110</v>
      </c>
      <c r="G8" s="10" t="s">
        <v>66</v>
      </c>
      <c r="H8" s="10" t="s">
        <v>67</v>
      </c>
      <c r="I8" s="10" t="s">
        <v>356</v>
      </c>
      <c r="J8" s="308">
        <v>238</v>
      </c>
    </row>
    <row r="9" spans="1:10" s="9" customFormat="1" ht="16.8">
      <c r="A9" s="432" t="s">
        <v>383</v>
      </c>
      <c r="B9" s="158">
        <v>0</v>
      </c>
      <c r="C9" s="13"/>
      <c r="D9" s="14" t="s">
        <v>168</v>
      </c>
      <c r="E9" s="1" t="s">
        <v>109</v>
      </c>
      <c r="F9" s="15" t="s">
        <v>110</v>
      </c>
      <c r="G9" s="10" t="s">
        <v>66</v>
      </c>
      <c r="H9" s="15" t="s">
        <v>384</v>
      </c>
      <c r="I9" s="10" t="s">
        <v>356</v>
      </c>
      <c r="J9" s="162">
        <v>244</v>
      </c>
    </row>
    <row r="10" spans="1:10" s="9" customFormat="1" ht="16.8">
      <c r="A10" s="432" t="s">
        <v>140</v>
      </c>
      <c r="B10" s="158">
        <v>0</v>
      </c>
      <c r="C10" s="13"/>
      <c r="D10" s="16" t="s">
        <v>75</v>
      </c>
      <c r="E10" s="1" t="s">
        <v>194</v>
      </c>
      <c r="F10" s="306" t="s">
        <v>110</v>
      </c>
      <c r="G10" s="10" t="s">
        <v>66</v>
      </c>
      <c r="H10" s="10" t="s">
        <v>72</v>
      </c>
      <c r="I10" s="10" t="s">
        <v>356</v>
      </c>
      <c r="J10" s="162">
        <v>248</v>
      </c>
    </row>
    <row r="11" spans="1:10" s="9" customFormat="1" ht="16.8">
      <c r="A11" s="432" t="s">
        <v>144</v>
      </c>
      <c r="B11" s="158">
        <v>0</v>
      </c>
      <c r="C11" s="13"/>
      <c r="D11" s="16" t="s">
        <v>169</v>
      </c>
      <c r="E11" s="1" t="s">
        <v>109</v>
      </c>
      <c r="F11" s="306" t="s">
        <v>110</v>
      </c>
      <c r="G11" s="10" t="s">
        <v>81</v>
      </c>
      <c r="H11" s="10" t="s">
        <v>70</v>
      </c>
      <c r="I11" s="10" t="s">
        <v>356</v>
      </c>
      <c r="J11" s="162">
        <v>253</v>
      </c>
    </row>
    <row r="12" spans="1:10" s="9" customFormat="1" ht="16.8">
      <c r="A12" s="432" t="s">
        <v>170</v>
      </c>
      <c r="B12" s="158">
        <v>0</v>
      </c>
      <c r="C12" s="13"/>
      <c r="D12" s="307" t="s">
        <v>169</v>
      </c>
      <c r="E12" s="1" t="s">
        <v>133</v>
      </c>
      <c r="F12" s="306" t="s">
        <v>110</v>
      </c>
      <c r="G12" s="10" t="s">
        <v>117</v>
      </c>
      <c r="H12" s="10" t="s">
        <v>72</v>
      </c>
      <c r="I12" s="10" t="s">
        <v>356</v>
      </c>
      <c r="J12" s="162">
        <v>253</v>
      </c>
    </row>
    <row r="13" spans="1:10" s="9" customFormat="1" ht="16.8">
      <c r="A13" s="432" t="s">
        <v>386</v>
      </c>
      <c r="B13" s="158">
        <v>0</v>
      </c>
      <c r="C13" s="13"/>
      <c r="D13" s="307" t="s">
        <v>168</v>
      </c>
      <c r="E13" s="1" t="s">
        <v>112</v>
      </c>
      <c r="F13" s="306" t="s">
        <v>135</v>
      </c>
      <c r="G13" s="10" t="s">
        <v>66</v>
      </c>
      <c r="H13" s="10" t="s">
        <v>95</v>
      </c>
      <c r="I13" s="10" t="s">
        <v>385</v>
      </c>
      <c r="J13" s="162">
        <v>101</v>
      </c>
    </row>
    <row r="14" spans="1:10" s="9" customFormat="1" ht="16.8">
      <c r="A14" s="432" t="s">
        <v>171</v>
      </c>
      <c r="B14" s="158">
        <v>0</v>
      </c>
      <c r="C14" s="13"/>
      <c r="D14" s="16" t="s">
        <v>68</v>
      </c>
      <c r="E14" s="1" t="s">
        <v>109</v>
      </c>
      <c r="F14" s="306" t="s">
        <v>110</v>
      </c>
      <c r="G14" s="10" t="s">
        <v>81</v>
      </c>
      <c r="H14" s="10" t="s">
        <v>70</v>
      </c>
      <c r="I14" s="10" t="s">
        <v>356</v>
      </c>
      <c r="J14" s="162">
        <v>267</v>
      </c>
    </row>
    <row r="15" spans="1:10" s="9" customFormat="1" ht="16.8">
      <c r="A15" s="432" t="s">
        <v>145</v>
      </c>
      <c r="B15" s="158">
        <v>0</v>
      </c>
      <c r="C15" s="13"/>
      <c r="D15" s="16" t="s">
        <v>68</v>
      </c>
      <c r="E15" s="1" t="s">
        <v>133</v>
      </c>
      <c r="F15" s="306" t="s">
        <v>110</v>
      </c>
      <c r="G15" s="10" t="s">
        <v>71</v>
      </c>
      <c r="H15" s="10" t="s">
        <v>72</v>
      </c>
      <c r="I15" s="10" t="s">
        <v>356</v>
      </c>
      <c r="J15" s="162">
        <v>269</v>
      </c>
    </row>
    <row r="16" spans="1:10" s="9" customFormat="1" ht="16.8">
      <c r="A16" s="432" t="s">
        <v>146</v>
      </c>
      <c r="B16" s="158">
        <v>0</v>
      </c>
      <c r="C16" s="13"/>
      <c r="D16" s="307" t="s">
        <v>65</v>
      </c>
      <c r="E16" s="1" t="s">
        <v>115</v>
      </c>
      <c r="F16" s="306" t="s">
        <v>110</v>
      </c>
      <c r="G16" s="10" t="s">
        <v>66</v>
      </c>
      <c r="H16" s="10" t="s">
        <v>67</v>
      </c>
      <c r="I16" s="10" t="s">
        <v>356</v>
      </c>
      <c r="J16" s="162">
        <v>272</v>
      </c>
    </row>
    <row r="17" spans="1:10" ht="16.8">
      <c r="A17" s="432" t="s">
        <v>387</v>
      </c>
      <c r="B17" s="158">
        <v>0</v>
      </c>
      <c r="C17" s="13"/>
      <c r="D17" s="14" t="s">
        <v>169</v>
      </c>
      <c r="E17" s="1" t="s">
        <v>109</v>
      </c>
      <c r="F17" s="15" t="s">
        <v>110</v>
      </c>
      <c r="G17" s="15" t="s">
        <v>90</v>
      </c>
      <c r="H17" s="15" t="s">
        <v>136</v>
      </c>
      <c r="I17" s="15" t="s">
        <v>385</v>
      </c>
      <c r="J17" s="310">
        <v>103</v>
      </c>
    </row>
    <row r="18" spans="1:10" ht="16.8">
      <c r="A18" s="432" t="s">
        <v>244</v>
      </c>
      <c r="B18" s="158">
        <v>0</v>
      </c>
      <c r="C18" s="13"/>
      <c r="D18" s="16" t="s">
        <v>73</v>
      </c>
      <c r="E18" s="1" t="s">
        <v>109</v>
      </c>
      <c r="F18" s="306" t="s">
        <v>110</v>
      </c>
      <c r="G18" s="10" t="s">
        <v>172</v>
      </c>
      <c r="H18" s="10" t="s">
        <v>74</v>
      </c>
      <c r="I18" s="10" t="s">
        <v>358</v>
      </c>
      <c r="J18" s="162">
        <v>128</v>
      </c>
    </row>
    <row r="19" spans="1:10" ht="16.8">
      <c r="A19" s="433" t="s">
        <v>388</v>
      </c>
      <c r="B19" s="159">
        <v>0</v>
      </c>
      <c r="C19" s="160"/>
      <c r="D19" s="161" t="s">
        <v>169</v>
      </c>
      <c r="E19" s="12" t="s">
        <v>112</v>
      </c>
      <c r="F19" s="311" t="s">
        <v>110</v>
      </c>
      <c r="G19" s="17" t="s">
        <v>66</v>
      </c>
      <c r="H19" s="17" t="s">
        <v>67</v>
      </c>
      <c r="I19" s="17" t="s">
        <v>356</v>
      </c>
      <c r="J19" s="163">
        <v>298</v>
      </c>
    </row>
    <row r="20" spans="1:10" ht="16.8">
      <c r="A20" s="432" t="s">
        <v>389</v>
      </c>
      <c r="B20" s="158">
        <v>1</v>
      </c>
      <c r="C20" s="13"/>
      <c r="D20" s="16" t="s">
        <v>168</v>
      </c>
      <c r="E20" s="1" t="s">
        <v>109</v>
      </c>
      <c r="F20" s="306" t="s">
        <v>110</v>
      </c>
      <c r="G20" s="10" t="s">
        <v>71</v>
      </c>
      <c r="H20" s="15" t="s">
        <v>90</v>
      </c>
      <c r="I20" s="10" t="s">
        <v>385</v>
      </c>
      <c r="J20" s="162">
        <v>85</v>
      </c>
    </row>
    <row r="21" spans="1:10" ht="16.8">
      <c r="A21" s="432" t="s">
        <v>390</v>
      </c>
      <c r="B21" s="158">
        <v>1</v>
      </c>
      <c r="C21" s="13"/>
      <c r="D21" s="16" t="s">
        <v>182</v>
      </c>
      <c r="E21" s="1" t="s">
        <v>112</v>
      </c>
      <c r="F21" s="306" t="s">
        <v>110</v>
      </c>
      <c r="G21" s="10" t="s">
        <v>163</v>
      </c>
      <c r="H21" s="10" t="s">
        <v>69</v>
      </c>
      <c r="I21" s="10" t="s">
        <v>356</v>
      </c>
      <c r="J21" s="308">
        <v>203</v>
      </c>
    </row>
    <row r="22" spans="1:10" ht="16.8">
      <c r="A22" s="432" t="s">
        <v>391</v>
      </c>
      <c r="B22" s="158">
        <v>1</v>
      </c>
      <c r="C22" s="13"/>
      <c r="D22" s="14" t="s">
        <v>168</v>
      </c>
      <c r="E22" s="11" t="s">
        <v>109</v>
      </c>
      <c r="F22" s="15" t="s">
        <v>354</v>
      </c>
      <c r="G22" s="15" t="s">
        <v>66</v>
      </c>
      <c r="H22" s="15" t="s">
        <v>74</v>
      </c>
      <c r="I22" s="10" t="s">
        <v>392</v>
      </c>
      <c r="J22" s="312">
        <v>103</v>
      </c>
    </row>
    <row r="23" spans="1:10" ht="16.8">
      <c r="A23" s="432" t="s">
        <v>393</v>
      </c>
      <c r="B23" s="158">
        <v>1</v>
      </c>
      <c r="C23" s="13"/>
      <c r="D23" s="16" t="s">
        <v>182</v>
      </c>
      <c r="E23" s="1" t="s">
        <v>112</v>
      </c>
      <c r="F23" s="306" t="s">
        <v>110</v>
      </c>
      <c r="G23" s="10" t="s">
        <v>163</v>
      </c>
      <c r="H23" s="10" t="s">
        <v>69</v>
      </c>
      <c r="I23" s="10" t="s">
        <v>356</v>
      </c>
      <c r="J23" s="308">
        <v>205</v>
      </c>
    </row>
    <row r="24" spans="1:10" ht="16.8">
      <c r="A24" s="432" t="s">
        <v>394</v>
      </c>
      <c r="B24" s="158">
        <v>1</v>
      </c>
      <c r="C24" s="13"/>
      <c r="D24" s="16" t="s">
        <v>169</v>
      </c>
      <c r="E24" s="1" t="s">
        <v>113</v>
      </c>
      <c r="F24" s="306" t="s">
        <v>110</v>
      </c>
      <c r="G24" s="10" t="s">
        <v>66</v>
      </c>
      <c r="H24" s="10" t="s">
        <v>70</v>
      </c>
      <c r="I24" s="10" t="s">
        <v>356</v>
      </c>
      <c r="J24" s="162">
        <v>205</v>
      </c>
    </row>
    <row r="25" spans="1:10" ht="16.8">
      <c r="A25" s="432" t="s">
        <v>395</v>
      </c>
      <c r="B25" s="158">
        <v>1</v>
      </c>
      <c r="C25" s="13"/>
      <c r="D25" s="16" t="s">
        <v>75</v>
      </c>
      <c r="E25" s="313" t="s">
        <v>109</v>
      </c>
      <c r="F25" s="306" t="s">
        <v>354</v>
      </c>
      <c r="G25" s="10" t="s">
        <v>90</v>
      </c>
      <c r="H25" s="15" t="s">
        <v>136</v>
      </c>
      <c r="I25" s="15" t="s">
        <v>396</v>
      </c>
      <c r="J25" s="308">
        <v>63</v>
      </c>
    </row>
    <row r="26" spans="1:10" ht="16.8">
      <c r="A26" s="432" t="s">
        <v>397</v>
      </c>
      <c r="B26" s="158">
        <v>1</v>
      </c>
      <c r="C26" s="13"/>
      <c r="D26" s="16" t="s">
        <v>65</v>
      </c>
      <c r="E26" s="1" t="s">
        <v>398</v>
      </c>
      <c r="F26" s="306" t="s">
        <v>110</v>
      </c>
      <c r="G26" s="10" t="s">
        <v>66</v>
      </c>
      <c r="H26" s="10" t="s">
        <v>147</v>
      </c>
      <c r="I26" s="10" t="s">
        <v>361</v>
      </c>
      <c r="J26" s="162">
        <v>83</v>
      </c>
    </row>
    <row r="27" spans="1:10" ht="16.8">
      <c r="A27" s="432" t="s">
        <v>173</v>
      </c>
      <c r="B27" s="158">
        <v>1</v>
      </c>
      <c r="C27" s="13"/>
      <c r="D27" s="16" t="s">
        <v>168</v>
      </c>
      <c r="E27" s="1" t="s">
        <v>109</v>
      </c>
      <c r="F27" s="306" t="s">
        <v>110</v>
      </c>
      <c r="G27" s="10" t="s">
        <v>90</v>
      </c>
      <c r="H27" s="10" t="s">
        <v>174</v>
      </c>
      <c r="I27" s="10" t="s">
        <v>356</v>
      </c>
      <c r="J27" s="162">
        <v>208</v>
      </c>
    </row>
    <row r="28" spans="1:10" ht="16.8">
      <c r="A28" s="432" t="s">
        <v>769</v>
      </c>
      <c r="B28" s="158">
        <v>1</v>
      </c>
      <c r="C28" s="16" t="s">
        <v>585</v>
      </c>
      <c r="D28" s="16" t="s">
        <v>182</v>
      </c>
      <c r="E28" s="1" t="s">
        <v>109</v>
      </c>
      <c r="F28" s="306" t="s">
        <v>110</v>
      </c>
      <c r="G28" s="10" t="s">
        <v>90</v>
      </c>
      <c r="H28" s="10" t="s">
        <v>111</v>
      </c>
      <c r="I28" s="10" t="s">
        <v>356</v>
      </c>
      <c r="J28" s="162">
        <v>209</v>
      </c>
    </row>
    <row r="29" spans="1:10" ht="16.8">
      <c r="A29" s="432" t="s">
        <v>175</v>
      </c>
      <c r="B29" s="158">
        <v>1</v>
      </c>
      <c r="C29" s="13"/>
      <c r="D29" s="16" t="s">
        <v>182</v>
      </c>
      <c r="E29" s="1" t="s">
        <v>134</v>
      </c>
      <c r="F29" s="306" t="s">
        <v>110</v>
      </c>
      <c r="G29" s="10" t="s">
        <v>90</v>
      </c>
      <c r="H29" s="10" t="s">
        <v>136</v>
      </c>
      <c r="I29" s="10" t="s">
        <v>356</v>
      </c>
      <c r="J29" s="162">
        <v>211</v>
      </c>
    </row>
    <row r="30" spans="1:10" ht="16.8">
      <c r="A30" s="432" t="s">
        <v>380</v>
      </c>
      <c r="B30" s="158">
        <v>1</v>
      </c>
      <c r="C30" s="13"/>
      <c r="D30" s="16" t="s">
        <v>92</v>
      </c>
      <c r="E30" s="1" t="s">
        <v>115</v>
      </c>
      <c r="F30" s="306" t="s">
        <v>110</v>
      </c>
      <c r="G30" s="10" t="s">
        <v>71</v>
      </c>
      <c r="H30" s="10" t="s">
        <v>72</v>
      </c>
      <c r="I30" s="10" t="s">
        <v>356</v>
      </c>
      <c r="J30" s="162">
        <v>212</v>
      </c>
    </row>
    <row r="31" spans="1:10" ht="16.8">
      <c r="A31" s="432" t="s">
        <v>399</v>
      </c>
      <c r="B31" s="158">
        <v>1</v>
      </c>
      <c r="C31" s="13"/>
      <c r="D31" s="314" t="s">
        <v>73</v>
      </c>
      <c r="E31" s="313" t="s">
        <v>112</v>
      </c>
      <c r="F31" s="306" t="s">
        <v>132</v>
      </c>
      <c r="G31" s="315" t="s">
        <v>90</v>
      </c>
      <c r="H31" s="315" t="s">
        <v>74</v>
      </c>
      <c r="I31" s="10" t="s">
        <v>364</v>
      </c>
      <c r="J31" s="316">
        <v>91</v>
      </c>
    </row>
    <row r="32" spans="1:10" ht="16.8">
      <c r="A32" s="432" t="s">
        <v>93</v>
      </c>
      <c r="B32" s="158">
        <v>1</v>
      </c>
      <c r="C32" s="13"/>
      <c r="D32" s="16" t="s">
        <v>68</v>
      </c>
      <c r="E32" s="1" t="s">
        <v>109</v>
      </c>
      <c r="F32" s="306" t="s">
        <v>110</v>
      </c>
      <c r="G32" s="10" t="s">
        <v>66</v>
      </c>
      <c r="H32" s="10" t="s">
        <v>70</v>
      </c>
      <c r="I32" s="10" t="s">
        <v>356</v>
      </c>
      <c r="J32" s="162">
        <v>216</v>
      </c>
    </row>
    <row r="33" spans="1:10" ht="16.8">
      <c r="A33" s="432" t="s">
        <v>400</v>
      </c>
      <c r="B33" s="158">
        <v>1</v>
      </c>
      <c r="C33" s="13"/>
      <c r="D33" s="16" t="s">
        <v>169</v>
      </c>
      <c r="E33" s="1" t="s">
        <v>113</v>
      </c>
      <c r="F33" s="306" t="s">
        <v>67</v>
      </c>
      <c r="G33" s="10" t="s">
        <v>66</v>
      </c>
      <c r="H33" s="10" t="s">
        <v>70</v>
      </c>
      <c r="I33" s="10" t="s">
        <v>356</v>
      </c>
      <c r="J33" s="162">
        <v>216</v>
      </c>
    </row>
    <row r="34" spans="1:10" ht="16.8">
      <c r="A34" s="432" t="s">
        <v>176</v>
      </c>
      <c r="B34" s="158">
        <v>1</v>
      </c>
      <c r="C34" s="13"/>
      <c r="D34" s="16" t="s">
        <v>168</v>
      </c>
      <c r="E34" s="1" t="s">
        <v>109</v>
      </c>
      <c r="F34" s="306" t="s">
        <v>110</v>
      </c>
      <c r="G34" s="10" t="s">
        <v>90</v>
      </c>
      <c r="H34" s="10" t="s">
        <v>72</v>
      </c>
      <c r="I34" s="10" t="s">
        <v>356</v>
      </c>
      <c r="J34" s="162">
        <v>217</v>
      </c>
    </row>
    <row r="35" spans="1:10" ht="16.8">
      <c r="A35" s="432" t="s">
        <v>401</v>
      </c>
      <c r="B35" s="158">
        <v>1</v>
      </c>
      <c r="C35" s="13"/>
      <c r="D35" s="16" t="s">
        <v>92</v>
      </c>
      <c r="E35" s="1" t="s">
        <v>112</v>
      </c>
      <c r="F35" s="306" t="s">
        <v>110</v>
      </c>
      <c r="G35" s="10" t="s">
        <v>99</v>
      </c>
      <c r="H35" s="10" t="s">
        <v>72</v>
      </c>
      <c r="I35" s="10" t="s">
        <v>356</v>
      </c>
      <c r="J35" s="162">
        <v>218</v>
      </c>
    </row>
    <row r="36" spans="1:10" ht="16.8">
      <c r="A36" s="432" t="s">
        <v>402</v>
      </c>
      <c r="B36" s="158">
        <v>1</v>
      </c>
      <c r="C36" s="13"/>
      <c r="D36" s="16" t="s">
        <v>92</v>
      </c>
      <c r="E36" s="1" t="s">
        <v>112</v>
      </c>
      <c r="F36" s="306" t="s">
        <v>110</v>
      </c>
      <c r="G36" s="10" t="s">
        <v>80</v>
      </c>
      <c r="H36" s="10" t="s">
        <v>72</v>
      </c>
      <c r="I36" s="10" t="s">
        <v>356</v>
      </c>
      <c r="J36" s="162">
        <v>218</v>
      </c>
    </row>
    <row r="37" spans="1:10" ht="16.8">
      <c r="A37" s="432" t="s">
        <v>776</v>
      </c>
      <c r="B37" s="158">
        <v>1</v>
      </c>
      <c r="C37" s="16" t="s">
        <v>583</v>
      </c>
      <c r="D37" s="16" t="s">
        <v>92</v>
      </c>
      <c r="E37" s="1" t="s">
        <v>109</v>
      </c>
      <c r="F37" s="306" t="s">
        <v>110</v>
      </c>
      <c r="G37" s="10" t="s">
        <v>80</v>
      </c>
      <c r="H37" s="10" t="s">
        <v>69</v>
      </c>
      <c r="I37" s="10" t="s">
        <v>356</v>
      </c>
      <c r="J37" s="162">
        <v>220</v>
      </c>
    </row>
    <row r="38" spans="1:10" ht="16.8">
      <c r="A38" s="432" t="s">
        <v>177</v>
      </c>
      <c r="B38" s="158">
        <v>1</v>
      </c>
      <c r="C38" s="13"/>
      <c r="D38" s="16" t="s">
        <v>92</v>
      </c>
      <c r="E38" s="1" t="s">
        <v>115</v>
      </c>
      <c r="F38" s="306" t="s">
        <v>110</v>
      </c>
      <c r="G38" s="10" t="s">
        <v>403</v>
      </c>
      <c r="H38" s="10" t="s">
        <v>70</v>
      </c>
      <c r="I38" s="10" t="s">
        <v>356</v>
      </c>
      <c r="J38" s="162">
        <v>220</v>
      </c>
    </row>
    <row r="39" spans="1:10" ht="16.8">
      <c r="A39" s="432" t="s">
        <v>623</v>
      </c>
      <c r="B39" s="158">
        <v>1</v>
      </c>
      <c r="C39" s="16" t="s">
        <v>584</v>
      </c>
      <c r="D39" s="16" t="s">
        <v>189</v>
      </c>
      <c r="E39" s="1" t="s">
        <v>109</v>
      </c>
      <c r="F39" s="306" t="s">
        <v>110</v>
      </c>
      <c r="G39" s="10" t="s">
        <v>71</v>
      </c>
      <c r="H39" s="10" t="s">
        <v>72</v>
      </c>
      <c r="I39" s="10" t="s">
        <v>356</v>
      </c>
      <c r="J39" s="474">
        <v>222</v>
      </c>
    </row>
    <row r="40" spans="1:10" ht="16.8">
      <c r="A40" s="432" t="s">
        <v>178</v>
      </c>
      <c r="B40" s="158">
        <v>1</v>
      </c>
      <c r="C40" s="13"/>
      <c r="D40" s="16" t="s">
        <v>75</v>
      </c>
      <c r="E40" s="1" t="s">
        <v>112</v>
      </c>
      <c r="F40" s="306" t="s">
        <v>110</v>
      </c>
      <c r="G40" s="10" t="s">
        <v>71</v>
      </c>
      <c r="H40" s="10" t="s">
        <v>67</v>
      </c>
      <c r="I40" s="10" t="s">
        <v>356</v>
      </c>
      <c r="J40" s="308">
        <v>224</v>
      </c>
    </row>
    <row r="41" spans="1:10" ht="16.8">
      <c r="A41" s="432" t="s">
        <v>404</v>
      </c>
      <c r="B41" s="158">
        <v>1</v>
      </c>
      <c r="C41" s="13"/>
      <c r="D41" s="16" t="s">
        <v>92</v>
      </c>
      <c r="E41" s="1" t="s">
        <v>405</v>
      </c>
      <c r="F41" s="10" t="s">
        <v>110</v>
      </c>
      <c r="G41" s="10" t="s">
        <v>66</v>
      </c>
      <c r="H41" s="10" t="s">
        <v>174</v>
      </c>
      <c r="I41" s="10" t="s">
        <v>363</v>
      </c>
      <c r="J41" s="162">
        <v>96</v>
      </c>
    </row>
    <row r="42" spans="1:10" ht="16.8">
      <c r="A42" s="432" t="s">
        <v>179</v>
      </c>
      <c r="B42" s="158">
        <v>1</v>
      </c>
      <c r="C42" s="13"/>
      <c r="D42" s="16" t="s">
        <v>182</v>
      </c>
      <c r="E42" s="1" t="s">
        <v>112</v>
      </c>
      <c r="F42" s="306" t="s">
        <v>110</v>
      </c>
      <c r="G42" s="10" t="s">
        <v>117</v>
      </c>
      <c r="H42" s="10" t="s">
        <v>69</v>
      </c>
      <c r="I42" s="10" t="s">
        <v>356</v>
      </c>
      <c r="J42" s="162">
        <v>225</v>
      </c>
    </row>
    <row r="43" spans="1:10" ht="16.8">
      <c r="A43" s="432" t="s">
        <v>282</v>
      </c>
      <c r="B43" s="158">
        <v>1</v>
      </c>
      <c r="C43" s="13"/>
      <c r="D43" s="16" t="s">
        <v>169</v>
      </c>
      <c r="E43" s="11" t="s">
        <v>113</v>
      </c>
      <c r="F43" s="11" t="s">
        <v>110</v>
      </c>
      <c r="G43" s="10" t="s">
        <v>66</v>
      </c>
      <c r="H43" s="10" t="s">
        <v>72</v>
      </c>
      <c r="I43" s="10" t="s">
        <v>287</v>
      </c>
      <c r="J43" s="162">
        <v>77</v>
      </c>
    </row>
    <row r="44" spans="1:10" ht="16.8">
      <c r="A44" s="432" t="s">
        <v>94</v>
      </c>
      <c r="B44" s="158">
        <v>1</v>
      </c>
      <c r="C44" s="13"/>
      <c r="D44" s="16" t="s">
        <v>65</v>
      </c>
      <c r="E44" s="1" t="s">
        <v>109</v>
      </c>
      <c r="F44" s="306" t="s">
        <v>110</v>
      </c>
      <c r="G44" s="10" t="s">
        <v>66</v>
      </c>
      <c r="H44" s="10" t="s">
        <v>95</v>
      </c>
      <c r="I44" s="10" t="s">
        <v>356</v>
      </c>
      <c r="J44" s="162">
        <v>226</v>
      </c>
    </row>
    <row r="45" spans="1:10" ht="16.8">
      <c r="A45" s="432" t="s">
        <v>180</v>
      </c>
      <c r="B45" s="158">
        <v>1</v>
      </c>
      <c r="C45" s="13"/>
      <c r="D45" s="16" t="s">
        <v>65</v>
      </c>
      <c r="E45" s="1" t="s">
        <v>109</v>
      </c>
      <c r="F45" s="306" t="s">
        <v>110</v>
      </c>
      <c r="G45" s="10" t="s">
        <v>71</v>
      </c>
      <c r="H45" s="10" t="s">
        <v>69</v>
      </c>
      <c r="I45" s="10" t="s">
        <v>356</v>
      </c>
      <c r="J45" s="308">
        <v>227</v>
      </c>
    </row>
    <row r="46" spans="1:10" ht="16.8">
      <c r="A46" s="432" t="s">
        <v>406</v>
      </c>
      <c r="B46" s="158">
        <v>1</v>
      </c>
      <c r="C46" s="13"/>
      <c r="D46" s="16" t="s">
        <v>73</v>
      </c>
      <c r="E46" s="1" t="s">
        <v>133</v>
      </c>
      <c r="F46" s="306" t="s">
        <v>67</v>
      </c>
      <c r="G46" s="10" t="s">
        <v>66</v>
      </c>
      <c r="H46" s="10" t="s">
        <v>147</v>
      </c>
      <c r="I46" s="10" t="s">
        <v>385</v>
      </c>
      <c r="J46" s="162">
        <v>93</v>
      </c>
    </row>
    <row r="47" spans="1:10" ht="16.8">
      <c r="A47" s="432" t="s">
        <v>407</v>
      </c>
      <c r="B47" s="158">
        <v>1</v>
      </c>
      <c r="C47" s="13"/>
      <c r="D47" s="16" t="s">
        <v>65</v>
      </c>
      <c r="E47" s="1" t="s">
        <v>408</v>
      </c>
      <c r="F47" s="10" t="s">
        <v>110</v>
      </c>
      <c r="G47" s="10" t="s">
        <v>90</v>
      </c>
      <c r="H47" s="10" t="s">
        <v>111</v>
      </c>
      <c r="I47" s="10" t="s">
        <v>363</v>
      </c>
      <c r="J47" s="162">
        <v>99</v>
      </c>
    </row>
    <row r="48" spans="1:10" ht="16.8">
      <c r="A48" s="432" t="s">
        <v>409</v>
      </c>
      <c r="B48" s="158">
        <v>1</v>
      </c>
      <c r="C48" s="13"/>
      <c r="D48" s="16" t="s">
        <v>92</v>
      </c>
      <c r="E48" s="313" t="s">
        <v>375</v>
      </c>
      <c r="F48" s="306" t="s">
        <v>354</v>
      </c>
      <c r="G48" s="315" t="s">
        <v>71</v>
      </c>
      <c r="H48" s="10" t="s">
        <v>136</v>
      </c>
      <c r="I48" s="10" t="s">
        <v>410</v>
      </c>
      <c r="J48" s="316">
        <v>150</v>
      </c>
    </row>
    <row r="49" spans="1:10" ht="16.8">
      <c r="A49" s="432" t="s">
        <v>411</v>
      </c>
      <c r="B49" s="158">
        <v>1</v>
      </c>
      <c r="C49" s="13"/>
      <c r="D49" s="16" t="s">
        <v>75</v>
      </c>
      <c r="E49" s="1" t="s">
        <v>109</v>
      </c>
      <c r="F49" s="10" t="s">
        <v>110</v>
      </c>
      <c r="G49" s="10" t="s">
        <v>99</v>
      </c>
      <c r="H49" s="10" t="s">
        <v>69</v>
      </c>
      <c r="I49" s="10" t="s">
        <v>287</v>
      </c>
      <c r="J49" s="162">
        <v>108</v>
      </c>
    </row>
    <row r="50" spans="1:10" ht="16.8">
      <c r="A50" s="432" t="s">
        <v>412</v>
      </c>
      <c r="B50" s="158">
        <v>1</v>
      </c>
      <c r="C50" s="13"/>
      <c r="D50" s="16" t="s">
        <v>73</v>
      </c>
      <c r="E50" s="1" t="s">
        <v>109</v>
      </c>
      <c r="F50" s="306" t="s">
        <v>135</v>
      </c>
      <c r="G50" s="10" t="s">
        <v>90</v>
      </c>
      <c r="H50" s="10" t="s">
        <v>95</v>
      </c>
      <c r="I50" s="10" t="s">
        <v>410</v>
      </c>
      <c r="J50" s="162">
        <v>151</v>
      </c>
    </row>
    <row r="51" spans="1:10" ht="16.8">
      <c r="A51" s="432" t="s">
        <v>413</v>
      </c>
      <c r="B51" s="158">
        <v>1</v>
      </c>
      <c r="C51" s="13"/>
      <c r="D51" s="16" t="s">
        <v>182</v>
      </c>
      <c r="E51" s="1" t="s">
        <v>112</v>
      </c>
      <c r="F51" s="306" t="s">
        <v>110</v>
      </c>
      <c r="G51" s="10" t="s">
        <v>90</v>
      </c>
      <c r="H51" s="10" t="s">
        <v>136</v>
      </c>
      <c r="I51" s="10" t="s">
        <v>385</v>
      </c>
      <c r="J51" s="162">
        <v>97</v>
      </c>
    </row>
    <row r="52" spans="1:10" ht="16.8">
      <c r="A52" s="432" t="s">
        <v>414</v>
      </c>
      <c r="B52" s="158">
        <v>1</v>
      </c>
      <c r="C52" s="13"/>
      <c r="D52" s="14" t="s">
        <v>65</v>
      </c>
      <c r="E52" s="11" t="s">
        <v>112</v>
      </c>
      <c r="F52" s="15" t="s">
        <v>110</v>
      </c>
      <c r="G52" s="15" t="s">
        <v>66</v>
      </c>
      <c r="H52" s="15" t="s">
        <v>72</v>
      </c>
      <c r="I52" s="10" t="s">
        <v>356</v>
      </c>
      <c r="J52" s="310">
        <v>241</v>
      </c>
    </row>
    <row r="53" spans="1:10" ht="16.8">
      <c r="A53" s="432" t="s">
        <v>181</v>
      </c>
      <c r="B53" s="158">
        <v>1</v>
      </c>
      <c r="C53" s="13"/>
      <c r="D53" s="16" t="s">
        <v>182</v>
      </c>
      <c r="E53" s="1" t="s">
        <v>112</v>
      </c>
      <c r="F53" s="306" t="s">
        <v>110</v>
      </c>
      <c r="G53" s="10" t="s">
        <v>117</v>
      </c>
      <c r="H53" s="10" t="s">
        <v>74</v>
      </c>
      <c r="I53" s="10" t="s">
        <v>358</v>
      </c>
      <c r="J53" s="162">
        <v>122</v>
      </c>
    </row>
    <row r="54" spans="1:10" ht="16.8">
      <c r="A54" s="432" t="s">
        <v>415</v>
      </c>
      <c r="B54" s="158">
        <v>1</v>
      </c>
      <c r="C54" s="13"/>
      <c r="D54" s="14" t="s">
        <v>168</v>
      </c>
      <c r="E54" s="1" t="s">
        <v>109</v>
      </c>
      <c r="F54" s="15" t="s">
        <v>110</v>
      </c>
      <c r="G54" s="10" t="s">
        <v>66</v>
      </c>
      <c r="H54" s="15" t="s">
        <v>384</v>
      </c>
      <c r="I54" s="10" t="s">
        <v>356</v>
      </c>
      <c r="J54" s="162">
        <v>244</v>
      </c>
    </row>
    <row r="55" spans="1:10" ht="16.8">
      <c r="A55" s="432" t="s">
        <v>416</v>
      </c>
      <c r="B55" s="158">
        <v>1</v>
      </c>
      <c r="C55" s="13"/>
      <c r="D55" s="16" t="s">
        <v>65</v>
      </c>
      <c r="E55" s="1" t="s">
        <v>113</v>
      </c>
      <c r="F55" s="306" t="s">
        <v>110</v>
      </c>
      <c r="G55" s="10" t="s">
        <v>66</v>
      </c>
      <c r="H55" s="15" t="s">
        <v>72</v>
      </c>
      <c r="I55" s="15" t="s">
        <v>287</v>
      </c>
      <c r="J55" s="162">
        <v>126</v>
      </c>
    </row>
    <row r="56" spans="1:10" ht="16.8">
      <c r="A56" s="432" t="s">
        <v>417</v>
      </c>
      <c r="B56" s="158">
        <v>1</v>
      </c>
      <c r="C56" s="13"/>
      <c r="D56" s="16" t="s">
        <v>75</v>
      </c>
      <c r="E56" s="1" t="s">
        <v>109</v>
      </c>
      <c r="F56" s="306" t="s">
        <v>110</v>
      </c>
      <c r="G56" s="15" t="s">
        <v>117</v>
      </c>
      <c r="H56" s="10" t="s">
        <v>72</v>
      </c>
      <c r="I56" s="10" t="s">
        <v>360</v>
      </c>
      <c r="J56" s="162">
        <v>100</v>
      </c>
    </row>
    <row r="57" spans="1:10" ht="16.8">
      <c r="A57" s="432" t="s">
        <v>100</v>
      </c>
      <c r="B57" s="158">
        <v>1</v>
      </c>
      <c r="C57" s="13"/>
      <c r="D57" s="16" t="s">
        <v>169</v>
      </c>
      <c r="E57" s="1" t="s">
        <v>113</v>
      </c>
      <c r="F57" s="306" t="s">
        <v>110</v>
      </c>
      <c r="G57" s="10" t="s">
        <v>71</v>
      </c>
      <c r="H57" s="10" t="s">
        <v>111</v>
      </c>
      <c r="I57" s="10" t="s">
        <v>356</v>
      </c>
      <c r="J57" s="162">
        <v>249</v>
      </c>
    </row>
    <row r="58" spans="1:10" ht="16.8">
      <c r="A58" s="432" t="s">
        <v>418</v>
      </c>
      <c r="B58" s="158">
        <v>1</v>
      </c>
      <c r="C58" s="13"/>
      <c r="D58" s="16" t="s">
        <v>169</v>
      </c>
      <c r="E58" s="1" t="s">
        <v>112</v>
      </c>
      <c r="F58" s="306" t="s">
        <v>110</v>
      </c>
      <c r="G58" s="10" t="s">
        <v>66</v>
      </c>
      <c r="H58" s="10" t="s">
        <v>419</v>
      </c>
      <c r="I58" s="10" t="s">
        <v>356</v>
      </c>
      <c r="J58" s="162">
        <v>251</v>
      </c>
    </row>
    <row r="59" spans="1:10" ht="16.8">
      <c r="A59" s="432" t="s">
        <v>183</v>
      </c>
      <c r="B59" s="158">
        <v>1</v>
      </c>
      <c r="C59" s="13"/>
      <c r="D59" s="16" t="s">
        <v>169</v>
      </c>
      <c r="E59" s="1" t="s">
        <v>184</v>
      </c>
      <c r="F59" s="306" t="s">
        <v>110</v>
      </c>
      <c r="G59" s="10" t="s">
        <v>66</v>
      </c>
      <c r="H59" s="10" t="s">
        <v>69</v>
      </c>
      <c r="I59" s="10" t="s">
        <v>356</v>
      </c>
      <c r="J59" s="317">
        <v>251</v>
      </c>
    </row>
    <row r="60" spans="1:10" ht="16.8">
      <c r="A60" s="432" t="s">
        <v>283</v>
      </c>
      <c r="B60" s="158">
        <v>1</v>
      </c>
      <c r="C60" s="13"/>
      <c r="D60" s="16" t="s">
        <v>65</v>
      </c>
      <c r="E60" s="11" t="s">
        <v>109</v>
      </c>
      <c r="F60" s="15" t="s">
        <v>110</v>
      </c>
      <c r="G60" s="10" t="s">
        <v>71</v>
      </c>
      <c r="H60" s="10" t="s">
        <v>69</v>
      </c>
      <c r="I60" s="10" t="s">
        <v>287</v>
      </c>
      <c r="J60" s="318">
        <v>148</v>
      </c>
    </row>
    <row r="61" spans="1:10" ht="16.8">
      <c r="A61" s="432" t="s">
        <v>420</v>
      </c>
      <c r="B61" s="158">
        <v>1</v>
      </c>
      <c r="C61" s="13"/>
      <c r="D61" s="16" t="s">
        <v>75</v>
      </c>
      <c r="E61" s="1" t="s">
        <v>112</v>
      </c>
      <c r="F61" s="306" t="s">
        <v>110</v>
      </c>
      <c r="G61" s="10" t="s">
        <v>71</v>
      </c>
      <c r="H61" s="10" t="s">
        <v>69</v>
      </c>
      <c r="I61" s="10" t="s">
        <v>421</v>
      </c>
      <c r="J61" s="162">
        <v>170</v>
      </c>
    </row>
    <row r="62" spans="1:10" ht="16.8">
      <c r="A62" s="432" t="s">
        <v>96</v>
      </c>
      <c r="B62" s="158">
        <v>1</v>
      </c>
      <c r="C62" s="13"/>
      <c r="D62" s="16" t="s">
        <v>73</v>
      </c>
      <c r="E62" s="1" t="s">
        <v>109</v>
      </c>
      <c r="F62" s="306" t="s">
        <v>110</v>
      </c>
      <c r="G62" s="10" t="s">
        <v>98</v>
      </c>
      <c r="H62" s="10" t="s">
        <v>69</v>
      </c>
      <c r="I62" s="10" t="s">
        <v>356</v>
      </c>
      <c r="J62" s="162">
        <v>258</v>
      </c>
    </row>
    <row r="63" spans="1:10" ht="16.8">
      <c r="A63" s="432" t="s">
        <v>422</v>
      </c>
      <c r="B63" s="158">
        <v>1</v>
      </c>
      <c r="C63" s="13"/>
      <c r="D63" s="16" t="s">
        <v>92</v>
      </c>
      <c r="E63" s="1" t="s">
        <v>423</v>
      </c>
      <c r="F63" s="306" t="s">
        <v>132</v>
      </c>
      <c r="G63" s="10" t="s">
        <v>71</v>
      </c>
      <c r="H63" s="10" t="s">
        <v>70</v>
      </c>
      <c r="I63" s="10" t="s">
        <v>421</v>
      </c>
      <c r="J63" s="162">
        <v>171</v>
      </c>
    </row>
    <row r="64" spans="1:10" ht="16.8">
      <c r="A64" s="432" t="s">
        <v>557</v>
      </c>
      <c r="B64" s="158">
        <v>1</v>
      </c>
      <c r="C64" s="13"/>
      <c r="D64" s="16" t="s">
        <v>65</v>
      </c>
      <c r="E64" s="1" t="s">
        <v>115</v>
      </c>
      <c r="F64" s="306" t="s">
        <v>110</v>
      </c>
      <c r="G64" s="10" t="s">
        <v>66</v>
      </c>
      <c r="H64" s="10" t="s">
        <v>69</v>
      </c>
      <c r="I64" s="10" t="s">
        <v>356</v>
      </c>
      <c r="J64" s="308">
        <v>266</v>
      </c>
    </row>
    <row r="65" spans="1:10" ht="16.8">
      <c r="A65" s="432" t="s">
        <v>424</v>
      </c>
      <c r="B65" s="158">
        <v>1</v>
      </c>
      <c r="C65" s="13"/>
      <c r="D65" s="16" t="s">
        <v>65</v>
      </c>
      <c r="E65" s="1" t="s">
        <v>109</v>
      </c>
      <c r="F65" s="306" t="s">
        <v>110</v>
      </c>
      <c r="G65" s="10" t="s">
        <v>90</v>
      </c>
      <c r="H65" s="10" t="s">
        <v>72</v>
      </c>
      <c r="I65" s="10" t="s">
        <v>356</v>
      </c>
      <c r="J65" s="162">
        <v>271</v>
      </c>
    </row>
    <row r="66" spans="1:10" ht="16.8">
      <c r="A66" s="432" t="s">
        <v>425</v>
      </c>
      <c r="B66" s="158">
        <v>1</v>
      </c>
      <c r="C66" s="13"/>
      <c r="D66" s="314" t="s">
        <v>65</v>
      </c>
      <c r="E66" s="313" t="s">
        <v>112</v>
      </c>
      <c r="F66" s="306" t="s">
        <v>110</v>
      </c>
      <c r="G66" s="315" t="s">
        <v>66</v>
      </c>
      <c r="H66" s="315" t="s">
        <v>72</v>
      </c>
      <c r="I66" s="315" t="s">
        <v>360</v>
      </c>
      <c r="J66" s="162">
        <v>104</v>
      </c>
    </row>
    <row r="67" spans="1:10" ht="16.8">
      <c r="A67" s="432" t="s">
        <v>484</v>
      </c>
      <c r="B67" s="158">
        <v>1</v>
      </c>
      <c r="C67" s="501" t="s">
        <v>779</v>
      </c>
      <c r="D67" s="16" t="s">
        <v>73</v>
      </c>
      <c r="E67" s="1" t="s">
        <v>109</v>
      </c>
      <c r="F67" s="306" t="s">
        <v>110</v>
      </c>
      <c r="G67" s="10" t="s">
        <v>66</v>
      </c>
      <c r="H67" s="10" t="s">
        <v>70</v>
      </c>
      <c r="I67" s="10" t="s">
        <v>356</v>
      </c>
      <c r="J67" s="162">
        <v>272</v>
      </c>
    </row>
    <row r="68" spans="1:10" ht="16.8">
      <c r="A68" s="432" t="s">
        <v>426</v>
      </c>
      <c r="B68" s="158">
        <v>1</v>
      </c>
      <c r="C68" s="13"/>
      <c r="D68" s="16" t="s">
        <v>182</v>
      </c>
      <c r="E68" s="1" t="s">
        <v>113</v>
      </c>
      <c r="F68" s="306" t="s">
        <v>110</v>
      </c>
      <c r="G68" s="10" t="s">
        <v>71</v>
      </c>
      <c r="H68" s="10" t="s">
        <v>69</v>
      </c>
      <c r="I68" s="10" t="s">
        <v>385</v>
      </c>
      <c r="J68" s="162">
        <v>103</v>
      </c>
    </row>
    <row r="69" spans="1:10" ht="16.8">
      <c r="A69" s="432" t="s">
        <v>185</v>
      </c>
      <c r="B69" s="158">
        <v>1</v>
      </c>
      <c r="C69" s="13"/>
      <c r="D69" s="16" t="s">
        <v>65</v>
      </c>
      <c r="E69" s="1" t="s">
        <v>112</v>
      </c>
      <c r="F69" s="306" t="s">
        <v>110</v>
      </c>
      <c r="G69" s="10" t="s">
        <v>66</v>
      </c>
      <c r="H69" s="10" t="s">
        <v>74</v>
      </c>
      <c r="I69" s="10" t="s">
        <v>356</v>
      </c>
      <c r="J69" s="162">
        <v>274</v>
      </c>
    </row>
    <row r="70" spans="1:10" ht="16.8">
      <c r="A70" s="432" t="s">
        <v>166</v>
      </c>
      <c r="B70" s="158">
        <v>1</v>
      </c>
      <c r="C70" s="13"/>
      <c r="D70" s="16" t="s">
        <v>65</v>
      </c>
      <c r="E70" s="1" t="s">
        <v>113</v>
      </c>
      <c r="F70" s="306" t="s">
        <v>110</v>
      </c>
      <c r="G70" s="10" t="s">
        <v>66</v>
      </c>
      <c r="H70" s="10" t="s">
        <v>69</v>
      </c>
      <c r="I70" s="10" t="s">
        <v>356</v>
      </c>
      <c r="J70" s="308">
        <v>278</v>
      </c>
    </row>
    <row r="71" spans="1:10" ht="16.8">
      <c r="A71" s="432" t="s">
        <v>427</v>
      </c>
      <c r="B71" s="158">
        <v>1</v>
      </c>
      <c r="C71" s="13"/>
      <c r="D71" s="16" t="s">
        <v>168</v>
      </c>
      <c r="E71" s="1" t="s">
        <v>428</v>
      </c>
      <c r="F71" s="306" t="s">
        <v>135</v>
      </c>
      <c r="G71" s="10" t="s">
        <v>66</v>
      </c>
      <c r="H71" s="10" t="s">
        <v>147</v>
      </c>
      <c r="I71" s="10" t="s">
        <v>385</v>
      </c>
      <c r="J71" s="162">
        <v>103</v>
      </c>
    </row>
    <row r="72" spans="1:10" ht="16.8">
      <c r="A72" s="432" t="s">
        <v>429</v>
      </c>
      <c r="B72" s="158">
        <v>1</v>
      </c>
      <c r="C72" s="13"/>
      <c r="D72" s="16" t="s">
        <v>182</v>
      </c>
      <c r="E72" s="1" t="s">
        <v>113</v>
      </c>
      <c r="F72" s="306" t="s">
        <v>110</v>
      </c>
      <c r="G72" s="10" t="s">
        <v>90</v>
      </c>
      <c r="H72" s="10" t="s">
        <v>74</v>
      </c>
      <c r="I72" s="10" t="s">
        <v>385</v>
      </c>
      <c r="J72" s="162">
        <v>104</v>
      </c>
    </row>
    <row r="73" spans="1:10" ht="16.8">
      <c r="A73" s="432" t="s">
        <v>430</v>
      </c>
      <c r="B73" s="158">
        <v>1</v>
      </c>
      <c r="C73" s="13"/>
      <c r="D73" s="16" t="s">
        <v>169</v>
      </c>
      <c r="E73" s="11" t="s">
        <v>109</v>
      </c>
      <c r="F73" s="15" t="s">
        <v>110</v>
      </c>
      <c r="G73" s="15" t="s">
        <v>71</v>
      </c>
      <c r="H73" s="15" t="s">
        <v>74</v>
      </c>
      <c r="I73" s="15" t="s">
        <v>287</v>
      </c>
      <c r="J73" s="162">
        <v>198</v>
      </c>
    </row>
    <row r="74" spans="1:10" ht="16.8">
      <c r="A74" s="432" t="s">
        <v>431</v>
      </c>
      <c r="B74" s="158">
        <v>1</v>
      </c>
      <c r="C74" s="13"/>
      <c r="D74" s="16" t="s">
        <v>169</v>
      </c>
      <c r="E74" s="1" t="s">
        <v>109</v>
      </c>
      <c r="F74" s="306" t="s">
        <v>110</v>
      </c>
      <c r="G74" s="10" t="s">
        <v>71</v>
      </c>
      <c r="H74" s="10" t="s">
        <v>69</v>
      </c>
      <c r="I74" s="10" t="s">
        <v>385</v>
      </c>
      <c r="J74" s="162">
        <v>104</v>
      </c>
    </row>
    <row r="75" spans="1:10" ht="16.8">
      <c r="A75" s="432" t="s">
        <v>432</v>
      </c>
      <c r="B75" s="158">
        <v>1</v>
      </c>
      <c r="C75" s="13"/>
      <c r="D75" s="16" t="s">
        <v>182</v>
      </c>
      <c r="E75" s="1" t="s">
        <v>433</v>
      </c>
      <c r="F75" s="306" t="s">
        <v>110</v>
      </c>
      <c r="G75" s="10" t="s">
        <v>66</v>
      </c>
      <c r="H75" s="10" t="s">
        <v>111</v>
      </c>
      <c r="I75" s="10" t="s">
        <v>385</v>
      </c>
      <c r="J75" s="162">
        <v>106</v>
      </c>
    </row>
    <row r="76" spans="1:10" ht="16.8">
      <c r="A76" s="432" t="s">
        <v>186</v>
      </c>
      <c r="B76" s="158">
        <v>1</v>
      </c>
      <c r="C76" s="13"/>
      <c r="D76" s="16" t="s">
        <v>73</v>
      </c>
      <c r="E76" s="1" t="s">
        <v>115</v>
      </c>
      <c r="F76" s="306" t="s">
        <v>132</v>
      </c>
      <c r="G76" s="10" t="s">
        <v>90</v>
      </c>
      <c r="H76" s="10" t="s">
        <v>74</v>
      </c>
      <c r="I76" s="10" t="s">
        <v>356</v>
      </c>
      <c r="J76" s="317">
        <v>285</v>
      </c>
    </row>
    <row r="77" spans="1:10" ht="16.8">
      <c r="A77" s="432" t="s">
        <v>434</v>
      </c>
      <c r="B77" s="158">
        <v>1</v>
      </c>
      <c r="C77" s="13"/>
      <c r="D77" s="16" t="s">
        <v>73</v>
      </c>
      <c r="E77" s="1" t="s">
        <v>115</v>
      </c>
      <c r="F77" s="306" t="s">
        <v>132</v>
      </c>
      <c r="G77" s="10" t="s">
        <v>90</v>
      </c>
      <c r="H77" s="10" t="s">
        <v>74</v>
      </c>
      <c r="I77" s="10" t="s">
        <v>373</v>
      </c>
      <c r="J77" s="317">
        <v>71</v>
      </c>
    </row>
    <row r="78" spans="1:10" ht="16.8">
      <c r="A78" s="432" t="s">
        <v>435</v>
      </c>
      <c r="B78" s="158">
        <v>1</v>
      </c>
      <c r="C78" s="13"/>
      <c r="D78" s="16" t="s">
        <v>65</v>
      </c>
      <c r="E78" s="1" t="s">
        <v>113</v>
      </c>
      <c r="F78" s="306" t="s">
        <v>110</v>
      </c>
      <c r="G78" s="10" t="s">
        <v>66</v>
      </c>
      <c r="H78" s="10" t="s">
        <v>95</v>
      </c>
      <c r="I78" s="10" t="s">
        <v>385</v>
      </c>
      <c r="J78" s="162">
        <v>106</v>
      </c>
    </row>
    <row r="79" spans="1:10" ht="16.8">
      <c r="A79" s="432" t="s">
        <v>436</v>
      </c>
      <c r="B79" s="158">
        <v>1</v>
      </c>
      <c r="C79" s="13"/>
      <c r="D79" s="16" t="s">
        <v>65</v>
      </c>
      <c r="E79" s="1" t="s">
        <v>437</v>
      </c>
      <c r="F79" s="10" t="s">
        <v>110</v>
      </c>
      <c r="G79" s="10" t="s">
        <v>66</v>
      </c>
      <c r="H79" s="10" t="s">
        <v>69</v>
      </c>
      <c r="I79" s="10" t="s">
        <v>363</v>
      </c>
      <c r="J79" s="162">
        <v>110</v>
      </c>
    </row>
    <row r="80" spans="1:10" ht="16.8">
      <c r="A80" s="432" t="s">
        <v>438</v>
      </c>
      <c r="B80" s="158">
        <v>1</v>
      </c>
      <c r="C80" s="13"/>
      <c r="D80" s="16" t="s">
        <v>73</v>
      </c>
      <c r="E80" s="1" t="s">
        <v>109</v>
      </c>
      <c r="F80" s="306" t="s">
        <v>110</v>
      </c>
      <c r="G80" s="10" t="s">
        <v>66</v>
      </c>
      <c r="H80" s="10" t="s">
        <v>123</v>
      </c>
      <c r="I80" s="10" t="s">
        <v>421</v>
      </c>
      <c r="J80" s="162">
        <v>186</v>
      </c>
    </row>
    <row r="81" spans="1:10" ht="16.8">
      <c r="A81" s="433" t="s">
        <v>439</v>
      </c>
      <c r="B81" s="159">
        <v>1</v>
      </c>
      <c r="C81" s="160"/>
      <c r="D81" s="161" t="s">
        <v>182</v>
      </c>
      <c r="E81" s="12" t="s">
        <v>134</v>
      </c>
      <c r="F81" s="17" t="s">
        <v>110</v>
      </c>
      <c r="G81" s="319" t="s">
        <v>90</v>
      </c>
      <c r="H81" s="17" t="s">
        <v>136</v>
      </c>
      <c r="I81" s="17" t="s">
        <v>363</v>
      </c>
      <c r="J81" s="163">
        <v>111</v>
      </c>
    </row>
    <row r="82" spans="1:10" ht="16.8">
      <c r="A82" s="432" t="s">
        <v>440</v>
      </c>
      <c r="B82" s="158">
        <v>2</v>
      </c>
      <c r="C82" s="13"/>
      <c r="D82" s="16" t="s">
        <v>182</v>
      </c>
      <c r="E82" s="1" t="s">
        <v>441</v>
      </c>
      <c r="F82" s="306" t="s">
        <v>110</v>
      </c>
      <c r="G82" s="10" t="s">
        <v>66</v>
      </c>
      <c r="H82" s="10" t="s">
        <v>70</v>
      </c>
      <c r="I82" s="10" t="s">
        <v>385</v>
      </c>
      <c r="J82" s="162">
        <v>84</v>
      </c>
    </row>
    <row r="83" spans="1:10" ht="16.8">
      <c r="A83" s="432" t="s">
        <v>165</v>
      </c>
      <c r="B83" s="158">
        <v>2</v>
      </c>
      <c r="C83" s="13"/>
      <c r="D83" s="16" t="s">
        <v>182</v>
      </c>
      <c r="E83" s="1" t="s">
        <v>112</v>
      </c>
      <c r="F83" s="306" t="s">
        <v>110</v>
      </c>
      <c r="G83" s="10" t="s">
        <v>66</v>
      </c>
      <c r="H83" s="10" t="s">
        <v>69</v>
      </c>
      <c r="I83" s="10" t="s">
        <v>356</v>
      </c>
      <c r="J83" s="308">
        <v>196</v>
      </c>
    </row>
    <row r="84" spans="1:10" ht="16.8">
      <c r="A84" s="432" t="s">
        <v>442</v>
      </c>
      <c r="B84" s="158">
        <v>2</v>
      </c>
      <c r="C84" s="13"/>
      <c r="D84" s="16" t="s">
        <v>169</v>
      </c>
      <c r="E84" s="1" t="s">
        <v>112</v>
      </c>
      <c r="F84" s="306" t="s">
        <v>110</v>
      </c>
      <c r="G84" s="315" t="s">
        <v>66</v>
      </c>
      <c r="H84" s="10" t="s">
        <v>69</v>
      </c>
      <c r="I84" s="10" t="s">
        <v>356</v>
      </c>
      <c r="J84" s="316">
        <v>197</v>
      </c>
    </row>
    <row r="85" spans="1:10" ht="16.8">
      <c r="A85" s="432" t="s">
        <v>187</v>
      </c>
      <c r="B85" s="158">
        <v>2</v>
      </c>
      <c r="C85" s="13"/>
      <c r="D85" s="16" t="s">
        <v>92</v>
      </c>
      <c r="E85" s="1" t="s">
        <v>113</v>
      </c>
      <c r="F85" s="306" t="s">
        <v>67</v>
      </c>
      <c r="G85" s="315" t="s">
        <v>80</v>
      </c>
      <c r="H85" s="10" t="s">
        <v>74</v>
      </c>
      <c r="I85" s="10" t="s">
        <v>443</v>
      </c>
      <c r="J85" s="316">
        <v>33</v>
      </c>
    </row>
    <row r="86" spans="1:10" ht="16.8">
      <c r="A86" s="432" t="s">
        <v>444</v>
      </c>
      <c r="B86" s="158">
        <v>2</v>
      </c>
      <c r="C86" s="13"/>
      <c r="D86" s="16" t="s">
        <v>444</v>
      </c>
      <c r="E86" s="1" t="s">
        <v>133</v>
      </c>
      <c r="F86" s="306" t="s">
        <v>110</v>
      </c>
      <c r="G86" s="10" t="s">
        <v>71</v>
      </c>
      <c r="H86" s="10" t="s">
        <v>70</v>
      </c>
      <c r="I86" s="10" t="s">
        <v>356</v>
      </c>
      <c r="J86" s="162">
        <v>202</v>
      </c>
    </row>
    <row r="87" spans="1:10" ht="16.8">
      <c r="A87" s="432" t="s">
        <v>445</v>
      </c>
      <c r="B87" s="158">
        <v>2</v>
      </c>
      <c r="C87" s="13"/>
      <c r="D87" s="16" t="s">
        <v>65</v>
      </c>
      <c r="E87" s="1" t="s">
        <v>134</v>
      </c>
      <c r="F87" s="10" t="s">
        <v>110</v>
      </c>
      <c r="G87" s="10" t="s">
        <v>271</v>
      </c>
      <c r="H87" s="10" t="s">
        <v>69</v>
      </c>
      <c r="I87" s="10" t="s">
        <v>360</v>
      </c>
      <c r="J87" s="316">
        <v>94</v>
      </c>
    </row>
    <row r="88" spans="1:10" ht="16.8">
      <c r="A88" s="432" t="s">
        <v>446</v>
      </c>
      <c r="B88" s="158">
        <v>2</v>
      </c>
      <c r="C88" s="13"/>
      <c r="D88" s="16" t="s">
        <v>75</v>
      </c>
      <c r="E88" s="1" t="s">
        <v>447</v>
      </c>
      <c r="F88" s="10" t="s">
        <v>110</v>
      </c>
      <c r="G88" s="10" t="s">
        <v>80</v>
      </c>
      <c r="H88" s="10" t="s">
        <v>70</v>
      </c>
      <c r="I88" s="10" t="s">
        <v>363</v>
      </c>
      <c r="J88" s="162">
        <v>91</v>
      </c>
    </row>
    <row r="89" spans="1:10" ht="16.8">
      <c r="A89" s="432" t="s">
        <v>448</v>
      </c>
      <c r="B89" s="158">
        <v>2</v>
      </c>
      <c r="C89" s="13"/>
      <c r="D89" s="16" t="s">
        <v>169</v>
      </c>
      <c r="E89" s="1" t="s">
        <v>112</v>
      </c>
      <c r="F89" s="306" t="s">
        <v>110</v>
      </c>
      <c r="G89" s="10" t="s">
        <v>66</v>
      </c>
      <c r="H89" s="10" t="s">
        <v>69</v>
      </c>
      <c r="I89" s="10" t="s">
        <v>356</v>
      </c>
      <c r="J89" s="308">
        <v>203</v>
      </c>
    </row>
    <row r="90" spans="1:10" ht="16.8">
      <c r="A90" s="432" t="s">
        <v>449</v>
      </c>
      <c r="B90" s="158">
        <v>2</v>
      </c>
      <c r="C90" s="13"/>
      <c r="D90" s="16" t="s">
        <v>65</v>
      </c>
      <c r="E90" s="1" t="s">
        <v>112</v>
      </c>
      <c r="F90" s="306" t="s">
        <v>132</v>
      </c>
      <c r="G90" s="10" t="s">
        <v>66</v>
      </c>
      <c r="H90" s="10" t="s">
        <v>72</v>
      </c>
      <c r="I90" s="10" t="s">
        <v>358</v>
      </c>
      <c r="J90" s="162">
        <v>116</v>
      </c>
    </row>
    <row r="91" spans="1:10" ht="16.8">
      <c r="A91" s="432" t="s">
        <v>188</v>
      </c>
      <c r="B91" s="158">
        <v>2</v>
      </c>
      <c r="C91" s="13"/>
      <c r="D91" s="16" t="s">
        <v>189</v>
      </c>
      <c r="E91" s="1" t="s">
        <v>112</v>
      </c>
      <c r="F91" s="306" t="s">
        <v>110</v>
      </c>
      <c r="G91" s="10" t="s">
        <v>90</v>
      </c>
      <c r="H91" s="10" t="s">
        <v>74</v>
      </c>
      <c r="I91" s="10" t="s">
        <v>358</v>
      </c>
      <c r="J91" s="162">
        <v>116</v>
      </c>
    </row>
    <row r="92" spans="1:10" ht="16.8">
      <c r="A92" s="432" t="s">
        <v>190</v>
      </c>
      <c r="B92" s="158">
        <v>2</v>
      </c>
      <c r="C92" s="13"/>
      <c r="D92" s="16" t="s">
        <v>189</v>
      </c>
      <c r="E92" s="1" t="s">
        <v>112</v>
      </c>
      <c r="F92" s="306" t="s">
        <v>110</v>
      </c>
      <c r="G92" s="10" t="s">
        <v>90</v>
      </c>
      <c r="H92" s="10" t="s">
        <v>74</v>
      </c>
      <c r="I92" s="10" t="s">
        <v>358</v>
      </c>
      <c r="J92" s="162">
        <v>117</v>
      </c>
    </row>
    <row r="93" spans="1:10" ht="16.8">
      <c r="A93" s="432" t="s">
        <v>450</v>
      </c>
      <c r="B93" s="158">
        <v>2</v>
      </c>
      <c r="C93" s="13"/>
      <c r="D93" s="16" t="s">
        <v>169</v>
      </c>
      <c r="E93" s="313" t="s">
        <v>109</v>
      </c>
      <c r="F93" s="320" t="s">
        <v>110</v>
      </c>
      <c r="G93" s="315" t="s">
        <v>71</v>
      </c>
      <c r="H93" s="315" t="s">
        <v>69</v>
      </c>
      <c r="I93" s="315" t="s">
        <v>362</v>
      </c>
      <c r="J93" s="316">
        <v>82</v>
      </c>
    </row>
    <row r="94" spans="1:10" ht="16.8">
      <c r="A94" s="432" t="s">
        <v>130</v>
      </c>
      <c r="B94" s="158">
        <v>2</v>
      </c>
      <c r="C94" s="13"/>
      <c r="D94" s="16" t="s">
        <v>65</v>
      </c>
      <c r="E94" s="1" t="s">
        <v>112</v>
      </c>
      <c r="F94" s="306" t="s">
        <v>110</v>
      </c>
      <c r="G94" s="10" t="s">
        <v>66</v>
      </c>
      <c r="H94" s="10" t="s">
        <v>69</v>
      </c>
      <c r="I94" s="10" t="s">
        <v>358</v>
      </c>
      <c r="J94" s="162">
        <v>117</v>
      </c>
    </row>
    <row r="95" spans="1:10" ht="16.8">
      <c r="A95" s="432" t="s">
        <v>451</v>
      </c>
      <c r="B95" s="158">
        <v>2</v>
      </c>
      <c r="C95" s="13"/>
      <c r="D95" s="16" t="s">
        <v>168</v>
      </c>
      <c r="E95" s="1" t="s">
        <v>109</v>
      </c>
      <c r="F95" s="306" t="s">
        <v>110</v>
      </c>
      <c r="G95" s="10" t="s">
        <v>66</v>
      </c>
      <c r="H95" s="10" t="s">
        <v>70</v>
      </c>
      <c r="I95" s="10" t="s">
        <v>385</v>
      </c>
      <c r="J95" s="162">
        <v>86</v>
      </c>
    </row>
    <row r="96" spans="1:10" ht="16.8">
      <c r="A96" s="432" t="s">
        <v>452</v>
      </c>
      <c r="B96" s="158">
        <v>2</v>
      </c>
      <c r="C96" s="13"/>
      <c r="D96" s="16" t="s">
        <v>169</v>
      </c>
      <c r="E96" s="1" t="s">
        <v>113</v>
      </c>
      <c r="F96" s="306" t="s">
        <v>110</v>
      </c>
      <c r="G96" s="10" t="s">
        <v>66</v>
      </c>
      <c r="H96" s="10" t="s">
        <v>74</v>
      </c>
      <c r="I96" s="10" t="s">
        <v>421</v>
      </c>
      <c r="J96" s="162">
        <v>156</v>
      </c>
    </row>
    <row r="97" spans="1:10" ht="16.8">
      <c r="A97" s="432" t="s">
        <v>114</v>
      </c>
      <c r="B97" s="158">
        <v>2</v>
      </c>
      <c r="C97" s="13"/>
      <c r="D97" s="16" t="s">
        <v>169</v>
      </c>
      <c r="E97" s="1" t="s">
        <v>115</v>
      </c>
      <c r="F97" s="306" t="s">
        <v>110</v>
      </c>
      <c r="G97" s="10" t="s">
        <v>66</v>
      </c>
      <c r="H97" s="10" t="s">
        <v>69</v>
      </c>
      <c r="I97" s="10" t="s">
        <v>356</v>
      </c>
      <c r="J97" s="162">
        <v>207</v>
      </c>
    </row>
    <row r="98" spans="1:10" ht="16.8">
      <c r="A98" s="432" t="s">
        <v>191</v>
      </c>
      <c r="B98" s="158">
        <v>2</v>
      </c>
      <c r="C98" s="16" t="s">
        <v>585</v>
      </c>
      <c r="D98" s="16" t="s">
        <v>182</v>
      </c>
      <c r="E98" s="1" t="s">
        <v>112</v>
      </c>
      <c r="F98" s="306" t="s">
        <v>110</v>
      </c>
      <c r="G98" s="10" t="s">
        <v>117</v>
      </c>
      <c r="H98" s="10" t="s">
        <v>74</v>
      </c>
      <c r="I98" s="10" t="s">
        <v>356</v>
      </c>
      <c r="J98" s="162">
        <v>207</v>
      </c>
    </row>
    <row r="99" spans="1:10" ht="16.8">
      <c r="A99" s="432" t="s">
        <v>453</v>
      </c>
      <c r="B99" s="158">
        <v>2</v>
      </c>
      <c r="C99" s="13"/>
      <c r="D99" s="16" t="s">
        <v>169</v>
      </c>
      <c r="E99" s="1" t="s">
        <v>113</v>
      </c>
      <c r="F99" s="306" t="s">
        <v>110</v>
      </c>
      <c r="G99" s="10" t="s">
        <v>66</v>
      </c>
      <c r="H99" s="10" t="s">
        <v>69</v>
      </c>
      <c r="I99" s="10" t="s">
        <v>356</v>
      </c>
      <c r="J99" s="308">
        <v>208</v>
      </c>
    </row>
    <row r="100" spans="1:10" ht="16.8">
      <c r="A100" s="432" t="s">
        <v>275</v>
      </c>
      <c r="B100" s="158">
        <v>2</v>
      </c>
      <c r="C100" s="13"/>
      <c r="D100" s="274" t="s">
        <v>73</v>
      </c>
      <c r="E100" s="11" t="s">
        <v>134</v>
      </c>
      <c r="F100" s="15" t="s">
        <v>276</v>
      </c>
      <c r="G100" s="15" t="s">
        <v>90</v>
      </c>
      <c r="H100" s="15" t="s">
        <v>70</v>
      </c>
      <c r="I100" s="15" t="s">
        <v>287</v>
      </c>
      <c r="J100" s="309">
        <v>48</v>
      </c>
    </row>
    <row r="101" spans="1:10" ht="16.8">
      <c r="A101" s="432" t="s">
        <v>192</v>
      </c>
      <c r="B101" s="158">
        <v>2</v>
      </c>
      <c r="C101" s="13"/>
      <c r="D101" s="16" t="s">
        <v>73</v>
      </c>
      <c r="E101" s="1" t="s">
        <v>109</v>
      </c>
      <c r="F101" s="306" t="s">
        <v>110</v>
      </c>
      <c r="G101" s="10" t="s">
        <v>71</v>
      </c>
      <c r="H101" s="10" t="s">
        <v>72</v>
      </c>
      <c r="I101" s="10" t="s">
        <v>358</v>
      </c>
      <c r="J101" s="162">
        <v>118</v>
      </c>
    </row>
    <row r="102" spans="1:10" ht="16.8">
      <c r="A102" s="432" t="s">
        <v>454</v>
      </c>
      <c r="B102" s="158">
        <v>2</v>
      </c>
      <c r="C102" s="13"/>
      <c r="D102" s="314" t="s">
        <v>73</v>
      </c>
      <c r="E102" s="313" t="s">
        <v>112</v>
      </c>
      <c r="F102" s="306" t="s">
        <v>132</v>
      </c>
      <c r="G102" s="315" t="s">
        <v>90</v>
      </c>
      <c r="H102" s="315" t="s">
        <v>74</v>
      </c>
      <c r="I102" s="10" t="s">
        <v>364</v>
      </c>
      <c r="J102" s="316">
        <v>91</v>
      </c>
    </row>
    <row r="103" spans="1:10" ht="16.8">
      <c r="A103" s="432" t="s">
        <v>455</v>
      </c>
      <c r="B103" s="158">
        <v>2</v>
      </c>
      <c r="C103" s="13"/>
      <c r="D103" s="16" t="s">
        <v>75</v>
      </c>
      <c r="E103" s="1" t="s">
        <v>115</v>
      </c>
      <c r="F103" s="306" t="s">
        <v>110</v>
      </c>
      <c r="G103" s="10" t="s">
        <v>90</v>
      </c>
      <c r="H103" s="10" t="s">
        <v>126</v>
      </c>
      <c r="I103" s="10" t="s">
        <v>356</v>
      </c>
      <c r="J103" s="162">
        <v>212</v>
      </c>
    </row>
    <row r="104" spans="1:10" ht="16.8">
      <c r="A104" s="432" t="s">
        <v>119</v>
      </c>
      <c r="B104" s="158">
        <v>2</v>
      </c>
      <c r="C104" s="13"/>
      <c r="D104" s="16" t="s">
        <v>68</v>
      </c>
      <c r="E104" s="1" t="s">
        <v>109</v>
      </c>
      <c r="F104" s="306" t="s">
        <v>110</v>
      </c>
      <c r="G104" s="10" t="s">
        <v>66</v>
      </c>
      <c r="H104" s="10" t="s">
        <v>70</v>
      </c>
      <c r="I104" s="10" t="s">
        <v>356</v>
      </c>
      <c r="J104" s="162">
        <v>216</v>
      </c>
    </row>
    <row r="105" spans="1:10" ht="16.8">
      <c r="A105" s="432" t="s">
        <v>456</v>
      </c>
      <c r="B105" s="158">
        <v>2</v>
      </c>
      <c r="C105" s="13"/>
      <c r="D105" s="16" t="s">
        <v>168</v>
      </c>
      <c r="E105" s="1" t="s">
        <v>109</v>
      </c>
      <c r="F105" s="306" t="s">
        <v>132</v>
      </c>
      <c r="G105" s="10" t="s">
        <v>90</v>
      </c>
      <c r="H105" s="10" t="s">
        <v>70</v>
      </c>
      <c r="I105" s="10" t="s">
        <v>385</v>
      </c>
      <c r="J105" s="162">
        <v>90</v>
      </c>
    </row>
    <row r="106" spans="1:10" ht="16.8">
      <c r="A106" s="432" t="s">
        <v>457</v>
      </c>
      <c r="B106" s="158">
        <v>2</v>
      </c>
      <c r="C106" s="13"/>
      <c r="D106" s="16" t="s">
        <v>75</v>
      </c>
      <c r="E106" s="1" t="s">
        <v>109</v>
      </c>
      <c r="F106" s="10" t="s">
        <v>110</v>
      </c>
      <c r="G106" s="10" t="s">
        <v>90</v>
      </c>
      <c r="H106" s="10" t="s">
        <v>70</v>
      </c>
      <c r="I106" s="10" t="s">
        <v>385</v>
      </c>
      <c r="J106" s="162">
        <v>90</v>
      </c>
    </row>
    <row r="107" spans="1:10" ht="16.8">
      <c r="A107" s="432" t="s">
        <v>193</v>
      </c>
      <c r="B107" s="158">
        <v>2</v>
      </c>
      <c r="C107" s="13"/>
      <c r="D107" s="16" t="s">
        <v>75</v>
      </c>
      <c r="E107" s="1" t="s">
        <v>194</v>
      </c>
      <c r="F107" s="306" t="s">
        <v>110</v>
      </c>
      <c r="G107" s="10" t="s">
        <v>66</v>
      </c>
      <c r="H107" s="10" t="s">
        <v>72</v>
      </c>
      <c r="I107" s="10" t="s">
        <v>356</v>
      </c>
      <c r="J107" s="162">
        <v>216</v>
      </c>
    </row>
    <row r="108" spans="1:10" ht="16.8">
      <c r="A108" s="432" t="s">
        <v>120</v>
      </c>
      <c r="B108" s="158">
        <v>2</v>
      </c>
      <c r="C108" s="13"/>
      <c r="D108" s="16" t="s">
        <v>75</v>
      </c>
      <c r="E108" s="1" t="s">
        <v>109</v>
      </c>
      <c r="F108" s="306" t="s">
        <v>110</v>
      </c>
      <c r="G108" s="10" t="s">
        <v>66</v>
      </c>
      <c r="H108" s="10" t="s">
        <v>72</v>
      </c>
      <c r="I108" s="10" t="s">
        <v>356</v>
      </c>
      <c r="J108" s="162">
        <v>216</v>
      </c>
    </row>
    <row r="109" spans="1:10" ht="16.8">
      <c r="A109" s="432" t="s">
        <v>195</v>
      </c>
      <c r="B109" s="158">
        <v>2</v>
      </c>
      <c r="C109" s="13"/>
      <c r="D109" s="16" t="s">
        <v>168</v>
      </c>
      <c r="E109" s="1" t="s">
        <v>109</v>
      </c>
      <c r="F109" s="306" t="s">
        <v>110</v>
      </c>
      <c r="G109" s="10" t="s">
        <v>66</v>
      </c>
      <c r="H109" s="10" t="s">
        <v>123</v>
      </c>
      <c r="I109" s="10" t="s">
        <v>356</v>
      </c>
      <c r="J109" s="162">
        <v>217</v>
      </c>
    </row>
    <row r="110" spans="1:10" ht="16.8">
      <c r="A110" s="432" t="s">
        <v>458</v>
      </c>
      <c r="B110" s="158">
        <v>2</v>
      </c>
      <c r="C110" s="13"/>
      <c r="D110" s="16" t="s">
        <v>73</v>
      </c>
      <c r="E110" s="1" t="s">
        <v>112</v>
      </c>
      <c r="F110" s="306" t="s">
        <v>110</v>
      </c>
      <c r="G110" s="10" t="s">
        <v>90</v>
      </c>
      <c r="H110" s="10" t="s">
        <v>70</v>
      </c>
      <c r="I110" s="10" t="s">
        <v>421</v>
      </c>
      <c r="J110" s="162">
        <v>161</v>
      </c>
    </row>
    <row r="111" spans="1:10" ht="16.8">
      <c r="A111" s="432" t="s">
        <v>116</v>
      </c>
      <c r="B111" s="158">
        <v>2</v>
      </c>
      <c r="C111" s="13"/>
      <c r="D111" s="16" t="s">
        <v>73</v>
      </c>
      <c r="E111" s="1" t="s">
        <v>112</v>
      </c>
      <c r="F111" s="306" t="s">
        <v>110</v>
      </c>
      <c r="G111" s="10" t="s">
        <v>66</v>
      </c>
      <c r="H111" s="10" t="s">
        <v>111</v>
      </c>
      <c r="I111" s="10" t="s">
        <v>356</v>
      </c>
      <c r="J111" s="162">
        <v>217</v>
      </c>
    </row>
    <row r="112" spans="1:10" ht="16.8">
      <c r="A112" s="432" t="s">
        <v>196</v>
      </c>
      <c r="B112" s="158">
        <v>2</v>
      </c>
      <c r="C112" s="13"/>
      <c r="D112" s="16" t="s">
        <v>75</v>
      </c>
      <c r="E112" s="1" t="s">
        <v>115</v>
      </c>
      <c r="F112" s="306" t="s">
        <v>110</v>
      </c>
      <c r="G112" s="10" t="s">
        <v>90</v>
      </c>
      <c r="H112" s="10" t="s">
        <v>126</v>
      </c>
      <c r="I112" s="10" t="s">
        <v>356</v>
      </c>
      <c r="J112" s="162">
        <v>218</v>
      </c>
    </row>
    <row r="113" spans="1:10" ht="16.8">
      <c r="A113" s="432" t="s">
        <v>777</v>
      </c>
      <c r="B113" s="158">
        <v>2</v>
      </c>
      <c r="C113" s="16" t="s">
        <v>583</v>
      </c>
      <c r="D113" s="16" t="s">
        <v>92</v>
      </c>
      <c r="E113" s="1" t="s">
        <v>184</v>
      </c>
      <c r="F113" s="306" t="s">
        <v>110</v>
      </c>
      <c r="G113" s="10" t="s">
        <v>80</v>
      </c>
      <c r="H113" s="10" t="s">
        <v>69</v>
      </c>
      <c r="I113" s="10" t="s">
        <v>356</v>
      </c>
      <c r="J113" s="162">
        <v>220</v>
      </c>
    </row>
    <row r="114" spans="1:10" ht="16.8">
      <c r="A114" s="432" t="s">
        <v>459</v>
      </c>
      <c r="B114" s="158">
        <v>2</v>
      </c>
      <c r="C114" s="13"/>
      <c r="D114" s="16" t="s">
        <v>65</v>
      </c>
      <c r="E114" s="1" t="s">
        <v>109</v>
      </c>
      <c r="F114" s="306" t="s">
        <v>110</v>
      </c>
      <c r="G114" s="10" t="s">
        <v>460</v>
      </c>
      <c r="H114" s="15" t="s">
        <v>74</v>
      </c>
      <c r="I114" s="15" t="s">
        <v>361</v>
      </c>
      <c r="J114" s="162">
        <v>85</v>
      </c>
    </row>
    <row r="115" spans="1:10" ht="16.8">
      <c r="A115" s="432" t="s">
        <v>461</v>
      </c>
      <c r="B115" s="158">
        <v>2</v>
      </c>
      <c r="C115" s="13"/>
      <c r="D115" s="16" t="s">
        <v>92</v>
      </c>
      <c r="E115" s="1" t="s">
        <v>112</v>
      </c>
      <c r="F115" s="306" t="s">
        <v>110</v>
      </c>
      <c r="G115" s="10" t="s">
        <v>71</v>
      </c>
      <c r="H115" s="10" t="s">
        <v>111</v>
      </c>
      <c r="I115" s="15" t="s">
        <v>410</v>
      </c>
      <c r="J115" s="162">
        <v>146</v>
      </c>
    </row>
    <row r="116" spans="1:10" ht="16.8">
      <c r="A116" s="432" t="s">
        <v>131</v>
      </c>
      <c r="B116" s="158">
        <v>2</v>
      </c>
      <c r="C116" s="13"/>
      <c r="D116" s="16" t="s">
        <v>169</v>
      </c>
      <c r="E116" s="1" t="s">
        <v>109</v>
      </c>
      <c r="F116" s="306" t="s">
        <v>110</v>
      </c>
      <c r="G116" s="10" t="s">
        <v>71</v>
      </c>
      <c r="H116" s="10" t="s">
        <v>72</v>
      </c>
      <c r="I116" s="10" t="s">
        <v>358</v>
      </c>
      <c r="J116" s="162">
        <v>119</v>
      </c>
    </row>
    <row r="117" spans="1:10" ht="16.8">
      <c r="A117" s="432" t="s">
        <v>462</v>
      </c>
      <c r="B117" s="158">
        <v>2</v>
      </c>
      <c r="C117" s="13"/>
      <c r="D117" s="16" t="s">
        <v>65</v>
      </c>
      <c r="E117" s="1" t="s">
        <v>109</v>
      </c>
      <c r="F117" s="306" t="s">
        <v>110</v>
      </c>
      <c r="G117" s="10" t="s">
        <v>460</v>
      </c>
      <c r="H117" s="15" t="s">
        <v>74</v>
      </c>
      <c r="I117" s="15" t="s">
        <v>361</v>
      </c>
      <c r="J117" s="162">
        <v>85</v>
      </c>
    </row>
    <row r="118" spans="1:10" ht="16.8">
      <c r="A118" s="432" t="s">
        <v>463</v>
      </c>
      <c r="B118" s="158">
        <v>2</v>
      </c>
      <c r="C118" s="13"/>
      <c r="D118" s="16" t="s">
        <v>169</v>
      </c>
      <c r="E118" s="1" t="s">
        <v>115</v>
      </c>
      <c r="F118" s="306" t="s">
        <v>110</v>
      </c>
      <c r="G118" s="10" t="s">
        <v>66</v>
      </c>
      <c r="H118" s="10" t="s">
        <v>69</v>
      </c>
      <c r="I118" s="10" t="s">
        <v>356</v>
      </c>
      <c r="J118" s="162">
        <v>225</v>
      </c>
    </row>
    <row r="119" spans="1:10" ht="16.8">
      <c r="A119" s="432" t="s">
        <v>464</v>
      </c>
      <c r="B119" s="158">
        <v>2</v>
      </c>
      <c r="C119" s="13"/>
      <c r="D119" s="16" t="s">
        <v>73</v>
      </c>
      <c r="E119" s="1" t="s">
        <v>465</v>
      </c>
      <c r="F119" s="10" t="s">
        <v>110</v>
      </c>
      <c r="G119" s="10" t="s">
        <v>66</v>
      </c>
      <c r="H119" s="10" t="s">
        <v>70</v>
      </c>
      <c r="I119" s="10" t="s">
        <v>363</v>
      </c>
      <c r="J119" s="162">
        <v>97</v>
      </c>
    </row>
    <row r="120" spans="1:10" ht="16.8">
      <c r="A120" s="432" t="s">
        <v>197</v>
      </c>
      <c r="B120" s="158">
        <v>2</v>
      </c>
      <c r="C120" s="13"/>
      <c r="D120" s="16" t="s">
        <v>182</v>
      </c>
      <c r="E120" s="1" t="s">
        <v>109</v>
      </c>
      <c r="F120" s="306" t="s">
        <v>110</v>
      </c>
      <c r="G120" s="10" t="s">
        <v>117</v>
      </c>
      <c r="H120" s="10" t="s">
        <v>137</v>
      </c>
      <c r="I120" s="10" t="s">
        <v>356</v>
      </c>
      <c r="J120" s="162">
        <v>227</v>
      </c>
    </row>
    <row r="121" spans="1:10" ht="16.8">
      <c r="A121" s="432" t="s">
        <v>466</v>
      </c>
      <c r="B121" s="158">
        <v>2</v>
      </c>
      <c r="C121" s="13"/>
      <c r="D121" s="16" t="s">
        <v>73</v>
      </c>
      <c r="E121" s="1" t="s">
        <v>133</v>
      </c>
      <c r="F121" s="10" t="s">
        <v>132</v>
      </c>
      <c r="G121" s="10" t="s">
        <v>172</v>
      </c>
      <c r="H121" s="10" t="s">
        <v>70</v>
      </c>
      <c r="I121" s="10" t="s">
        <v>363</v>
      </c>
      <c r="J121" s="162">
        <v>99</v>
      </c>
    </row>
    <row r="122" spans="1:10" ht="16.8">
      <c r="A122" s="432" t="s">
        <v>198</v>
      </c>
      <c r="B122" s="158">
        <v>2</v>
      </c>
      <c r="C122" s="13"/>
      <c r="D122" s="16" t="s">
        <v>168</v>
      </c>
      <c r="E122" s="1" t="s">
        <v>112</v>
      </c>
      <c r="F122" s="306" t="s">
        <v>110</v>
      </c>
      <c r="G122" s="10" t="s">
        <v>66</v>
      </c>
      <c r="H122" s="10" t="s">
        <v>72</v>
      </c>
      <c r="I122" s="10" t="s">
        <v>358</v>
      </c>
      <c r="J122" s="162">
        <v>120</v>
      </c>
    </row>
    <row r="123" spans="1:10" ht="16.8">
      <c r="A123" s="432" t="s">
        <v>467</v>
      </c>
      <c r="B123" s="158">
        <v>2</v>
      </c>
      <c r="C123" s="13"/>
      <c r="D123" s="16" t="s">
        <v>92</v>
      </c>
      <c r="E123" s="1" t="s">
        <v>133</v>
      </c>
      <c r="F123" s="306" t="s">
        <v>419</v>
      </c>
      <c r="G123" s="10" t="s">
        <v>71</v>
      </c>
      <c r="H123" s="10" t="s">
        <v>111</v>
      </c>
      <c r="I123" s="10" t="s">
        <v>385</v>
      </c>
      <c r="J123" s="162">
        <v>94</v>
      </c>
    </row>
    <row r="124" spans="1:10" ht="16.8">
      <c r="A124" s="432" t="s">
        <v>468</v>
      </c>
      <c r="B124" s="158">
        <v>2</v>
      </c>
      <c r="C124" s="13"/>
      <c r="D124" s="16" t="s">
        <v>65</v>
      </c>
      <c r="E124" s="1" t="s">
        <v>115</v>
      </c>
      <c r="F124" s="306" t="s">
        <v>110</v>
      </c>
      <c r="G124" s="10" t="s">
        <v>66</v>
      </c>
      <c r="H124" s="10" t="s">
        <v>72</v>
      </c>
      <c r="I124" s="10" t="s">
        <v>469</v>
      </c>
      <c r="J124" s="162">
        <v>89</v>
      </c>
    </row>
    <row r="125" spans="1:10" ht="16.8">
      <c r="A125" s="432" t="s">
        <v>199</v>
      </c>
      <c r="B125" s="158">
        <v>2</v>
      </c>
      <c r="C125" s="13"/>
      <c r="D125" s="16" t="s">
        <v>92</v>
      </c>
      <c r="E125" s="1" t="s">
        <v>109</v>
      </c>
      <c r="F125" s="306" t="s">
        <v>110</v>
      </c>
      <c r="G125" s="10" t="s">
        <v>117</v>
      </c>
      <c r="H125" s="10" t="s">
        <v>69</v>
      </c>
      <c r="I125" s="10" t="s">
        <v>356</v>
      </c>
      <c r="J125" s="162">
        <v>230</v>
      </c>
    </row>
    <row r="126" spans="1:10" ht="16.8">
      <c r="A126" s="432" t="s">
        <v>470</v>
      </c>
      <c r="B126" s="158">
        <v>2</v>
      </c>
      <c r="C126" s="13"/>
      <c r="D126" s="16" t="s">
        <v>65</v>
      </c>
      <c r="E126" s="1" t="s">
        <v>109</v>
      </c>
      <c r="F126" s="306" t="s">
        <v>110</v>
      </c>
      <c r="G126" s="10" t="s">
        <v>66</v>
      </c>
      <c r="H126" s="10" t="s">
        <v>72</v>
      </c>
      <c r="I126" s="10" t="s">
        <v>469</v>
      </c>
      <c r="J126" s="162">
        <v>90</v>
      </c>
    </row>
    <row r="127" spans="1:10" ht="16.8">
      <c r="A127" s="432" t="s">
        <v>200</v>
      </c>
      <c r="B127" s="158">
        <v>2</v>
      </c>
      <c r="C127" s="13"/>
      <c r="D127" s="16" t="s">
        <v>168</v>
      </c>
      <c r="E127" s="1" t="s">
        <v>115</v>
      </c>
      <c r="F127" s="306" t="s">
        <v>110</v>
      </c>
      <c r="G127" s="10" t="s">
        <v>66</v>
      </c>
      <c r="H127" s="10" t="s">
        <v>97</v>
      </c>
      <c r="I127" s="10" t="s">
        <v>356</v>
      </c>
      <c r="J127" s="162">
        <v>235</v>
      </c>
    </row>
    <row r="128" spans="1:10" ht="16.8">
      <c r="A128" s="432" t="s">
        <v>471</v>
      </c>
      <c r="B128" s="158">
        <v>2</v>
      </c>
      <c r="C128" s="13"/>
      <c r="D128" s="16" t="s">
        <v>92</v>
      </c>
      <c r="E128" s="313" t="s">
        <v>113</v>
      </c>
      <c r="F128" s="306" t="s">
        <v>110</v>
      </c>
      <c r="G128" s="315" t="s">
        <v>71</v>
      </c>
      <c r="H128" s="10" t="s">
        <v>69</v>
      </c>
      <c r="I128" s="10" t="s">
        <v>410</v>
      </c>
      <c r="J128" s="316">
        <v>151</v>
      </c>
    </row>
    <row r="129" spans="1:10" ht="16.8">
      <c r="A129" s="432" t="s">
        <v>201</v>
      </c>
      <c r="B129" s="158">
        <v>2</v>
      </c>
      <c r="C129" s="13"/>
      <c r="D129" s="16" t="s">
        <v>182</v>
      </c>
      <c r="E129" s="1" t="s">
        <v>184</v>
      </c>
      <c r="F129" s="306" t="s">
        <v>110</v>
      </c>
      <c r="G129" s="10" t="s">
        <v>117</v>
      </c>
      <c r="H129" s="10" t="s">
        <v>74</v>
      </c>
      <c r="I129" s="10" t="s">
        <v>356</v>
      </c>
      <c r="J129" s="162">
        <v>241</v>
      </c>
    </row>
    <row r="130" spans="1:10" ht="16.8">
      <c r="A130" s="432" t="s">
        <v>472</v>
      </c>
      <c r="B130" s="158">
        <v>2</v>
      </c>
      <c r="C130" s="13"/>
      <c r="D130" s="14" t="s">
        <v>168</v>
      </c>
      <c r="E130" s="1" t="s">
        <v>109</v>
      </c>
      <c r="F130" s="15" t="s">
        <v>110</v>
      </c>
      <c r="G130" s="10" t="s">
        <v>66</v>
      </c>
      <c r="H130" s="15" t="s">
        <v>384</v>
      </c>
      <c r="I130" s="10" t="s">
        <v>356</v>
      </c>
      <c r="J130" s="162">
        <v>244</v>
      </c>
    </row>
    <row r="131" spans="1:10" ht="16.8">
      <c r="A131" s="432" t="s">
        <v>473</v>
      </c>
      <c r="B131" s="158">
        <v>2</v>
      </c>
      <c r="C131" s="13"/>
      <c r="D131" s="16" t="s">
        <v>182</v>
      </c>
      <c r="E131" s="1" t="s">
        <v>112</v>
      </c>
      <c r="F131" s="306" t="s">
        <v>132</v>
      </c>
      <c r="G131" s="10" t="s">
        <v>271</v>
      </c>
      <c r="H131" s="10" t="s">
        <v>74</v>
      </c>
      <c r="I131" s="10" t="s">
        <v>358</v>
      </c>
      <c r="J131" s="162">
        <v>123</v>
      </c>
    </row>
    <row r="132" spans="1:10" ht="16.8">
      <c r="A132" s="432" t="s">
        <v>625</v>
      </c>
      <c r="B132" s="158">
        <v>2</v>
      </c>
      <c r="C132" s="16" t="s">
        <v>584</v>
      </c>
      <c r="D132" s="16" t="s">
        <v>189</v>
      </c>
      <c r="E132" s="1" t="s">
        <v>184</v>
      </c>
      <c r="F132" s="306" t="s">
        <v>110</v>
      </c>
      <c r="G132" s="10" t="s">
        <v>66</v>
      </c>
      <c r="H132" s="10" t="s">
        <v>72</v>
      </c>
      <c r="I132" s="10" t="s">
        <v>356</v>
      </c>
      <c r="J132" s="162">
        <v>245</v>
      </c>
    </row>
    <row r="133" spans="1:10" ht="16.8">
      <c r="A133" s="432" t="s">
        <v>474</v>
      </c>
      <c r="B133" s="158">
        <v>2</v>
      </c>
      <c r="C133" s="13"/>
      <c r="D133" s="16" t="s">
        <v>75</v>
      </c>
      <c r="E133" s="1" t="s">
        <v>109</v>
      </c>
      <c r="F133" s="306" t="s">
        <v>110</v>
      </c>
      <c r="G133" s="10" t="s">
        <v>90</v>
      </c>
      <c r="H133" s="10" t="s">
        <v>70</v>
      </c>
      <c r="I133" s="10" t="s">
        <v>361</v>
      </c>
      <c r="J133" s="162">
        <v>87</v>
      </c>
    </row>
    <row r="134" spans="1:10" ht="16.8">
      <c r="A134" s="432" t="s">
        <v>475</v>
      </c>
      <c r="B134" s="158">
        <v>2</v>
      </c>
      <c r="C134" s="13"/>
      <c r="D134" s="16" t="s">
        <v>182</v>
      </c>
      <c r="E134" s="313" t="s">
        <v>113</v>
      </c>
      <c r="F134" s="10" t="s">
        <v>110</v>
      </c>
      <c r="G134" s="10" t="s">
        <v>66</v>
      </c>
      <c r="H134" s="10" t="s">
        <v>74</v>
      </c>
      <c r="I134" s="10" t="s">
        <v>363</v>
      </c>
      <c r="J134" s="162">
        <v>102</v>
      </c>
    </row>
    <row r="135" spans="1:10" ht="16.8">
      <c r="A135" s="432" t="s">
        <v>476</v>
      </c>
      <c r="B135" s="158">
        <v>2</v>
      </c>
      <c r="C135" s="13"/>
      <c r="D135" s="16" t="s">
        <v>92</v>
      </c>
      <c r="E135" s="1" t="s">
        <v>109</v>
      </c>
      <c r="F135" s="306" t="s">
        <v>110</v>
      </c>
      <c r="G135" s="10" t="s">
        <v>162</v>
      </c>
      <c r="H135" s="10" t="s">
        <v>72</v>
      </c>
      <c r="I135" s="10" t="s">
        <v>361</v>
      </c>
      <c r="J135" s="162">
        <v>87</v>
      </c>
    </row>
    <row r="136" spans="1:10" ht="16.8">
      <c r="A136" s="432" t="s">
        <v>477</v>
      </c>
      <c r="B136" s="158">
        <v>2</v>
      </c>
      <c r="C136" s="13"/>
      <c r="D136" s="16" t="s">
        <v>65</v>
      </c>
      <c r="E136" s="1" t="s">
        <v>112</v>
      </c>
      <c r="F136" s="306" t="s">
        <v>110</v>
      </c>
      <c r="G136" s="10" t="s">
        <v>66</v>
      </c>
      <c r="H136" s="10" t="s">
        <v>74</v>
      </c>
      <c r="I136" s="10" t="s">
        <v>358</v>
      </c>
      <c r="J136" s="162">
        <v>123</v>
      </c>
    </row>
    <row r="137" spans="1:10" ht="16.8">
      <c r="A137" s="432" t="s">
        <v>478</v>
      </c>
      <c r="B137" s="158">
        <v>2</v>
      </c>
      <c r="C137" s="13"/>
      <c r="D137" s="314" t="s">
        <v>92</v>
      </c>
      <c r="E137" s="313" t="s">
        <v>109</v>
      </c>
      <c r="F137" s="306" t="s">
        <v>110</v>
      </c>
      <c r="G137" s="315" t="s">
        <v>123</v>
      </c>
      <c r="H137" s="315" t="s">
        <v>70</v>
      </c>
      <c r="I137" s="315" t="s">
        <v>360</v>
      </c>
      <c r="J137" s="316">
        <v>100</v>
      </c>
    </row>
    <row r="138" spans="1:10" ht="16.8">
      <c r="A138" s="432" t="s">
        <v>202</v>
      </c>
      <c r="B138" s="158">
        <v>2</v>
      </c>
      <c r="C138" s="13"/>
      <c r="D138" s="16" t="s">
        <v>92</v>
      </c>
      <c r="E138" s="1" t="s">
        <v>109</v>
      </c>
      <c r="F138" s="306" t="s">
        <v>110</v>
      </c>
      <c r="G138" s="10" t="s">
        <v>66</v>
      </c>
      <c r="H138" s="10" t="s">
        <v>72</v>
      </c>
      <c r="I138" s="10" t="s">
        <v>358</v>
      </c>
      <c r="J138" s="162">
        <v>124</v>
      </c>
    </row>
    <row r="139" spans="1:10" ht="16.8">
      <c r="A139" s="432" t="s">
        <v>479</v>
      </c>
      <c r="B139" s="158">
        <v>2</v>
      </c>
      <c r="C139" s="13"/>
      <c r="D139" s="16" t="s">
        <v>65</v>
      </c>
      <c r="E139" s="1" t="s">
        <v>405</v>
      </c>
      <c r="F139" s="10" t="s">
        <v>110</v>
      </c>
      <c r="G139" s="10" t="s">
        <v>66</v>
      </c>
      <c r="H139" s="10" t="s">
        <v>111</v>
      </c>
      <c r="I139" s="10" t="s">
        <v>363</v>
      </c>
      <c r="J139" s="162">
        <v>102</v>
      </c>
    </row>
    <row r="140" spans="1:10" ht="16.8">
      <c r="A140" s="432" t="s">
        <v>203</v>
      </c>
      <c r="B140" s="158">
        <v>2</v>
      </c>
      <c r="C140" s="13"/>
      <c r="D140" s="16" t="s">
        <v>169</v>
      </c>
      <c r="E140" s="1" t="s">
        <v>109</v>
      </c>
      <c r="F140" s="306" t="s">
        <v>110</v>
      </c>
      <c r="G140" s="10" t="s">
        <v>90</v>
      </c>
      <c r="H140" s="10" t="s">
        <v>70</v>
      </c>
      <c r="I140" s="10" t="s">
        <v>356</v>
      </c>
      <c r="J140" s="162">
        <v>252</v>
      </c>
    </row>
    <row r="141" spans="1:10" ht="16.8">
      <c r="A141" s="432" t="s">
        <v>480</v>
      </c>
      <c r="B141" s="158">
        <v>2</v>
      </c>
      <c r="C141" s="13"/>
      <c r="D141" s="16" t="s">
        <v>169</v>
      </c>
      <c r="E141" s="1" t="s">
        <v>109</v>
      </c>
      <c r="F141" s="306" t="s">
        <v>110</v>
      </c>
      <c r="G141" s="10" t="s">
        <v>71</v>
      </c>
      <c r="H141" s="10" t="s">
        <v>74</v>
      </c>
      <c r="I141" s="10" t="s">
        <v>358</v>
      </c>
      <c r="J141" s="162">
        <v>125</v>
      </c>
    </row>
    <row r="142" spans="1:10" ht="16.8">
      <c r="A142" s="432" t="s">
        <v>381</v>
      </c>
      <c r="B142" s="158">
        <v>2</v>
      </c>
      <c r="C142" s="13"/>
      <c r="D142" s="16" t="s">
        <v>169</v>
      </c>
      <c r="E142" s="1" t="s">
        <v>115</v>
      </c>
      <c r="F142" s="306" t="s">
        <v>110</v>
      </c>
      <c r="G142" s="10" t="s">
        <v>66</v>
      </c>
      <c r="H142" s="10" t="s">
        <v>69</v>
      </c>
      <c r="I142" s="10" t="s">
        <v>356</v>
      </c>
      <c r="J142" s="162">
        <v>259</v>
      </c>
    </row>
    <row r="143" spans="1:10" ht="16.8">
      <c r="A143" s="432" t="s">
        <v>481</v>
      </c>
      <c r="B143" s="158">
        <v>2</v>
      </c>
      <c r="C143" s="13"/>
      <c r="D143" s="314" t="s">
        <v>169</v>
      </c>
      <c r="E143" s="313" t="s">
        <v>113</v>
      </c>
      <c r="F143" s="320" t="s">
        <v>110</v>
      </c>
      <c r="G143" s="315" t="s">
        <v>66</v>
      </c>
      <c r="H143" s="315" t="s">
        <v>74</v>
      </c>
      <c r="I143" s="315" t="s">
        <v>370</v>
      </c>
      <c r="J143" s="321">
        <v>56</v>
      </c>
    </row>
    <row r="144" spans="1:10" ht="16.8">
      <c r="A144" s="432" t="s">
        <v>482</v>
      </c>
      <c r="B144" s="158">
        <v>2</v>
      </c>
      <c r="C144" s="13"/>
      <c r="D144" s="16" t="s">
        <v>73</v>
      </c>
      <c r="E144" s="1" t="s">
        <v>109</v>
      </c>
      <c r="F144" s="10" t="s">
        <v>110</v>
      </c>
      <c r="G144" s="10" t="s">
        <v>66</v>
      </c>
      <c r="H144" s="10" t="s">
        <v>70</v>
      </c>
      <c r="I144" s="10" t="s">
        <v>363</v>
      </c>
      <c r="J144" s="162">
        <v>105</v>
      </c>
    </row>
    <row r="145" spans="1:10" ht="16.8">
      <c r="A145" s="432" t="s">
        <v>204</v>
      </c>
      <c r="B145" s="158">
        <v>2</v>
      </c>
      <c r="C145" s="13"/>
      <c r="D145" s="16" t="s">
        <v>73</v>
      </c>
      <c r="E145" s="1" t="s">
        <v>109</v>
      </c>
      <c r="F145" s="306" t="s">
        <v>110</v>
      </c>
      <c r="G145" s="10" t="s">
        <v>90</v>
      </c>
      <c r="H145" s="10" t="s">
        <v>70</v>
      </c>
      <c r="I145" s="10" t="s">
        <v>356</v>
      </c>
      <c r="J145" s="162">
        <v>271</v>
      </c>
    </row>
    <row r="146" spans="1:10" ht="16.8">
      <c r="A146" s="432" t="s">
        <v>483</v>
      </c>
      <c r="B146" s="158">
        <v>2</v>
      </c>
      <c r="C146" s="13"/>
      <c r="D146" s="16" t="s">
        <v>65</v>
      </c>
      <c r="E146" s="1" t="s">
        <v>112</v>
      </c>
      <c r="F146" s="306" t="s">
        <v>110</v>
      </c>
      <c r="G146" s="10" t="s">
        <v>66</v>
      </c>
      <c r="H146" s="10" t="s">
        <v>72</v>
      </c>
      <c r="I146" s="10" t="s">
        <v>356</v>
      </c>
      <c r="J146" s="162">
        <v>272</v>
      </c>
    </row>
    <row r="147" spans="1:10" ht="16.8">
      <c r="A147" s="432" t="s">
        <v>484</v>
      </c>
      <c r="B147" s="158">
        <v>2</v>
      </c>
      <c r="C147" s="13"/>
      <c r="D147" s="16" t="s">
        <v>73</v>
      </c>
      <c r="E147" s="1" t="s">
        <v>109</v>
      </c>
      <c r="F147" s="306" t="s">
        <v>110</v>
      </c>
      <c r="G147" s="10" t="s">
        <v>66</v>
      </c>
      <c r="H147" s="10" t="s">
        <v>70</v>
      </c>
      <c r="I147" s="10" t="s">
        <v>356</v>
      </c>
      <c r="J147" s="162">
        <v>272</v>
      </c>
    </row>
    <row r="148" spans="1:10" ht="16.8">
      <c r="A148" s="432" t="s">
        <v>485</v>
      </c>
      <c r="B148" s="158">
        <v>2</v>
      </c>
      <c r="C148" s="13"/>
      <c r="D148" s="16" t="s">
        <v>182</v>
      </c>
      <c r="E148" s="1" t="s">
        <v>113</v>
      </c>
      <c r="F148" s="306" t="s">
        <v>110</v>
      </c>
      <c r="G148" s="10" t="s">
        <v>66</v>
      </c>
      <c r="H148" s="10" t="s">
        <v>70</v>
      </c>
      <c r="I148" s="10" t="s">
        <v>385</v>
      </c>
      <c r="J148" s="162">
        <v>103</v>
      </c>
    </row>
    <row r="149" spans="1:10" ht="16.8">
      <c r="A149" s="432" t="s">
        <v>205</v>
      </c>
      <c r="B149" s="158">
        <v>2</v>
      </c>
      <c r="C149" s="13"/>
      <c r="D149" s="16" t="s">
        <v>75</v>
      </c>
      <c r="E149" s="1" t="s">
        <v>115</v>
      </c>
      <c r="F149" s="306" t="s">
        <v>110</v>
      </c>
      <c r="G149" s="10" t="s">
        <v>90</v>
      </c>
      <c r="H149" s="10" t="s">
        <v>70</v>
      </c>
      <c r="I149" s="10" t="s">
        <v>356</v>
      </c>
      <c r="J149" s="162">
        <v>278</v>
      </c>
    </row>
    <row r="150" spans="1:10" ht="16.8">
      <c r="A150" s="432" t="s">
        <v>206</v>
      </c>
      <c r="B150" s="158">
        <v>2</v>
      </c>
      <c r="C150" s="13"/>
      <c r="D150" s="16" t="s">
        <v>65</v>
      </c>
      <c r="E150" s="1" t="s">
        <v>133</v>
      </c>
      <c r="F150" s="306" t="s">
        <v>110</v>
      </c>
      <c r="G150" s="10" t="s">
        <v>90</v>
      </c>
      <c r="H150" s="10" t="s">
        <v>111</v>
      </c>
      <c r="I150" s="10" t="s">
        <v>356</v>
      </c>
      <c r="J150" s="162">
        <v>278</v>
      </c>
    </row>
    <row r="151" spans="1:10" ht="16.8">
      <c r="A151" s="432" t="s">
        <v>207</v>
      </c>
      <c r="B151" s="158">
        <v>2</v>
      </c>
      <c r="C151" s="13"/>
      <c r="D151" s="16" t="s">
        <v>189</v>
      </c>
      <c r="E151" s="1" t="s">
        <v>109</v>
      </c>
      <c r="F151" s="306" t="s">
        <v>110</v>
      </c>
      <c r="G151" s="10" t="s">
        <v>99</v>
      </c>
      <c r="H151" s="10" t="s">
        <v>69</v>
      </c>
      <c r="I151" s="10" t="s">
        <v>356</v>
      </c>
      <c r="J151" s="162">
        <v>279</v>
      </c>
    </row>
    <row r="152" spans="1:10" ht="16.8">
      <c r="A152" s="432" t="s">
        <v>486</v>
      </c>
      <c r="B152" s="158">
        <v>2</v>
      </c>
      <c r="C152" s="13"/>
      <c r="D152" s="16" t="s">
        <v>65</v>
      </c>
      <c r="E152" s="1" t="s">
        <v>112</v>
      </c>
      <c r="F152" s="306" t="s">
        <v>110</v>
      </c>
      <c r="G152" s="10" t="s">
        <v>66</v>
      </c>
      <c r="H152" s="10" t="s">
        <v>69</v>
      </c>
      <c r="I152" s="10" t="s">
        <v>358</v>
      </c>
      <c r="J152" s="162">
        <v>127</v>
      </c>
    </row>
    <row r="153" spans="1:10" ht="16.8">
      <c r="A153" s="432" t="s">
        <v>208</v>
      </c>
      <c r="B153" s="158">
        <v>2</v>
      </c>
      <c r="C153" s="13"/>
      <c r="D153" s="16" t="s">
        <v>75</v>
      </c>
      <c r="E153" s="1" t="s">
        <v>184</v>
      </c>
      <c r="F153" s="306" t="s">
        <v>110</v>
      </c>
      <c r="G153" s="10" t="s">
        <v>90</v>
      </c>
      <c r="H153" s="10" t="s">
        <v>70</v>
      </c>
      <c r="I153" s="10" t="s">
        <v>356</v>
      </c>
      <c r="J153" s="162">
        <v>281</v>
      </c>
    </row>
    <row r="154" spans="1:10" ht="16.8">
      <c r="A154" s="432" t="s">
        <v>487</v>
      </c>
      <c r="B154" s="158">
        <v>2</v>
      </c>
      <c r="C154" s="13"/>
      <c r="D154" s="16" t="s">
        <v>169</v>
      </c>
      <c r="E154" s="1" t="s">
        <v>133</v>
      </c>
      <c r="F154" s="306" t="s">
        <v>110</v>
      </c>
      <c r="G154" s="10" t="s">
        <v>71</v>
      </c>
      <c r="H154" s="10" t="s">
        <v>69</v>
      </c>
      <c r="I154" s="10" t="s">
        <v>385</v>
      </c>
      <c r="J154" s="162">
        <v>105</v>
      </c>
    </row>
    <row r="155" spans="1:10" ht="16.8">
      <c r="A155" s="432" t="s">
        <v>209</v>
      </c>
      <c r="B155" s="158">
        <v>2</v>
      </c>
      <c r="C155" s="13"/>
      <c r="D155" s="16" t="s">
        <v>75</v>
      </c>
      <c r="E155" s="1" t="s">
        <v>112</v>
      </c>
      <c r="F155" s="306" t="s">
        <v>110</v>
      </c>
      <c r="G155" s="10" t="s">
        <v>117</v>
      </c>
      <c r="H155" s="10" t="s">
        <v>74</v>
      </c>
      <c r="I155" s="10" t="s">
        <v>356</v>
      </c>
      <c r="J155" s="162">
        <v>283</v>
      </c>
    </row>
    <row r="156" spans="1:10" ht="16.8">
      <c r="A156" s="432" t="s">
        <v>488</v>
      </c>
      <c r="B156" s="158">
        <v>2</v>
      </c>
      <c r="C156" s="13"/>
      <c r="D156" s="16" t="s">
        <v>92</v>
      </c>
      <c r="E156" s="1" t="s">
        <v>109</v>
      </c>
      <c r="F156" s="306" t="s">
        <v>110</v>
      </c>
      <c r="G156" s="10" t="s">
        <v>66</v>
      </c>
      <c r="H156" s="10" t="s">
        <v>111</v>
      </c>
      <c r="I156" s="10" t="s">
        <v>356</v>
      </c>
      <c r="J156" s="162">
        <v>284</v>
      </c>
    </row>
    <row r="157" spans="1:10" ht="16.8">
      <c r="A157" s="432" t="s">
        <v>489</v>
      </c>
      <c r="B157" s="158">
        <v>2</v>
      </c>
      <c r="C157" s="13"/>
      <c r="D157" s="16" t="s">
        <v>182</v>
      </c>
      <c r="E157" s="1" t="s">
        <v>134</v>
      </c>
      <c r="F157" s="322" t="s">
        <v>110</v>
      </c>
      <c r="G157" s="10" t="s">
        <v>117</v>
      </c>
      <c r="H157" s="10" t="s">
        <v>70</v>
      </c>
      <c r="I157" s="10" t="s">
        <v>392</v>
      </c>
      <c r="J157" s="162">
        <v>126</v>
      </c>
    </row>
    <row r="158" spans="1:10" ht="16.8">
      <c r="A158" s="432" t="s">
        <v>210</v>
      </c>
      <c r="B158" s="158">
        <v>2</v>
      </c>
      <c r="C158" s="13"/>
      <c r="D158" s="16" t="s">
        <v>169</v>
      </c>
      <c r="E158" s="1" t="s">
        <v>112</v>
      </c>
      <c r="F158" s="306" t="s">
        <v>135</v>
      </c>
      <c r="G158" s="10" t="s">
        <v>71</v>
      </c>
      <c r="H158" s="10" t="s">
        <v>97</v>
      </c>
      <c r="I158" s="10" t="s">
        <v>358</v>
      </c>
      <c r="J158" s="162">
        <v>128</v>
      </c>
    </row>
    <row r="159" spans="1:10" ht="16.8">
      <c r="A159" s="432" t="s">
        <v>211</v>
      </c>
      <c r="B159" s="158">
        <v>2</v>
      </c>
      <c r="C159" s="13"/>
      <c r="D159" s="16" t="s">
        <v>73</v>
      </c>
      <c r="E159" s="1" t="s">
        <v>115</v>
      </c>
      <c r="F159" s="306" t="s">
        <v>132</v>
      </c>
      <c r="G159" s="10" t="s">
        <v>90</v>
      </c>
      <c r="H159" s="10" t="s">
        <v>74</v>
      </c>
      <c r="I159" s="10" t="s">
        <v>356</v>
      </c>
      <c r="J159" s="317">
        <v>286</v>
      </c>
    </row>
    <row r="160" spans="1:10" ht="16.8">
      <c r="A160" s="432" t="s">
        <v>490</v>
      </c>
      <c r="B160" s="158">
        <v>2</v>
      </c>
      <c r="C160" s="13"/>
      <c r="D160" s="16" t="s">
        <v>73</v>
      </c>
      <c r="E160" s="1" t="s">
        <v>115</v>
      </c>
      <c r="F160" s="306" t="s">
        <v>132</v>
      </c>
      <c r="G160" s="10" t="s">
        <v>90</v>
      </c>
      <c r="H160" s="10" t="s">
        <v>74</v>
      </c>
      <c r="I160" s="10" t="s">
        <v>373</v>
      </c>
      <c r="J160" s="317">
        <v>71</v>
      </c>
    </row>
    <row r="161" spans="1:10" ht="16.8">
      <c r="A161" s="432" t="s">
        <v>491</v>
      </c>
      <c r="B161" s="158">
        <v>2</v>
      </c>
      <c r="C161" s="13"/>
      <c r="D161" s="16" t="s">
        <v>92</v>
      </c>
      <c r="E161" s="1" t="s">
        <v>109</v>
      </c>
      <c r="F161" s="306" t="s">
        <v>110</v>
      </c>
      <c r="G161" s="315" t="s">
        <v>99</v>
      </c>
      <c r="H161" s="10" t="s">
        <v>70</v>
      </c>
      <c r="I161" s="10" t="s">
        <v>361</v>
      </c>
      <c r="J161" s="162">
        <v>90</v>
      </c>
    </row>
    <row r="162" spans="1:10" ht="16.8">
      <c r="A162" s="432" t="s">
        <v>212</v>
      </c>
      <c r="B162" s="158">
        <v>2</v>
      </c>
      <c r="C162" s="13"/>
      <c r="D162" s="16" t="s">
        <v>182</v>
      </c>
      <c r="E162" s="1" t="s">
        <v>112</v>
      </c>
      <c r="F162" s="306" t="s">
        <v>110</v>
      </c>
      <c r="G162" s="10" t="s">
        <v>71</v>
      </c>
      <c r="H162" s="10" t="s">
        <v>135</v>
      </c>
      <c r="I162" s="10" t="s">
        <v>358</v>
      </c>
      <c r="J162" s="162">
        <v>129</v>
      </c>
    </row>
    <row r="163" spans="1:10" ht="16.8">
      <c r="A163" s="432" t="s">
        <v>213</v>
      </c>
      <c r="B163" s="158">
        <v>2</v>
      </c>
      <c r="C163" s="13"/>
      <c r="D163" s="16" t="s">
        <v>65</v>
      </c>
      <c r="E163" s="1" t="s">
        <v>109</v>
      </c>
      <c r="F163" s="306" t="s">
        <v>110</v>
      </c>
      <c r="G163" s="10" t="s">
        <v>90</v>
      </c>
      <c r="H163" s="10" t="s">
        <v>95</v>
      </c>
      <c r="I163" s="10" t="s">
        <v>356</v>
      </c>
      <c r="J163" s="162">
        <v>297</v>
      </c>
    </row>
    <row r="164" spans="1:10" ht="16.8">
      <c r="A164" s="432" t="s">
        <v>492</v>
      </c>
      <c r="B164" s="158">
        <v>2</v>
      </c>
      <c r="C164" s="13"/>
      <c r="D164" s="16" t="s">
        <v>182</v>
      </c>
      <c r="E164" s="1" t="s">
        <v>433</v>
      </c>
      <c r="F164" s="306" t="s">
        <v>110</v>
      </c>
      <c r="G164" s="10" t="s">
        <v>90</v>
      </c>
      <c r="H164" s="10" t="s">
        <v>74</v>
      </c>
      <c r="I164" s="10" t="s">
        <v>421</v>
      </c>
      <c r="J164" s="162">
        <v>188</v>
      </c>
    </row>
    <row r="165" spans="1:10" ht="16.8">
      <c r="A165" s="432" t="s">
        <v>493</v>
      </c>
      <c r="B165" s="158">
        <v>2</v>
      </c>
      <c r="C165" s="13"/>
      <c r="D165" s="16" t="s">
        <v>168</v>
      </c>
      <c r="E165" s="1" t="s">
        <v>109</v>
      </c>
      <c r="F165" s="306" t="s">
        <v>110</v>
      </c>
      <c r="G165" s="10" t="s">
        <v>90</v>
      </c>
      <c r="H165" s="10" t="s">
        <v>74</v>
      </c>
      <c r="I165" s="10" t="s">
        <v>385</v>
      </c>
      <c r="J165" s="162">
        <v>110</v>
      </c>
    </row>
    <row r="166" spans="1:10" ht="16.8">
      <c r="A166" s="433" t="s">
        <v>214</v>
      </c>
      <c r="B166" s="159">
        <v>2</v>
      </c>
      <c r="C166" s="160"/>
      <c r="D166" s="161" t="s">
        <v>182</v>
      </c>
      <c r="E166" s="12" t="s">
        <v>115</v>
      </c>
      <c r="F166" s="17" t="s">
        <v>110</v>
      </c>
      <c r="G166" s="17" t="s">
        <v>90</v>
      </c>
      <c r="H166" s="17" t="s">
        <v>69</v>
      </c>
      <c r="I166" s="17" t="s">
        <v>356</v>
      </c>
      <c r="J166" s="163">
        <v>303</v>
      </c>
    </row>
    <row r="167" spans="1:10" ht="16.8">
      <c r="A167" s="432" t="s">
        <v>494</v>
      </c>
      <c r="B167" s="158">
        <v>3</v>
      </c>
      <c r="C167" s="13"/>
      <c r="D167" s="16" t="s">
        <v>168</v>
      </c>
      <c r="E167" s="1" t="s">
        <v>109</v>
      </c>
      <c r="F167" s="10" t="s">
        <v>110</v>
      </c>
      <c r="G167" s="10" t="s">
        <v>66</v>
      </c>
      <c r="H167" s="10" t="s">
        <v>70</v>
      </c>
      <c r="I167" s="10" t="s">
        <v>363</v>
      </c>
      <c r="J167" s="162">
        <v>89</v>
      </c>
    </row>
    <row r="168" spans="1:10" ht="16.8">
      <c r="A168" s="432" t="s">
        <v>495</v>
      </c>
      <c r="B168" s="158">
        <v>3</v>
      </c>
      <c r="C168" s="13"/>
      <c r="D168" s="323" t="s">
        <v>169</v>
      </c>
      <c r="E168" s="1" t="s">
        <v>496</v>
      </c>
      <c r="F168" s="15" t="s">
        <v>110</v>
      </c>
      <c r="G168" s="15" t="s">
        <v>66</v>
      </c>
      <c r="H168" s="15" t="s">
        <v>126</v>
      </c>
      <c r="I168" s="15" t="s">
        <v>497</v>
      </c>
      <c r="J168" s="310">
        <v>113</v>
      </c>
    </row>
    <row r="169" spans="1:10" ht="16.8">
      <c r="A169" s="432" t="s">
        <v>215</v>
      </c>
      <c r="B169" s="158">
        <v>3</v>
      </c>
      <c r="C169" s="13"/>
      <c r="D169" s="16" t="s">
        <v>168</v>
      </c>
      <c r="E169" s="1" t="s">
        <v>113</v>
      </c>
      <c r="F169" s="306" t="s">
        <v>110</v>
      </c>
      <c r="G169" s="10" t="s">
        <v>66</v>
      </c>
      <c r="H169" s="10" t="s">
        <v>70</v>
      </c>
      <c r="I169" s="10" t="s">
        <v>356</v>
      </c>
      <c r="J169" s="162">
        <v>198</v>
      </c>
    </row>
    <row r="170" spans="1:10" ht="16.8">
      <c r="A170" s="432" t="s">
        <v>498</v>
      </c>
      <c r="B170" s="158">
        <v>3</v>
      </c>
      <c r="C170" s="13"/>
      <c r="D170" s="16" t="s">
        <v>169</v>
      </c>
      <c r="E170" s="313" t="s">
        <v>115</v>
      </c>
      <c r="F170" s="10" t="s">
        <v>110</v>
      </c>
      <c r="G170" s="315" t="s">
        <v>66</v>
      </c>
      <c r="H170" s="10" t="s">
        <v>126</v>
      </c>
      <c r="I170" s="10" t="s">
        <v>360</v>
      </c>
      <c r="J170" s="316">
        <v>94</v>
      </c>
    </row>
    <row r="171" spans="1:10" ht="16.8">
      <c r="A171" s="432" t="s">
        <v>216</v>
      </c>
      <c r="B171" s="158">
        <v>3</v>
      </c>
      <c r="C171" s="13"/>
      <c r="D171" s="16" t="s">
        <v>169</v>
      </c>
      <c r="E171" s="1" t="s">
        <v>109</v>
      </c>
      <c r="F171" s="306" t="s">
        <v>110</v>
      </c>
      <c r="G171" s="10" t="s">
        <v>66</v>
      </c>
      <c r="H171" s="10" t="s">
        <v>147</v>
      </c>
      <c r="I171" s="10" t="s">
        <v>356</v>
      </c>
      <c r="J171" s="162">
        <v>203</v>
      </c>
    </row>
    <row r="172" spans="1:10" ht="16.8">
      <c r="A172" s="432" t="s">
        <v>499</v>
      </c>
      <c r="B172" s="158">
        <v>3</v>
      </c>
      <c r="C172" s="13"/>
      <c r="D172" s="16" t="s">
        <v>169</v>
      </c>
      <c r="E172" s="313" t="s">
        <v>113</v>
      </c>
      <c r="F172" s="320" t="s">
        <v>110</v>
      </c>
      <c r="G172" s="315" t="s">
        <v>66</v>
      </c>
      <c r="H172" s="315" t="s">
        <v>74</v>
      </c>
      <c r="I172" s="315" t="s">
        <v>368</v>
      </c>
      <c r="J172" s="316">
        <v>48</v>
      </c>
    </row>
    <row r="173" spans="1:10" ht="16.8">
      <c r="A173" s="432" t="s">
        <v>500</v>
      </c>
      <c r="B173" s="158">
        <v>3</v>
      </c>
      <c r="C173" s="13"/>
      <c r="D173" s="16" t="s">
        <v>92</v>
      </c>
      <c r="E173" s="1" t="s">
        <v>109</v>
      </c>
      <c r="F173" s="306" t="s">
        <v>110</v>
      </c>
      <c r="G173" s="10" t="s">
        <v>80</v>
      </c>
      <c r="H173" s="10" t="s">
        <v>8</v>
      </c>
      <c r="I173" s="10" t="s">
        <v>361</v>
      </c>
      <c r="J173" s="162">
        <v>81</v>
      </c>
    </row>
    <row r="174" spans="1:10" ht="16.8">
      <c r="A174" s="432" t="s">
        <v>501</v>
      </c>
      <c r="B174" s="158">
        <v>3</v>
      </c>
      <c r="C174" s="13"/>
      <c r="D174" s="16" t="s">
        <v>92</v>
      </c>
      <c r="E174" s="1" t="s">
        <v>109</v>
      </c>
      <c r="F174" s="10" t="s">
        <v>110</v>
      </c>
      <c r="G174" s="10" t="s">
        <v>71</v>
      </c>
      <c r="H174" s="10" t="s">
        <v>69</v>
      </c>
      <c r="I174" s="10" t="s">
        <v>363</v>
      </c>
      <c r="J174" s="162">
        <v>92</v>
      </c>
    </row>
    <row r="175" spans="1:10" ht="16.8">
      <c r="A175" s="432" t="s">
        <v>502</v>
      </c>
      <c r="B175" s="158">
        <v>3</v>
      </c>
      <c r="C175" s="13"/>
      <c r="D175" s="16" t="s">
        <v>168</v>
      </c>
      <c r="E175" s="1" t="s">
        <v>134</v>
      </c>
      <c r="F175" s="306" t="s">
        <v>110</v>
      </c>
      <c r="G175" s="15" t="s">
        <v>117</v>
      </c>
      <c r="H175" s="10" t="s">
        <v>147</v>
      </c>
      <c r="I175" s="10" t="s">
        <v>356</v>
      </c>
      <c r="J175" s="162">
        <v>206</v>
      </c>
    </row>
    <row r="176" spans="1:10" ht="16.8">
      <c r="A176" s="432" t="s">
        <v>217</v>
      </c>
      <c r="B176" s="158">
        <v>3</v>
      </c>
      <c r="C176" s="13"/>
      <c r="D176" s="16" t="s">
        <v>65</v>
      </c>
      <c r="E176" s="1" t="s">
        <v>109</v>
      </c>
      <c r="F176" s="306" t="s">
        <v>110</v>
      </c>
      <c r="G176" s="10" t="s">
        <v>66</v>
      </c>
      <c r="H176" s="10" t="s">
        <v>72</v>
      </c>
      <c r="I176" s="10" t="s">
        <v>358</v>
      </c>
      <c r="J176" s="162">
        <v>117</v>
      </c>
    </row>
    <row r="177" spans="1:10" ht="16.8">
      <c r="A177" s="432" t="s">
        <v>503</v>
      </c>
      <c r="B177" s="158">
        <v>3</v>
      </c>
      <c r="C177" s="13"/>
      <c r="D177" s="16" t="s">
        <v>169</v>
      </c>
      <c r="E177" s="1" t="s">
        <v>112</v>
      </c>
      <c r="F177" s="306" t="s">
        <v>110</v>
      </c>
      <c r="G177" s="10" t="s">
        <v>117</v>
      </c>
      <c r="H177" s="10" t="s">
        <v>69</v>
      </c>
      <c r="I177" s="10" t="s">
        <v>361</v>
      </c>
      <c r="J177" s="162">
        <v>83</v>
      </c>
    </row>
    <row r="178" spans="1:10" ht="16.8">
      <c r="A178" s="432" t="s">
        <v>504</v>
      </c>
      <c r="B178" s="158">
        <v>3</v>
      </c>
      <c r="C178" s="13"/>
      <c r="D178" s="16" t="s">
        <v>92</v>
      </c>
      <c r="E178" s="1" t="s">
        <v>109</v>
      </c>
      <c r="F178" s="306" t="s">
        <v>110</v>
      </c>
      <c r="G178" s="10" t="s">
        <v>66</v>
      </c>
      <c r="H178" s="15" t="s">
        <v>111</v>
      </c>
      <c r="I178" s="15" t="s">
        <v>361</v>
      </c>
      <c r="J178" s="162">
        <v>84</v>
      </c>
    </row>
    <row r="179" spans="1:10" ht="16.8">
      <c r="A179" s="432" t="s">
        <v>505</v>
      </c>
      <c r="B179" s="158">
        <v>3</v>
      </c>
      <c r="C179" s="13"/>
      <c r="D179" s="314" t="s">
        <v>92</v>
      </c>
      <c r="E179" s="313" t="s">
        <v>109</v>
      </c>
      <c r="F179" s="320" t="s">
        <v>67</v>
      </c>
      <c r="G179" s="315" t="s">
        <v>71</v>
      </c>
      <c r="H179" s="315" t="s">
        <v>70</v>
      </c>
      <c r="I179" s="315" t="s">
        <v>362</v>
      </c>
      <c r="J179" s="321">
        <v>84</v>
      </c>
    </row>
    <row r="180" spans="1:10" ht="16.8">
      <c r="A180" s="432" t="s">
        <v>506</v>
      </c>
      <c r="B180" s="158">
        <v>3</v>
      </c>
      <c r="C180" s="13"/>
      <c r="D180" s="16" t="s">
        <v>75</v>
      </c>
      <c r="E180" s="1" t="s">
        <v>133</v>
      </c>
      <c r="F180" s="306" t="s">
        <v>110</v>
      </c>
      <c r="G180" s="10" t="s">
        <v>71</v>
      </c>
      <c r="H180" s="10" t="s">
        <v>69</v>
      </c>
      <c r="I180" s="10" t="s">
        <v>385</v>
      </c>
      <c r="J180" s="162">
        <v>88</v>
      </c>
    </row>
    <row r="181" spans="1:10" ht="16.8">
      <c r="A181" s="432" t="s">
        <v>778</v>
      </c>
      <c r="B181" s="158">
        <v>3</v>
      </c>
      <c r="C181" s="16" t="s">
        <v>583</v>
      </c>
      <c r="D181" s="16" t="s">
        <v>92</v>
      </c>
      <c r="E181" s="1" t="s">
        <v>184</v>
      </c>
      <c r="F181" s="306" t="s">
        <v>110</v>
      </c>
      <c r="G181" s="10" t="s">
        <v>99</v>
      </c>
      <c r="H181" s="10" t="s">
        <v>69</v>
      </c>
      <c r="I181" s="10" t="s">
        <v>356</v>
      </c>
      <c r="J181" s="162">
        <v>209</v>
      </c>
    </row>
    <row r="182" spans="1:10" ht="16.8">
      <c r="A182" s="432" t="s">
        <v>507</v>
      </c>
      <c r="B182" s="158">
        <v>3</v>
      </c>
      <c r="C182" s="13"/>
      <c r="D182" s="274" t="s">
        <v>65</v>
      </c>
      <c r="E182" s="11" t="s">
        <v>109</v>
      </c>
      <c r="F182" s="15" t="s">
        <v>110</v>
      </c>
      <c r="G182" s="15" t="s">
        <v>80</v>
      </c>
      <c r="H182" s="15" t="s">
        <v>72</v>
      </c>
      <c r="I182" s="15" t="s">
        <v>287</v>
      </c>
      <c r="J182" s="309">
        <v>47</v>
      </c>
    </row>
    <row r="183" spans="1:10" ht="16.8">
      <c r="A183" s="432" t="s">
        <v>508</v>
      </c>
      <c r="B183" s="158">
        <v>3</v>
      </c>
      <c r="C183" s="13"/>
      <c r="D183" s="16" t="s">
        <v>168</v>
      </c>
      <c r="E183" s="1" t="s">
        <v>109</v>
      </c>
      <c r="F183" s="306" t="s">
        <v>110</v>
      </c>
      <c r="G183" s="315" t="s">
        <v>117</v>
      </c>
      <c r="H183" s="10" t="s">
        <v>8</v>
      </c>
      <c r="I183" s="10" t="s">
        <v>385</v>
      </c>
      <c r="J183" s="162">
        <v>88</v>
      </c>
    </row>
    <row r="184" spans="1:10" ht="16.8">
      <c r="A184" s="432" t="s">
        <v>509</v>
      </c>
      <c r="B184" s="158">
        <v>3</v>
      </c>
      <c r="C184" s="13"/>
      <c r="D184" s="314" t="s">
        <v>73</v>
      </c>
      <c r="E184" s="313" t="s">
        <v>112</v>
      </c>
      <c r="F184" s="306" t="s">
        <v>132</v>
      </c>
      <c r="G184" s="315" t="s">
        <v>90</v>
      </c>
      <c r="H184" s="315" t="s">
        <v>74</v>
      </c>
      <c r="I184" s="10" t="s">
        <v>364</v>
      </c>
      <c r="J184" s="316">
        <v>91</v>
      </c>
    </row>
    <row r="185" spans="1:10" ht="16.8">
      <c r="A185" s="432" t="s">
        <v>118</v>
      </c>
      <c r="B185" s="158">
        <v>3</v>
      </c>
      <c r="C185" s="13"/>
      <c r="D185" s="16" t="s">
        <v>168</v>
      </c>
      <c r="E185" s="1" t="s">
        <v>109</v>
      </c>
      <c r="F185" s="306" t="s">
        <v>110</v>
      </c>
      <c r="G185" s="10" t="s">
        <v>66</v>
      </c>
      <c r="H185" s="10" t="s">
        <v>70</v>
      </c>
      <c r="I185" s="10" t="s">
        <v>356</v>
      </c>
      <c r="J185" s="162">
        <v>213</v>
      </c>
    </row>
    <row r="186" spans="1:10" ht="16.8">
      <c r="A186" s="432" t="s">
        <v>218</v>
      </c>
      <c r="B186" s="158">
        <v>3</v>
      </c>
      <c r="C186" s="13"/>
      <c r="D186" s="16" t="s">
        <v>189</v>
      </c>
      <c r="E186" s="1" t="s">
        <v>113</v>
      </c>
      <c r="F186" s="306" t="s">
        <v>110</v>
      </c>
      <c r="G186" s="10" t="s">
        <v>66</v>
      </c>
      <c r="H186" s="10" t="s">
        <v>147</v>
      </c>
      <c r="I186" s="10" t="s">
        <v>356</v>
      </c>
      <c r="J186" s="162">
        <v>213</v>
      </c>
    </row>
    <row r="187" spans="1:10" ht="16.8">
      <c r="A187" s="432" t="s">
        <v>219</v>
      </c>
      <c r="B187" s="158">
        <v>3</v>
      </c>
      <c r="C187" s="13"/>
      <c r="D187" s="16" t="s">
        <v>73</v>
      </c>
      <c r="E187" s="1" t="s">
        <v>109</v>
      </c>
      <c r="F187" s="306" t="s">
        <v>135</v>
      </c>
      <c r="G187" s="10" t="s">
        <v>90</v>
      </c>
      <c r="H187" s="10" t="s">
        <v>95</v>
      </c>
      <c r="I187" s="10" t="s">
        <v>356</v>
      </c>
      <c r="J187" s="162">
        <v>214</v>
      </c>
    </row>
    <row r="188" spans="1:10" ht="16.8">
      <c r="A188" s="432" t="s">
        <v>128</v>
      </c>
      <c r="B188" s="158">
        <v>3</v>
      </c>
      <c r="C188" s="13"/>
      <c r="D188" s="16" t="s">
        <v>68</v>
      </c>
      <c r="E188" s="1" t="s">
        <v>109</v>
      </c>
      <c r="F188" s="306" t="s">
        <v>110</v>
      </c>
      <c r="G188" s="10" t="s">
        <v>66</v>
      </c>
      <c r="H188" s="10" t="s">
        <v>70</v>
      </c>
      <c r="I188" s="10" t="s">
        <v>356</v>
      </c>
      <c r="J188" s="162">
        <v>216</v>
      </c>
    </row>
    <row r="189" spans="1:10" ht="16.8">
      <c r="A189" s="432" t="s">
        <v>510</v>
      </c>
      <c r="B189" s="158">
        <v>3</v>
      </c>
      <c r="C189" s="13"/>
      <c r="D189" s="16" t="s">
        <v>169</v>
      </c>
      <c r="E189" s="1" t="s">
        <v>109</v>
      </c>
      <c r="F189" s="306" t="s">
        <v>110</v>
      </c>
      <c r="G189" s="10" t="s">
        <v>66</v>
      </c>
      <c r="H189" s="15" t="s">
        <v>74</v>
      </c>
      <c r="I189" s="15" t="s">
        <v>361</v>
      </c>
      <c r="J189" s="162">
        <v>84</v>
      </c>
    </row>
    <row r="190" spans="1:10" ht="16.8">
      <c r="A190" s="432" t="s">
        <v>220</v>
      </c>
      <c r="B190" s="158">
        <v>3</v>
      </c>
      <c r="C190" s="13"/>
      <c r="D190" s="16" t="s">
        <v>75</v>
      </c>
      <c r="E190" s="1" t="s">
        <v>109</v>
      </c>
      <c r="F190" s="306" t="s">
        <v>110</v>
      </c>
      <c r="G190" s="10" t="s">
        <v>66</v>
      </c>
      <c r="H190" s="10" t="s">
        <v>97</v>
      </c>
      <c r="I190" s="10" t="s">
        <v>356</v>
      </c>
      <c r="J190" s="162">
        <v>217</v>
      </c>
    </row>
    <row r="191" spans="1:10" ht="16.8">
      <c r="A191" s="432" t="s">
        <v>221</v>
      </c>
      <c r="B191" s="158">
        <v>3</v>
      </c>
      <c r="C191" s="13"/>
      <c r="D191" s="16" t="s">
        <v>169</v>
      </c>
      <c r="E191" s="1" t="s">
        <v>112</v>
      </c>
      <c r="F191" s="306" t="s">
        <v>110</v>
      </c>
      <c r="G191" s="10" t="s">
        <v>66</v>
      </c>
      <c r="H191" s="10" t="s">
        <v>74</v>
      </c>
      <c r="I191" s="10" t="s">
        <v>358</v>
      </c>
      <c r="J191" s="162">
        <v>119</v>
      </c>
    </row>
    <row r="192" spans="1:10" ht="16.8">
      <c r="A192" s="432" t="s">
        <v>511</v>
      </c>
      <c r="B192" s="158">
        <v>3</v>
      </c>
      <c r="C192" s="13"/>
      <c r="D192" s="16" t="s">
        <v>92</v>
      </c>
      <c r="E192" s="1" t="s">
        <v>109</v>
      </c>
      <c r="F192" s="306" t="s">
        <v>110</v>
      </c>
      <c r="G192" s="10" t="s">
        <v>71</v>
      </c>
      <c r="H192" s="10" t="s">
        <v>69</v>
      </c>
      <c r="I192" s="10" t="s">
        <v>385</v>
      </c>
      <c r="J192" s="162">
        <v>92</v>
      </c>
    </row>
    <row r="193" spans="1:10" ht="16.8">
      <c r="A193" s="432" t="s">
        <v>129</v>
      </c>
      <c r="B193" s="158">
        <v>3</v>
      </c>
      <c r="C193" s="13"/>
      <c r="D193" s="16" t="s">
        <v>65</v>
      </c>
      <c r="E193" s="1" t="s">
        <v>109</v>
      </c>
      <c r="F193" s="306" t="s">
        <v>110</v>
      </c>
      <c r="G193" s="10" t="s">
        <v>117</v>
      </c>
      <c r="H193" s="10" t="s">
        <v>70</v>
      </c>
      <c r="I193" s="10" t="s">
        <v>356</v>
      </c>
      <c r="J193" s="162">
        <v>223</v>
      </c>
    </row>
    <row r="194" spans="1:10" ht="16.8">
      <c r="A194" s="432" t="s">
        <v>512</v>
      </c>
      <c r="B194" s="158">
        <v>3</v>
      </c>
      <c r="C194" s="13"/>
      <c r="D194" s="16" t="s">
        <v>169</v>
      </c>
      <c r="E194" s="313" t="s">
        <v>113</v>
      </c>
      <c r="F194" s="10" t="s">
        <v>110</v>
      </c>
      <c r="G194" s="10" t="s">
        <v>90</v>
      </c>
      <c r="H194" s="10" t="s">
        <v>70</v>
      </c>
      <c r="I194" s="10" t="s">
        <v>363</v>
      </c>
      <c r="J194" s="162">
        <v>98</v>
      </c>
    </row>
    <row r="195" spans="1:10" ht="16.8">
      <c r="A195" s="432" t="s">
        <v>513</v>
      </c>
      <c r="B195" s="158">
        <v>3</v>
      </c>
      <c r="C195" s="13"/>
      <c r="D195" s="16" t="s">
        <v>75</v>
      </c>
      <c r="E195" s="1" t="s">
        <v>113</v>
      </c>
      <c r="F195" s="306" t="s">
        <v>110</v>
      </c>
      <c r="G195" s="10" t="s">
        <v>66</v>
      </c>
      <c r="H195" s="15" t="s">
        <v>74</v>
      </c>
      <c r="I195" s="15" t="s">
        <v>361</v>
      </c>
      <c r="J195" s="162">
        <v>86</v>
      </c>
    </row>
    <row r="196" spans="1:10" ht="16.8">
      <c r="A196" s="432" t="s">
        <v>514</v>
      </c>
      <c r="B196" s="158">
        <v>3</v>
      </c>
      <c r="C196" s="13"/>
      <c r="D196" s="16" t="s">
        <v>75</v>
      </c>
      <c r="E196" s="1" t="s">
        <v>515</v>
      </c>
      <c r="F196" s="306" t="s">
        <v>110</v>
      </c>
      <c r="G196" s="10" t="s">
        <v>90</v>
      </c>
      <c r="H196" s="10" t="s">
        <v>70</v>
      </c>
      <c r="I196" s="10" t="s">
        <v>385</v>
      </c>
      <c r="J196" s="162">
        <v>96</v>
      </c>
    </row>
    <row r="197" spans="1:10" ht="16.8">
      <c r="A197" s="432" t="s">
        <v>222</v>
      </c>
      <c r="B197" s="158">
        <v>3</v>
      </c>
      <c r="C197" s="13"/>
      <c r="D197" s="16" t="s">
        <v>169</v>
      </c>
      <c r="E197" s="1" t="s">
        <v>112</v>
      </c>
      <c r="F197" s="306" t="s">
        <v>110</v>
      </c>
      <c r="G197" s="10" t="s">
        <v>71</v>
      </c>
      <c r="H197" s="10" t="s">
        <v>74</v>
      </c>
      <c r="I197" s="10" t="s">
        <v>358</v>
      </c>
      <c r="J197" s="162">
        <v>120</v>
      </c>
    </row>
    <row r="198" spans="1:10" ht="16.8">
      <c r="A198" s="432" t="s">
        <v>516</v>
      </c>
      <c r="B198" s="158">
        <v>3</v>
      </c>
      <c r="C198" s="13"/>
      <c r="D198" s="16" t="s">
        <v>92</v>
      </c>
      <c r="E198" s="1" t="s">
        <v>112</v>
      </c>
      <c r="F198" s="306" t="s">
        <v>67</v>
      </c>
      <c r="G198" s="10" t="s">
        <v>517</v>
      </c>
      <c r="H198" s="10" t="s">
        <v>69</v>
      </c>
      <c r="I198" s="10" t="s">
        <v>358</v>
      </c>
      <c r="J198" s="162">
        <v>121</v>
      </c>
    </row>
    <row r="199" spans="1:10" ht="16.8">
      <c r="A199" s="432" t="s">
        <v>223</v>
      </c>
      <c r="B199" s="158">
        <v>3</v>
      </c>
      <c r="C199" s="13"/>
      <c r="D199" s="16" t="s">
        <v>65</v>
      </c>
      <c r="E199" s="1" t="s">
        <v>366</v>
      </c>
      <c r="F199" s="306" t="s">
        <v>110</v>
      </c>
      <c r="G199" s="10" t="s">
        <v>66</v>
      </c>
      <c r="H199" s="10" t="s">
        <v>224</v>
      </c>
      <c r="I199" s="10" t="s">
        <v>356</v>
      </c>
      <c r="J199" s="162">
        <v>236</v>
      </c>
    </row>
    <row r="200" spans="1:10" ht="16.8">
      <c r="A200" s="432" t="s">
        <v>518</v>
      </c>
      <c r="B200" s="158">
        <v>3</v>
      </c>
      <c r="C200" s="13"/>
      <c r="D200" s="16" t="s">
        <v>182</v>
      </c>
      <c r="E200" s="1" t="s">
        <v>112</v>
      </c>
      <c r="F200" s="10" t="s">
        <v>110</v>
      </c>
      <c r="G200" s="10" t="s">
        <v>90</v>
      </c>
      <c r="H200" s="10" t="s">
        <v>147</v>
      </c>
      <c r="I200" s="10" t="s">
        <v>363</v>
      </c>
      <c r="J200" s="162">
        <v>100</v>
      </c>
    </row>
    <row r="201" spans="1:10" ht="16.8">
      <c r="A201" s="432" t="s">
        <v>519</v>
      </c>
      <c r="B201" s="158">
        <v>3</v>
      </c>
      <c r="C201" s="13"/>
      <c r="D201" s="307" t="s">
        <v>182</v>
      </c>
      <c r="E201" s="1" t="s">
        <v>109</v>
      </c>
      <c r="F201" s="322" t="s">
        <v>520</v>
      </c>
      <c r="G201" s="10" t="s">
        <v>90</v>
      </c>
      <c r="H201" s="10" t="s">
        <v>74</v>
      </c>
      <c r="I201" s="10" t="s">
        <v>392</v>
      </c>
      <c r="J201" s="162">
        <v>114</v>
      </c>
    </row>
    <row r="202" spans="1:10" ht="16.8">
      <c r="A202" s="432" t="s">
        <v>521</v>
      </c>
      <c r="B202" s="158">
        <v>3</v>
      </c>
      <c r="C202" s="13"/>
      <c r="D202" s="14" t="s">
        <v>168</v>
      </c>
      <c r="E202" s="1" t="s">
        <v>109</v>
      </c>
      <c r="F202" s="15" t="s">
        <v>110</v>
      </c>
      <c r="G202" s="10" t="s">
        <v>66</v>
      </c>
      <c r="H202" s="15" t="s">
        <v>384</v>
      </c>
      <c r="I202" s="10" t="s">
        <v>356</v>
      </c>
      <c r="J202" s="162">
        <v>244</v>
      </c>
    </row>
    <row r="203" spans="1:10" ht="16.8">
      <c r="A203" s="432" t="s">
        <v>522</v>
      </c>
      <c r="B203" s="158">
        <v>3</v>
      </c>
      <c r="C203" s="13"/>
      <c r="D203" s="16" t="s">
        <v>182</v>
      </c>
      <c r="E203" s="1" t="s">
        <v>134</v>
      </c>
      <c r="F203" s="10" t="s">
        <v>110</v>
      </c>
      <c r="G203" s="10" t="s">
        <v>403</v>
      </c>
      <c r="H203" s="10" t="s">
        <v>8</v>
      </c>
      <c r="I203" s="10" t="s">
        <v>363</v>
      </c>
      <c r="J203" s="162">
        <v>101</v>
      </c>
    </row>
    <row r="204" spans="1:10" ht="16.8">
      <c r="A204" s="432" t="s">
        <v>225</v>
      </c>
      <c r="B204" s="158">
        <v>3</v>
      </c>
      <c r="C204" s="13"/>
      <c r="D204" s="16" t="s">
        <v>75</v>
      </c>
      <c r="E204" s="1" t="s">
        <v>109</v>
      </c>
      <c r="F204" s="306" t="s">
        <v>110</v>
      </c>
      <c r="G204" s="10" t="s">
        <v>71</v>
      </c>
      <c r="H204" s="10" t="s">
        <v>69</v>
      </c>
      <c r="I204" s="10" t="s">
        <v>356</v>
      </c>
      <c r="J204" s="162">
        <v>245</v>
      </c>
    </row>
    <row r="205" spans="1:10" ht="16.8">
      <c r="A205" s="432" t="s">
        <v>523</v>
      </c>
      <c r="B205" s="158">
        <v>3</v>
      </c>
      <c r="C205" s="13"/>
      <c r="D205" s="14" t="s">
        <v>75</v>
      </c>
      <c r="E205" s="1" t="s">
        <v>369</v>
      </c>
      <c r="F205" s="324" t="s">
        <v>110</v>
      </c>
      <c r="G205" s="15" t="s">
        <v>162</v>
      </c>
      <c r="H205" s="15" t="s">
        <v>70</v>
      </c>
      <c r="I205" s="15" t="s">
        <v>524</v>
      </c>
      <c r="J205" s="310">
        <v>212</v>
      </c>
    </row>
    <row r="206" spans="1:10" ht="16.8">
      <c r="A206" s="432" t="s">
        <v>226</v>
      </c>
      <c r="B206" s="158">
        <v>3</v>
      </c>
      <c r="C206" s="13"/>
      <c r="D206" s="16" t="s">
        <v>65</v>
      </c>
      <c r="E206" s="1" t="s">
        <v>112</v>
      </c>
      <c r="F206" s="306" t="s">
        <v>110</v>
      </c>
      <c r="G206" s="10" t="s">
        <v>66</v>
      </c>
      <c r="H206" s="10" t="s">
        <v>74</v>
      </c>
      <c r="I206" s="10" t="s">
        <v>358</v>
      </c>
      <c r="J206" s="162">
        <v>124</v>
      </c>
    </row>
    <row r="207" spans="1:10" ht="16.8">
      <c r="A207" s="432" t="s">
        <v>525</v>
      </c>
      <c r="B207" s="158">
        <v>3</v>
      </c>
      <c r="C207" s="13"/>
      <c r="D207" s="16" t="s">
        <v>92</v>
      </c>
      <c r="E207" s="1" t="s">
        <v>184</v>
      </c>
      <c r="F207" s="306" t="s">
        <v>110</v>
      </c>
      <c r="G207" s="315" t="s">
        <v>526</v>
      </c>
      <c r="H207" s="10" t="s">
        <v>69</v>
      </c>
      <c r="I207" s="315" t="s">
        <v>527</v>
      </c>
      <c r="J207" s="316">
        <v>31</v>
      </c>
    </row>
    <row r="208" spans="1:10" ht="16.8">
      <c r="A208" s="432" t="s">
        <v>227</v>
      </c>
      <c r="B208" s="158">
        <v>3</v>
      </c>
      <c r="C208" s="13"/>
      <c r="D208" s="16" t="s">
        <v>92</v>
      </c>
      <c r="E208" s="1" t="s">
        <v>184</v>
      </c>
      <c r="F208" s="306" t="s">
        <v>110</v>
      </c>
      <c r="G208" s="10" t="s">
        <v>99</v>
      </c>
      <c r="H208" s="10" t="s">
        <v>69</v>
      </c>
      <c r="I208" s="10" t="s">
        <v>356</v>
      </c>
      <c r="J208" s="162">
        <v>249</v>
      </c>
    </row>
    <row r="209" spans="1:10" ht="16.8">
      <c r="A209" s="432" t="s">
        <v>558</v>
      </c>
      <c r="B209" s="158">
        <v>3</v>
      </c>
      <c r="C209" s="13"/>
      <c r="D209" s="16" t="s">
        <v>65</v>
      </c>
      <c r="E209" s="1" t="s">
        <v>228</v>
      </c>
      <c r="F209" s="306" t="s">
        <v>110</v>
      </c>
      <c r="G209" s="10" t="s">
        <v>229</v>
      </c>
      <c r="H209" s="10" t="s">
        <v>72</v>
      </c>
      <c r="I209" s="10" t="s">
        <v>356</v>
      </c>
      <c r="J209" s="162">
        <v>250</v>
      </c>
    </row>
    <row r="210" spans="1:10" ht="16.8">
      <c r="A210" s="432" t="s">
        <v>230</v>
      </c>
      <c r="B210" s="158">
        <v>3</v>
      </c>
      <c r="C210" s="13"/>
      <c r="D210" s="16" t="s">
        <v>169</v>
      </c>
      <c r="E210" s="1" t="s">
        <v>112</v>
      </c>
      <c r="F210" s="306" t="s">
        <v>110</v>
      </c>
      <c r="G210" s="10" t="s">
        <v>66</v>
      </c>
      <c r="H210" s="10" t="s">
        <v>111</v>
      </c>
      <c r="I210" s="10" t="s">
        <v>356</v>
      </c>
      <c r="J210" s="317">
        <v>251</v>
      </c>
    </row>
    <row r="211" spans="1:10" ht="16.8">
      <c r="A211" s="432" t="s">
        <v>325</v>
      </c>
      <c r="B211" s="158">
        <v>3</v>
      </c>
      <c r="C211" s="501" t="s">
        <v>779</v>
      </c>
      <c r="D211" s="314" t="s">
        <v>169</v>
      </c>
      <c r="E211" s="313" t="s">
        <v>184</v>
      </c>
      <c r="F211" s="315" t="s">
        <v>110</v>
      </c>
      <c r="G211" s="315" t="s">
        <v>90</v>
      </c>
      <c r="H211" s="315" t="s">
        <v>111</v>
      </c>
      <c r="I211" s="10" t="s">
        <v>356</v>
      </c>
      <c r="J211" s="325">
        <v>251</v>
      </c>
    </row>
    <row r="212" spans="1:10" ht="16.8">
      <c r="A212" s="432" t="s">
        <v>528</v>
      </c>
      <c r="B212" s="158">
        <v>3</v>
      </c>
      <c r="C212" s="13"/>
      <c r="D212" s="16" t="s">
        <v>182</v>
      </c>
      <c r="E212" s="1" t="s">
        <v>113</v>
      </c>
      <c r="F212" s="306" t="s">
        <v>110</v>
      </c>
      <c r="G212" s="10" t="s">
        <v>71</v>
      </c>
      <c r="H212" s="10" t="s">
        <v>74</v>
      </c>
      <c r="I212" s="10" t="s">
        <v>385</v>
      </c>
      <c r="J212" s="162">
        <v>99</v>
      </c>
    </row>
    <row r="213" spans="1:10" ht="16.8">
      <c r="A213" s="432" t="s">
        <v>269</v>
      </c>
      <c r="B213" s="158">
        <v>3</v>
      </c>
      <c r="C213" s="13"/>
      <c r="D213" s="16" t="s">
        <v>182</v>
      </c>
      <c r="E213" s="1" t="s">
        <v>112</v>
      </c>
      <c r="F213" s="1" t="s">
        <v>110</v>
      </c>
      <c r="G213" s="10" t="s">
        <v>90</v>
      </c>
      <c r="H213" s="10" t="s">
        <v>69</v>
      </c>
      <c r="I213" s="10" t="s">
        <v>287</v>
      </c>
      <c r="J213" s="162">
        <v>8</v>
      </c>
    </row>
    <row r="214" spans="1:10" ht="16.8">
      <c r="A214" s="432" t="s">
        <v>121</v>
      </c>
      <c r="B214" s="158">
        <v>3</v>
      </c>
      <c r="C214" s="13"/>
      <c r="D214" s="16" t="s">
        <v>169</v>
      </c>
      <c r="E214" s="1" t="s">
        <v>112</v>
      </c>
      <c r="F214" s="306" t="s">
        <v>110</v>
      </c>
      <c r="G214" s="10" t="s">
        <v>71</v>
      </c>
      <c r="H214" s="10" t="s">
        <v>72</v>
      </c>
      <c r="I214" s="10" t="s">
        <v>356</v>
      </c>
      <c r="J214" s="162">
        <v>252</v>
      </c>
    </row>
    <row r="215" spans="1:10" ht="16.8">
      <c r="A215" s="432" t="s">
        <v>773</v>
      </c>
      <c r="B215" s="158">
        <v>3</v>
      </c>
      <c r="C215" s="16" t="s">
        <v>584</v>
      </c>
      <c r="D215" s="16" t="s">
        <v>65</v>
      </c>
      <c r="E215" s="1" t="s">
        <v>113</v>
      </c>
      <c r="F215" s="306" t="s">
        <v>110</v>
      </c>
      <c r="G215" s="10" t="s">
        <v>66</v>
      </c>
      <c r="H215" s="10" t="s">
        <v>111</v>
      </c>
      <c r="I215" s="10" t="s">
        <v>356</v>
      </c>
      <c r="J215" s="162">
        <v>257</v>
      </c>
    </row>
    <row r="216" spans="1:10" ht="16.8">
      <c r="A216" s="432" t="s">
        <v>231</v>
      </c>
      <c r="B216" s="158">
        <v>3</v>
      </c>
      <c r="C216" s="13"/>
      <c r="D216" s="16" t="s">
        <v>65</v>
      </c>
      <c r="E216" s="1" t="s">
        <v>115</v>
      </c>
      <c r="F216" s="306" t="s">
        <v>110</v>
      </c>
      <c r="G216" s="10" t="s">
        <v>66</v>
      </c>
      <c r="H216" s="10" t="s">
        <v>232</v>
      </c>
      <c r="I216" s="10" t="s">
        <v>356</v>
      </c>
      <c r="J216" s="162">
        <v>258</v>
      </c>
    </row>
    <row r="217" spans="1:10" ht="16.8">
      <c r="A217" s="432" t="s">
        <v>233</v>
      </c>
      <c r="B217" s="158">
        <v>3</v>
      </c>
      <c r="C217" s="13"/>
      <c r="D217" s="16" t="s">
        <v>73</v>
      </c>
      <c r="E217" s="1" t="s">
        <v>112</v>
      </c>
      <c r="F217" s="306" t="s">
        <v>110</v>
      </c>
      <c r="G217" s="10" t="s">
        <v>162</v>
      </c>
      <c r="H217" s="10" t="s">
        <v>74</v>
      </c>
      <c r="I217" s="10" t="s">
        <v>356</v>
      </c>
      <c r="J217" s="308">
        <v>263</v>
      </c>
    </row>
    <row r="218" spans="1:10" ht="16.8">
      <c r="A218" s="432" t="s">
        <v>529</v>
      </c>
      <c r="B218" s="158">
        <v>3</v>
      </c>
      <c r="C218" s="13"/>
      <c r="D218" s="16" t="s">
        <v>65</v>
      </c>
      <c r="E218" s="1" t="s">
        <v>112</v>
      </c>
      <c r="F218" s="306" t="s">
        <v>110</v>
      </c>
      <c r="G218" s="10" t="s">
        <v>66</v>
      </c>
      <c r="H218" s="10" t="s">
        <v>72</v>
      </c>
      <c r="I218" s="10" t="s">
        <v>356</v>
      </c>
      <c r="J218" s="162">
        <v>266</v>
      </c>
    </row>
    <row r="219" spans="1:10" ht="16.8">
      <c r="A219" s="432" t="s">
        <v>530</v>
      </c>
      <c r="B219" s="158">
        <v>3</v>
      </c>
      <c r="C219" s="13"/>
      <c r="D219" s="16" t="s">
        <v>73</v>
      </c>
      <c r="E219" s="1" t="s">
        <v>109</v>
      </c>
      <c r="F219" s="10" t="s">
        <v>110</v>
      </c>
      <c r="G219" s="10" t="s">
        <v>271</v>
      </c>
      <c r="H219" s="10" t="s">
        <v>70</v>
      </c>
      <c r="I219" s="10" t="s">
        <v>363</v>
      </c>
      <c r="J219" s="162">
        <v>105</v>
      </c>
    </row>
    <row r="220" spans="1:10" ht="16.8">
      <c r="A220" s="432" t="s">
        <v>234</v>
      </c>
      <c r="B220" s="158">
        <v>3</v>
      </c>
      <c r="C220" s="13"/>
      <c r="D220" s="16" t="s">
        <v>73</v>
      </c>
      <c r="E220" s="1" t="s">
        <v>109</v>
      </c>
      <c r="F220" s="306" t="s">
        <v>110</v>
      </c>
      <c r="G220" s="10" t="s">
        <v>66</v>
      </c>
      <c r="H220" s="10" t="s">
        <v>70</v>
      </c>
      <c r="I220" s="10" t="s">
        <v>356</v>
      </c>
      <c r="J220" s="162">
        <v>270</v>
      </c>
    </row>
    <row r="221" spans="1:10" ht="16.8">
      <c r="A221" s="432" t="s">
        <v>235</v>
      </c>
      <c r="B221" s="158">
        <v>3</v>
      </c>
      <c r="C221" s="13"/>
      <c r="D221" s="16" t="s">
        <v>65</v>
      </c>
      <c r="E221" s="1" t="s">
        <v>109</v>
      </c>
      <c r="F221" s="306" t="s">
        <v>110</v>
      </c>
      <c r="G221" s="10" t="s">
        <v>66</v>
      </c>
      <c r="H221" s="10" t="s">
        <v>70</v>
      </c>
      <c r="I221" s="10" t="s">
        <v>356</v>
      </c>
      <c r="J221" s="162">
        <v>270</v>
      </c>
    </row>
    <row r="222" spans="1:10" ht="16.8">
      <c r="A222" s="432" t="s">
        <v>122</v>
      </c>
      <c r="B222" s="158">
        <v>3</v>
      </c>
      <c r="C222" s="13"/>
      <c r="D222" s="16" t="s">
        <v>73</v>
      </c>
      <c r="E222" s="1" t="s">
        <v>109</v>
      </c>
      <c r="F222" s="306" t="s">
        <v>110</v>
      </c>
      <c r="G222" s="10" t="s">
        <v>66</v>
      </c>
      <c r="H222" s="10" t="s">
        <v>70</v>
      </c>
      <c r="I222" s="10" t="s">
        <v>356</v>
      </c>
      <c r="J222" s="162">
        <v>271</v>
      </c>
    </row>
    <row r="223" spans="1:10" ht="16.8">
      <c r="A223" s="432" t="s">
        <v>531</v>
      </c>
      <c r="B223" s="158">
        <v>3</v>
      </c>
      <c r="C223" s="13"/>
      <c r="D223" s="16" t="s">
        <v>73</v>
      </c>
      <c r="E223" s="1" t="s">
        <v>375</v>
      </c>
      <c r="F223" s="10" t="s">
        <v>110</v>
      </c>
      <c r="G223" s="10" t="s">
        <v>66</v>
      </c>
      <c r="H223" s="10" t="s">
        <v>70</v>
      </c>
      <c r="I223" s="10" t="s">
        <v>363</v>
      </c>
      <c r="J223" s="162">
        <v>105</v>
      </c>
    </row>
    <row r="224" spans="1:10" ht="16.8">
      <c r="A224" s="432" t="s">
        <v>532</v>
      </c>
      <c r="B224" s="158">
        <v>3</v>
      </c>
      <c r="C224" s="13"/>
      <c r="D224" s="16" t="s">
        <v>65</v>
      </c>
      <c r="E224" s="1" t="s">
        <v>112</v>
      </c>
      <c r="F224" s="306" t="s">
        <v>110</v>
      </c>
      <c r="G224" s="10" t="s">
        <v>90</v>
      </c>
      <c r="H224" s="10" t="s">
        <v>72</v>
      </c>
      <c r="I224" s="10" t="s">
        <v>359</v>
      </c>
      <c r="J224" s="316">
        <v>120</v>
      </c>
    </row>
    <row r="225" spans="1:10" ht="16.8">
      <c r="A225" s="432" t="s">
        <v>533</v>
      </c>
      <c r="B225" s="158">
        <v>3</v>
      </c>
      <c r="C225" s="13"/>
      <c r="D225" s="16" t="s">
        <v>73</v>
      </c>
      <c r="E225" s="1" t="s">
        <v>113</v>
      </c>
      <c r="F225" s="306" t="s">
        <v>110</v>
      </c>
      <c r="G225" s="315" t="s">
        <v>71</v>
      </c>
      <c r="H225" s="10" t="s">
        <v>69</v>
      </c>
      <c r="I225" s="10" t="s">
        <v>359</v>
      </c>
      <c r="J225" s="316">
        <v>121</v>
      </c>
    </row>
    <row r="226" spans="1:10" ht="16.8">
      <c r="A226" s="432" t="s">
        <v>534</v>
      </c>
      <c r="B226" s="158">
        <v>3</v>
      </c>
      <c r="C226" s="13"/>
      <c r="D226" s="16" t="s">
        <v>182</v>
      </c>
      <c r="E226" s="1" t="s">
        <v>113</v>
      </c>
      <c r="F226" s="306" t="s">
        <v>110</v>
      </c>
      <c r="G226" s="10" t="s">
        <v>71</v>
      </c>
      <c r="H226" s="10" t="s">
        <v>74</v>
      </c>
      <c r="I226" s="10" t="s">
        <v>385</v>
      </c>
      <c r="J226" s="162">
        <v>103</v>
      </c>
    </row>
    <row r="227" spans="1:10" ht="16.8">
      <c r="A227" s="432" t="s">
        <v>236</v>
      </c>
      <c r="B227" s="158">
        <v>3</v>
      </c>
      <c r="C227" s="13"/>
      <c r="D227" s="16" t="s">
        <v>75</v>
      </c>
      <c r="E227" s="1" t="s">
        <v>109</v>
      </c>
      <c r="F227" s="306" t="s">
        <v>110</v>
      </c>
      <c r="G227" s="10" t="s">
        <v>117</v>
      </c>
      <c r="H227" s="10" t="s">
        <v>70</v>
      </c>
      <c r="I227" s="10" t="s">
        <v>356</v>
      </c>
      <c r="J227" s="162">
        <v>275</v>
      </c>
    </row>
    <row r="228" spans="1:10" ht="16.8">
      <c r="A228" s="432" t="s">
        <v>535</v>
      </c>
      <c r="B228" s="158">
        <v>3</v>
      </c>
      <c r="C228" s="13"/>
      <c r="D228" s="16" t="s">
        <v>168</v>
      </c>
      <c r="E228" s="1" t="s">
        <v>536</v>
      </c>
      <c r="F228" s="306" t="s">
        <v>110</v>
      </c>
      <c r="G228" s="10" t="s">
        <v>90</v>
      </c>
      <c r="H228" s="10" t="s">
        <v>70</v>
      </c>
      <c r="I228" s="10" t="s">
        <v>385</v>
      </c>
      <c r="J228" s="162">
        <v>103</v>
      </c>
    </row>
    <row r="229" spans="1:10" ht="16.8">
      <c r="A229" s="432" t="s">
        <v>537</v>
      </c>
      <c r="B229" s="158">
        <v>3</v>
      </c>
      <c r="C229" s="13"/>
      <c r="D229" s="16" t="s">
        <v>168</v>
      </c>
      <c r="E229" s="1" t="s">
        <v>133</v>
      </c>
      <c r="F229" s="320" t="s">
        <v>110</v>
      </c>
      <c r="G229" s="315" t="s">
        <v>66</v>
      </c>
      <c r="H229" s="315" t="s">
        <v>111</v>
      </c>
      <c r="I229" s="315" t="s">
        <v>367</v>
      </c>
      <c r="J229" s="316">
        <v>111</v>
      </c>
    </row>
    <row r="230" spans="1:10" ht="16.8">
      <c r="A230" s="432" t="s">
        <v>538</v>
      </c>
      <c r="B230" s="158">
        <v>3</v>
      </c>
      <c r="C230" s="13"/>
      <c r="D230" s="314" t="s">
        <v>75</v>
      </c>
      <c r="E230" s="313" t="s">
        <v>109</v>
      </c>
      <c r="F230" s="320" t="s">
        <v>110</v>
      </c>
      <c r="G230" s="315" t="s">
        <v>117</v>
      </c>
      <c r="H230" s="315" t="s">
        <v>70</v>
      </c>
      <c r="I230" s="315" t="s">
        <v>527</v>
      </c>
      <c r="J230" s="321">
        <v>35</v>
      </c>
    </row>
    <row r="231" spans="1:10" ht="16.8">
      <c r="A231" s="432" t="s">
        <v>237</v>
      </c>
      <c r="B231" s="158">
        <v>3</v>
      </c>
      <c r="C231" s="13"/>
      <c r="D231" s="16" t="s">
        <v>168</v>
      </c>
      <c r="E231" s="1" t="s">
        <v>112</v>
      </c>
      <c r="F231" s="306" t="s">
        <v>110</v>
      </c>
      <c r="G231" s="10" t="s">
        <v>81</v>
      </c>
      <c r="H231" s="10" t="s">
        <v>69</v>
      </c>
      <c r="I231" s="10" t="s">
        <v>356</v>
      </c>
      <c r="J231" s="162">
        <v>281</v>
      </c>
    </row>
    <row r="232" spans="1:10" ht="16.8">
      <c r="A232" s="432" t="s">
        <v>539</v>
      </c>
      <c r="B232" s="158">
        <v>3</v>
      </c>
      <c r="C232" s="13"/>
      <c r="D232" s="16" t="s">
        <v>169</v>
      </c>
      <c r="E232" s="1" t="s">
        <v>109</v>
      </c>
      <c r="F232" s="306" t="s">
        <v>110</v>
      </c>
      <c r="G232" s="10" t="s">
        <v>66</v>
      </c>
      <c r="H232" s="15" t="s">
        <v>111</v>
      </c>
      <c r="I232" s="15" t="s">
        <v>361</v>
      </c>
      <c r="J232" s="162">
        <v>90</v>
      </c>
    </row>
    <row r="233" spans="1:10" ht="16.8">
      <c r="A233" s="432" t="s">
        <v>124</v>
      </c>
      <c r="B233" s="158">
        <v>3</v>
      </c>
      <c r="C233" s="13"/>
      <c r="D233" s="16" t="s">
        <v>169</v>
      </c>
      <c r="E233" s="1" t="s">
        <v>115</v>
      </c>
      <c r="F233" s="306" t="s">
        <v>110</v>
      </c>
      <c r="G233" s="10" t="s">
        <v>66</v>
      </c>
      <c r="H233" s="10" t="s">
        <v>70</v>
      </c>
      <c r="I233" s="10" t="s">
        <v>356</v>
      </c>
      <c r="J233" s="162">
        <v>284</v>
      </c>
    </row>
    <row r="234" spans="1:10" ht="16.8">
      <c r="A234" s="432" t="s">
        <v>238</v>
      </c>
      <c r="B234" s="158">
        <v>3</v>
      </c>
      <c r="C234" s="13"/>
      <c r="D234" s="16" t="s">
        <v>65</v>
      </c>
      <c r="E234" s="1" t="s">
        <v>109</v>
      </c>
      <c r="F234" s="306" t="s">
        <v>110</v>
      </c>
      <c r="G234" s="10" t="s">
        <v>66</v>
      </c>
      <c r="H234" s="10" t="s">
        <v>72</v>
      </c>
      <c r="I234" s="10" t="s">
        <v>358</v>
      </c>
      <c r="J234" s="162">
        <v>128</v>
      </c>
    </row>
    <row r="235" spans="1:10" ht="16.8">
      <c r="A235" s="432" t="s">
        <v>770</v>
      </c>
      <c r="B235" s="158">
        <v>3</v>
      </c>
      <c r="C235" s="16" t="s">
        <v>585</v>
      </c>
      <c r="D235" s="16" t="s">
        <v>182</v>
      </c>
      <c r="E235" s="1" t="s">
        <v>109</v>
      </c>
      <c r="F235" s="306" t="s">
        <v>110</v>
      </c>
      <c r="G235" s="10" t="s">
        <v>90</v>
      </c>
      <c r="H235" s="10" t="s">
        <v>111</v>
      </c>
      <c r="I235" s="10" t="s">
        <v>356</v>
      </c>
      <c r="J235" s="162">
        <v>285</v>
      </c>
    </row>
    <row r="236" spans="1:10" ht="16.8">
      <c r="A236" s="432" t="s">
        <v>239</v>
      </c>
      <c r="B236" s="158">
        <v>3</v>
      </c>
      <c r="C236" s="13"/>
      <c r="D236" s="16" t="s">
        <v>73</v>
      </c>
      <c r="E236" s="1" t="s">
        <v>115</v>
      </c>
      <c r="F236" s="306" t="s">
        <v>132</v>
      </c>
      <c r="G236" s="10" t="s">
        <v>90</v>
      </c>
      <c r="H236" s="10" t="s">
        <v>74</v>
      </c>
      <c r="I236" s="10" t="s">
        <v>356</v>
      </c>
      <c r="J236" s="317">
        <v>286</v>
      </c>
    </row>
    <row r="237" spans="1:10" ht="16.8">
      <c r="A237" s="432" t="s">
        <v>540</v>
      </c>
      <c r="B237" s="158">
        <v>3</v>
      </c>
      <c r="C237" s="13"/>
      <c r="D237" s="14" t="s">
        <v>73</v>
      </c>
      <c r="E237" s="11" t="s">
        <v>184</v>
      </c>
      <c r="F237" s="322" t="s">
        <v>110</v>
      </c>
      <c r="G237" s="10" t="s">
        <v>90</v>
      </c>
      <c r="H237" s="10" t="s">
        <v>74</v>
      </c>
      <c r="I237" s="10" t="s">
        <v>373</v>
      </c>
      <c r="J237" s="310">
        <v>71</v>
      </c>
    </row>
    <row r="238" spans="1:10" ht="16.8">
      <c r="A238" s="432" t="s">
        <v>541</v>
      </c>
      <c r="B238" s="158">
        <v>3</v>
      </c>
      <c r="C238" s="13"/>
      <c r="D238" s="16" t="s">
        <v>75</v>
      </c>
      <c r="E238" s="1" t="s">
        <v>109</v>
      </c>
      <c r="F238" s="306" t="s">
        <v>110</v>
      </c>
      <c r="G238" s="10" t="s">
        <v>90</v>
      </c>
      <c r="H238" s="10" t="s">
        <v>70</v>
      </c>
      <c r="I238" s="10" t="s">
        <v>361</v>
      </c>
      <c r="J238" s="162">
        <v>90</v>
      </c>
    </row>
    <row r="239" spans="1:10" ht="16.8">
      <c r="A239" s="432" t="s">
        <v>542</v>
      </c>
      <c r="B239" s="158">
        <v>3</v>
      </c>
      <c r="C239" s="13"/>
      <c r="D239" s="16" t="s">
        <v>168</v>
      </c>
      <c r="E239" s="1" t="s">
        <v>113</v>
      </c>
      <c r="F239" s="306" t="s">
        <v>132</v>
      </c>
      <c r="G239" s="10" t="s">
        <v>66</v>
      </c>
      <c r="H239" s="10" t="s">
        <v>111</v>
      </c>
      <c r="I239" s="10" t="s">
        <v>385</v>
      </c>
      <c r="J239" s="162">
        <v>108</v>
      </c>
    </row>
    <row r="240" spans="1:10" ht="16.8">
      <c r="A240" s="432" t="s">
        <v>543</v>
      </c>
      <c r="B240" s="158">
        <v>3</v>
      </c>
      <c r="C240" s="13"/>
      <c r="D240" s="16" t="s">
        <v>73</v>
      </c>
      <c r="E240" s="1" t="s">
        <v>109</v>
      </c>
      <c r="F240" s="306" t="s">
        <v>110</v>
      </c>
      <c r="G240" s="10" t="s">
        <v>66</v>
      </c>
      <c r="H240" s="10" t="s">
        <v>123</v>
      </c>
      <c r="I240" s="10" t="s">
        <v>421</v>
      </c>
      <c r="J240" s="162">
        <v>186</v>
      </c>
    </row>
    <row r="241" spans="1:10" ht="16.8">
      <c r="A241" s="432" t="s">
        <v>544</v>
      </c>
      <c r="B241" s="158">
        <v>3</v>
      </c>
      <c r="C241" s="13"/>
      <c r="D241" s="16" t="s">
        <v>73</v>
      </c>
      <c r="E241" s="1" t="s">
        <v>109</v>
      </c>
      <c r="F241" s="306" t="s">
        <v>110</v>
      </c>
      <c r="G241" s="10" t="s">
        <v>271</v>
      </c>
      <c r="H241" s="10" t="s">
        <v>123</v>
      </c>
      <c r="I241" s="10" t="s">
        <v>421</v>
      </c>
      <c r="J241" s="162">
        <v>186</v>
      </c>
    </row>
    <row r="242" spans="1:10" ht="16.8">
      <c r="A242" s="432" t="s">
        <v>545</v>
      </c>
      <c r="B242" s="158">
        <v>3</v>
      </c>
      <c r="C242" s="13"/>
      <c r="D242" s="16" t="s">
        <v>75</v>
      </c>
      <c r="E242" s="1" t="s">
        <v>115</v>
      </c>
      <c r="F242" s="306" t="s">
        <v>110</v>
      </c>
      <c r="G242" s="10" t="s">
        <v>66</v>
      </c>
      <c r="H242" s="10" t="s">
        <v>72</v>
      </c>
      <c r="I242" s="10" t="s">
        <v>385</v>
      </c>
      <c r="J242" s="162">
        <v>108</v>
      </c>
    </row>
    <row r="243" spans="1:10" ht="16.8">
      <c r="A243" s="432" t="s">
        <v>125</v>
      </c>
      <c r="B243" s="158">
        <v>3</v>
      </c>
      <c r="C243" s="13"/>
      <c r="D243" s="16" t="s">
        <v>169</v>
      </c>
      <c r="E243" s="1" t="s">
        <v>115</v>
      </c>
      <c r="F243" s="306" t="s">
        <v>110</v>
      </c>
      <c r="G243" s="10" t="s">
        <v>66</v>
      </c>
      <c r="H243" s="10" t="s">
        <v>126</v>
      </c>
      <c r="I243" s="10" t="s">
        <v>356</v>
      </c>
      <c r="J243" s="162">
        <v>300</v>
      </c>
    </row>
    <row r="244" spans="1:10" ht="16.8">
      <c r="A244" s="432" t="s">
        <v>241</v>
      </c>
      <c r="B244" s="158">
        <v>3</v>
      </c>
      <c r="C244" s="13"/>
      <c r="D244" s="16" t="s">
        <v>169</v>
      </c>
      <c r="E244" s="1" t="s">
        <v>115</v>
      </c>
      <c r="F244" s="306" t="s">
        <v>110</v>
      </c>
      <c r="G244" s="10" t="s">
        <v>66</v>
      </c>
      <c r="H244" s="10" t="s">
        <v>72</v>
      </c>
      <c r="I244" s="10" t="s">
        <v>356</v>
      </c>
      <c r="J244" s="162">
        <v>300</v>
      </c>
    </row>
    <row r="245" spans="1:10" ht="16.8">
      <c r="A245" s="432" t="s">
        <v>127</v>
      </c>
      <c r="B245" s="158">
        <v>3</v>
      </c>
      <c r="C245" s="13"/>
      <c r="D245" s="16" t="s">
        <v>75</v>
      </c>
      <c r="E245" s="1" t="s">
        <v>115</v>
      </c>
      <c r="F245" s="306" t="s">
        <v>110</v>
      </c>
      <c r="G245" s="10" t="s">
        <v>117</v>
      </c>
      <c r="H245" s="10" t="s">
        <v>74</v>
      </c>
      <c r="I245" s="10" t="s">
        <v>356</v>
      </c>
      <c r="J245" s="162">
        <v>302</v>
      </c>
    </row>
    <row r="246" spans="1:10" ht="16.8">
      <c r="A246" s="433" t="s">
        <v>546</v>
      </c>
      <c r="B246" s="159">
        <v>3</v>
      </c>
      <c r="C246" s="160"/>
      <c r="D246" s="161" t="s">
        <v>168</v>
      </c>
      <c r="E246" s="12" t="s">
        <v>109</v>
      </c>
      <c r="F246" s="311" t="s">
        <v>110</v>
      </c>
      <c r="G246" s="17" t="s">
        <v>90</v>
      </c>
      <c r="H246" s="17" t="s">
        <v>74</v>
      </c>
      <c r="I246" s="17" t="s">
        <v>385</v>
      </c>
      <c r="J246" s="163">
        <v>110</v>
      </c>
    </row>
    <row r="247" spans="1:10" ht="16.8">
      <c r="A247" s="432" t="s">
        <v>547</v>
      </c>
      <c r="B247" s="158">
        <v>4</v>
      </c>
      <c r="C247" s="13"/>
      <c r="D247" s="16" t="s">
        <v>73</v>
      </c>
      <c r="E247" s="1" t="s">
        <v>548</v>
      </c>
      <c r="F247" s="306" t="s">
        <v>110</v>
      </c>
      <c r="G247" s="10" t="s">
        <v>71</v>
      </c>
      <c r="H247" s="10" t="s">
        <v>69</v>
      </c>
      <c r="I247" s="10" t="s">
        <v>385</v>
      </c>
      <c r="J247" s="162">
        <v>84</v>
      </c>
    </row>
    <row r="248" spans="1:10" ht="16.8">
      <c r="A248" s="432" t="s">
        <v>291</v>
      </c>
      <c r="B248" s="158">
        <v>4</v>
      </c>
      <c r="C248" s="13"/>
      <c r="D248" s="323" t="s">
        <v>169</v>
      </c>
      <c r="E248" s="1" t="s">
        <v>134</v>
      </c>
      <c r="F248" s="15" t="s">
        <v>354</v>
      </c>
      <c r="G248" s="15" t="s">
        <v>71</v>
      </c>
      <c r="H248" s="15" t="s">
        <v>69</v>
      </c>
      <c r="I248" s="15" t="s">
        <v>355</v>
      </c>
      <c r="J248" s="310">
        <v>174</v>
      </c>
    </row>
    <row r="249" spans="1:10" ht="16.8">
      <c r="A249" s="432" t="s">
        <v>292</v>
      </c>
      <c r="B249" s="158">
        <v>4</v>
      </c>
      <c r="C249" s="13"/>
      <c r="D249" s="16" t="s">
        <v>169</v>
      </c>
      <c r="E249" s="1" t="s">
        <v>112</v>
      </c>
      <c r="F249" s="306" t="s">
        <v>110</v>
      </c>
      <c r="G249" s="10" t="s">
        <v>66</v>
      </c>
      <c r="H249" s="10" t="s">
        <v>72</v>
      </c>
      <c r="I249" s="10" t="s">
        <v>356</v>
      </c>
      <c r="J249" s="162">
        <v>196</v>
      </c>
    </row>
    <row r="250" spans="1:10" ht="16.8">
      <c r="A250" s="432" t="s">
        <v>293</v>
      </c>
      <c r="B250" s="158">
        <v>4</v>
      </c>
      <c r="C250" s="13"/>
      <c r="D250" s="16" t="s">
        <v>65</v>
      </c>
      <c r="E250" s="1" t="s">
        <v>112</v>
      </c>
      <c r="F250" s="306" t="s">
        <v>110</v>
      </c>
      <c r="G250" s="10" t="s">
        <v>357</v>
      </c>
      <c r="H250" s="10" t="s">
        <v>74</v>
      </c>
      <c r="I250" s="10" t="s">
        <v>358</v>
      </c>
      <c r="J250" s="162">
        <v>116</v>
      </c>
    </row>
    <row r="251" spans="1:10" ht="16.8">
      <c r="A251" s="432" t="s">
        <v>294</v>
      </c>
      <c r="B251" s="158">
        <v>4</v>
      </c>
      <c r="C251" s="13"/>
      <c r="D251" s="16" t="s">
        <v>92</v>
      </c>
      <c r="E251" s="313" t="s">
        <v>109</v>
      </c>
      <c r="F251" s="306" t="s">
        <v>354</v>
      </c>
      <c r="G251" s="315" t="s">
        <v>71</v>
      </c>
      <c r="H251" s="10" t="s">
        <v>74</v>
      </c>
      <c r="I251" s="10" t="s">
        <v>359</v>
      </c>
      <c r="J251" s="316">
        <v>98</v>
      </c>
    </row>
    <row r="252" spans="1:10" ht="16.8">
      <c r="A252" s="432" t="s">
        <v>295</v>
      </c>
      <c r="B252" s="158">
        <v>4</v>
      </c>
      <c r="C252" s="13"/>
      <c r="D252" s="323" t="s">
        <v>92</v>
      </c>
      <c r="E252" s="1" t="s">
        <v>109</v>
      </c>
      <c r="F252" s="15" t="s">
        <v>354</v>
      </c>
      <c r="G252" s="15" t="s">
        <v>71</v>
      </c>
      <c r="H252" s="15" t="s">
        <v>74</v>
      </c>
      <c r="I252" s="15" t="s">
        <v>287</v>
      </c>
      <c r="J252" s="310">
        <v>17</v>
      </c>
    </row>
    <row r="253" spans="1:10" ht="16.8">
      <c r="A253" s="432" t="s">
        <v>296</v>
      </c>
      <c r="B253" s="158">
        <v>4</v>
      </c>
      <c r="C253" s="13"/>
      <c r="D253" s="16" t="s">
        <v>73</v>
      </c>
      <c r="E253" s="313" t="s">
        <v>113</v>
      </c>
      <c r="F253" s="10" t="s">
        <v>110</v>
      </c>
      <c r="G253" s="315" t="s">
        <v>90</v>
      </c>
      <c r="H253" s="10" t="s">
        <v>97</v>
      </c>
      <c r="I253" s="10" t="s">
        <v>360</v>
      </c>
      <c r="J253" s="316">
        <v>93</v>
      </c>
    </row>
    <row r="254" spans="1:10" ht="16.8">
      <c r="A254" s="432" t="s">
        <v>297</v>
      </c>
      <c r="B254" s="158">
        <v>4</v>
      </c>
      <c r="C254" s="13"/>
      <c r="D254" s="16" t="s">
        <v>169</v>
      </c>
      <c r="E254" s="1" t="s">
        <v>113</v>
      </c>
      <c r="F254" s="306" t="s">
        <v>110</v>
      </c>
      <c r="G254" s="10" t="s">
        <v>71</v>
      </c>
      <c r="H254" s="15" t="s">
        <v>74</v>
      </c>
      <c r="I254" s="15" t="s">
        <v>361</v>
      </c>
      <c r="J254" s="162">
        <v>81</v>
      </c>
    </row>
    <row r="255" spans="1:10" ht="16.8">
      <c r="A255" s="432" t="s">
        <v>298</v>
      </c>
      <c r="B255" s="158">
        <v>4</v>
      </c>
      <c r="C255" s="13"/>
      <c r="D255" s="16" t="s">
        <v>168</v>
      </c>
      <c r="E255" s="313" t="s">
        <v>112</v>
      </c>
      <c r="F255" s="306" t="s">
        <v>110</v>
      </c>
      <c r="G255" s="10" t="s">
        <v>66</v>
      </c>
      <c r="H255" s="10" t="s">
        <v>70</v>
      </c>
      <c r="I255" s="10" t="s">
        <v>356</v>
      </c>
      <c r="J255" s="316">
        <v>206</v>
      </c>
    </row>
    <row r="256" spans="1:10" ht="16.8">
      <c r="A256" s="432" t="s">
        <v>299</v>
      </c>
      <c r="B256" s="158">
        <v>4</v>
      </c>
      <c r="C256" s="13"/>
      <c r="D256" s="16" t="s">
        <v>169</v>
      </c>
      <c r="E256" s="313" t="s">
        <v>109</v>
      </c>
      <c r="F256" s="320" t="s">
        <v>110</v>
      </c>
      <c r="G256" s="315" t="s">
        <v>66</v>
      </c>
      <c r="H256" s="315" t="s">
        <v>111</v>
      </c>
      <c r="I256" s="315" t="s">
        <v>362</v>
      </c>
      <c r="J256" s="316">
        <v>82</v>
      </c>
    </row>
    <row r="257" spans="1:10" ht="16.8">
      <c r="A257" s="432" t="s">
        <v>300</v>
      </c>
      <c r="B257" s="158">
        <v>4</v>
      </c>
      <c r="C257" s="13"/>
      <c r="D257" s="16" t="s">
        <v>168</v>
      </c>
      <c r="E257" s="1" t="s">
        <v>109</v>
      </c>
      <c r="F257" s="10" t="s">
        <v>110</v>
      </c>
      <c r="G257" s="315" t="s">
        <v>117</v>
      </c>
      <c r="H257" s="10" t="s">
        <v>70</v>
      </c>
      <c r="I257" s="10" t="s">
        <v>363</v>
      </c>
      <c r="J257" s="162">
        <v>92</v>
      </c>
    </row>
    <row r="258" spans="1:10" ht="16.8">
      <c r="A258" s="432" t="s">
        <v>301</v>
      </c>
      <c r="B258" s="158">
        <v>4</v>
      </c>
      <c r="C258" s="13"/>
      <c r="D258" s="16" t="s">
        <v>75</v>
      </c>
      <c r="E258" s="1" t="s">
        <v>134</v>
      </c>
      <c r="F258" s="306" t="s">
        <v>110</v>
      </c>
      <c r="G258" s="10" t="s">
        <v>81</v>
      </c>
      <c r="H258" s="10" t="s">
        <v>70</v>
      </c>
      <c r="I258" s="10" t="s">
        <v>361</v>
      </c>
      <c r="J258" s="162">
        <v>83</v>
      </c>
    </row>
    <row r="259" spans="1:10" ht="16.8">
      <c r="A259" s="432" t="s">
        <v>302</v>
      </c>
      <c r="B259" s="158">
        <v>4</v>
      </c>
      <c r="C259" s="13"/>
      <c r="D259" s="16" t="s">
        <v>75</v>
      </c>
      <c r="E259" s="1" t="s">
        <v>109</v>
      </c>
      <c r="F259" s="10" t="s">
        <v>110</v>
      </c>
      <c r="G259" s="10" t="s">
        <v>66</v>
      </c>
      <c r="H259" s="10" t="s">
        <v>97</v>
      </c>
      <c r="I259" s="10" t="s">
        <v>363</v>
      </c>
      <c r="J259" s="162">
        <v>94</v>
      </c>
    </row>
    <row r="260" spans="1:10" ht="16.8">
      <c r="A260" s="432" t="s">
        <v>549</v>
      </c>
      <c r="B260" s="158">
        <v>4</v>
      </c>
      <c r="C260" s="13"/>
      <c r="D260" s="16" t="s">
        <v>169</v>
      </c>
      <c r="E260" s="1" t="s">
        <v>109</v>
      </c>
      <c r="F260" s="306" t="s">
        <v>110</v>
      </c>
      <c r="G260" s="10" t="s">
        <v>66</v>
      </c>
      <c r="H260" s="10" t="s">
        <v>72</v>
      </c>
      <c r="I260" s="10" t="s">
        <v>385</v>
      </c>
      <c r="J260" s="162">
        <v>88</v>
      </c>
    </row>
    <row r="261" spans="1:10" ht="16.8">
      <c r="A261" s="432" t="s">
        <v>303</v>
      </c>
      <c r="B261" s="158">
        <v>4</v>
      </c>
      <c r="C261" s="13"/>
      <c r="D261" s="16" t="s">
        <v>182</v>
      </c>
      <c r="E261" s="1" t="s">
        <v>112</v>
      </c>
      <c r="F261" s="306" t="s">
        <v>110</v>
      </c>
      <c r="G261" s="10" t="s">
        <v>90</v>
      </c>
      <c r="H261" s="10" t="s">
        <v>74</v>
      </c>
      <c r="I261" s="10" t="s">
        <v>358</v>
      </c>
      <c r="J261" s="162">
        <v>118</v>
      </c>
    </row>
    <row r="262" spans="1:10" ht="16.8">
      <c r="A262" s="432" t="s">
        <v>774</v>
      </c>
      <c r="B262" s="158">
        <v>4</v>
      </c>
      <c r="C262" s="16" t="s">
        <v>584</v>
      </c>
      <c r="D262" s="16" t="s">
        <v>182</v>
      </c>
      <c r="E262" s="1" t="s">
        <v>115</v>
      </c>
      <c r="F262" s="306" t="s">
        <v>110</v>
      </c>
      <c r="G262" s="10" t="s">
        <v>117</v>
      </c>
      <c r="H262" s="10" t="s">
        <v>74</v>
      </c>
      <c r="I262" s="10" t="s">
        <v>356</v>
      </c>
      <c r="J262" s="162">
        <v>212</v>
      </c>
    </row>
    <row r="263" spans="1:10" ht="16.8">
      <c r="A263" s="432" t="s">
        <v>304</v>
      </c>
      <c r="B263" s="158">
        <v>4</v>
      </c>
      <c r="C263" s="13"/>
      <c r="D263" s="314" t="s">
        <v>73</v>
      </c>
      <c r="E263" s="313" t="s">
        <v>112</v>
      </c>
      <c r="F263" s="306" t="s">
        <v>132</v>
      </c>
      <c r="G263" s="315" t="s">
        <v>90</v>
      </c>
      <c r="H263" s="315" t="s">
        <v>74</v>
      </c>
      <c r="I263" s="10" t="s">
        <v>364</v>
      </c>
      <c r="J263" s="316">
        <v>91</v>
      </c>
    </row>
    <row r="264" spans="1:10" ht="16.8">
      <c r="A264" s="432" t="s">
        <v>305</v>
      </c>
      <c r="B264" s="158">
        <v>4</v>
      </c>
      <c r="C264" s="13"/>
      <c r="D264" s="16" t="s">
        <v>169</v>
      </c>
      <c r="E264" s="1" t="s">
        <v>115</v>
      </c>
      <c r="F264" s="306" t="s">
        <v>110</v>
      </c>
      <c r="G264" s="10" t="s">
        <v>99</v>
      </c>
      <c r="H264" s="10" t="s">
        <v>72</v>
      </c>
      <c r="I264" s="10" t="s">
        <v>356</v>
      </c>
      <c r="J264" s="162">
        <v>214</v>
      </c>
    </row>
    <row r="265" spans="1:10" ht="16.8">
      <c r="A265" s="432" t="s">
        <v>306</v>
      </c>
      <c r="B265" s="158">
        <v>4</v>
      </c>
      <c r="C265" s="13"/>
      <c r="D265" s="314" t="s">
        <v>73</v>
      </c>
      <c r="E265" s="313" t="s">
        <v>109</v>
      </c>
      <c r="F265" s="315" t="s">
        <v>110</v>
      </c>
      <c r="G265" s="315" t="s">
        <v>66</v>
      </c>
      <c r="H265" s="315" t="s">
        <v>70</v>
      </c>
      <c r="I265" s="10" t="s">
        <v>356</v>
      </c>
      <c r="J265" s="316">
        <v>215</v>
      </c>
    </row>
    <row r="266" spans="1:10" ht="16.8">
      <c r="A266" s="432" t="s">
        <v>307</v>
      </c>
      <c r="B266" s="158">
        <v>4</v>
      </c>
      <c r="C266" s="13"/>
      <c r="D266" s="16" t="s">
        <v>65</v>
      </c>
      <c r="E266" s="1" t="s">
        <v>112</v>
      </c>
      <c r="F266" s="306" t="s">
        <v>110</v>
      </c>
      <c r="G266" s="10" t="s">
        <v>66</v>
      </c>
      <c r="H266" s="10" t="s">
        <v>74</v>
      </c>
      <c r="I266" s="10" t="s">
        <v>358</v>
      </c>
      <c r="J266" s="162">
        <v>118</v>
      </c>
    </row>
    <row r="267" spans="1:10" ht="16.8">
      <c r="A267" s="432" t="s">
        <v>308</v>
      </c>
      <c r="B267" s="158">
        <v>4</v>
      </c>
      <c r="C267" s="13"/>
      <c r="D267" s="314" t="s">
        <v>168</v>
      </c>
      <c r="E267" s="313" t="s">
        <v>112</v>
      </c>
      <c r="F267" s="315" t="s">
        <v>110</v>
      </c>
      <c r="G267" s="315" t="s">
        <v>66</v>
      </c>
      <c r="H267" s="315" t="s">
        <v>69</v>
      </c>
      <c r="I267" s="10" t="s">
        <v>356</v>
      </c>
      <c r="J267" s="316">
        <v>217</v>
      </c>
    </row>
    <row r="268" spans="1:10" ht="16.8">
      <c r="A268" s="432" t="s">
        <v>309</v>
      </c>
      <c r="B268" s="158">
        <v>4</v>
      </c>
      <c r="C268" s="13"/>
      <c r="D268" s="16" t="s">
        <v>65</v>
      </c>
      <c r="E268" s="1" t="s">
        <v>109</v>
      </c>
      <c r="F268" s="306" t="s">
        <v>110</v>
      </c>
      <c r="G268" s="10" t="s">
        <v>117</v>
      </c>
      <c r="H268" s="10" t="s">
        <v>69</v>
      </c>
      <c r="I268" s="10" t="s">
        <v>356</v>
      </c>
      <c r="J268" s="162">
        <v>221</v>
      </c>
    </row>
    <row r="269" spans="1:10" ht="16.8">
      <c r="A269" s="432" t="s">
        <v>310</v>
      </c>
      <c r="B269" s="158">
        <v>4</v>
      </c>
      <c r="C269" s="13"/>
      <c r="D269" s="16" t="s">
        <v>92</v>
      </c>
      <c r="E269" s="1" t="s">
        <v>112</v>
      </c>
      <c r="F269" s="306" t="s">
        <v>110</v>
      </c>
      <c r="G269" s="10" t="s">
        <v>90</v>
      </c>
      <c r="H269" s="10" t="s">
        <v>74</v>
      </c>
      <c r="I269" s="10" t="s">
        <v>356</v>
      </c>
      <c r="J269" s="162">
        <v>221</v>
      </c>
    </row>
    <row r="270" spans="1:10" ht="16.8">
      <c r="A270" s="432" t="s">
        <v>311</v>
      </c>
      <c r="B270" s="158">
        <v>4</v>
      </c>
      <c r="C270" s="13"/>
      <c r="D270" s="16" t="s">
        <v>65</v>
      </c>
      <c r="E270" s="1" t="s">
        <v>184</v>
      </c>
      <c r="F270" s="306" t="s">
        <v>110</v>
      </c>
      <c r="G270" s="10" t="s">
        <v>90</v>
      </c>
      <c r="H270" s="10" t="s">
        <v>70</v>
      </c>
      <c r="I270" s="10" t="s">
        <v>356</v>
      </c>
      <c r="J270" s="162">
        <v>222</v>
      </c>
    </row>
    <row r="271" spans="1:10" ht="16.8">
      <c r="A271" s="432" t="s">
        <v>92</v>
      </c>
      <c r="B271" s="158">
        <v>4</v>
      </c>
      <c r="C271" s="16" t="s">
        <v>583</v>
      </c>
      <c r="D271" s="16" t="s">
        <v>92</v>
      </c>
      <c r="E271" s="1" t="s">
        <v>113</v>
      </c>
      <c r="F271" s="306" t="s">
        <v>135</v>
      </c>
      <c r="G271" s="10" t="s">
        <v>71</v>
      </c>
      <c r="H271" s="10" t="s">
        <v>70</v>
      </c>
      <c r="I271" s="10" t="s">
        <v>356</v>
      </c>
      <c r="J271" s="162">
        <v>224</v>
      </c>
    </row>
    <row r="272" spans="1:10" ht="16.8">
      <c r="A272" s="432" t="s">
        <v>312</v>
      </c>
      <c r="B272" s="158">
        <v>4</v>
      </c>
      <c r="C272" s="13"/>
      <c r="D272" s="16" t="s">
        <v>75</v>
      </c>
      <c r="E272" s="1" t="s">
        <v>112</v>
      </c>
      <c r="F272" s="306" t="s">
        <v>110</v>
      </c>
      <c r="G272" s="10" t="s">
        <v>71</v>
      </c>
      <c r="H272" s="10" t="s">
        <v>74</v>
      </c>
      <c r="I272" s="10" t="s">
        <v>356</v>
      </c>
      <c r="J272" s="162">
        <v>224</v>
      </c>
    </row>
    <row r="273" spans="1:10" ht="16.8">
      <c r="A273" s="432" t="s">
        <v>313</v>
      </c>
      <c r="B273" s="158">
        <v>4</v>
      </c>
      <c r="C273" s="13"/>
      <c r="D273" s="16" t="s">
        <v>75</v>
      </c>
      <c r="E273" s="1" t="s">
        <v>112</v>
      </c>
      <c r="F273" s="306" t="s">
        <v>132</v>
      </c>
      <c r="G273" s="10" t="s">
        <v>90</v>
      </c>
      <c r="H273" s="10" t="s">
        <v>8</v>
      </c>
      <c r="I273" s="10" t="s">
        <v>361</v>
      </c>
      <c r="J273" s="162">
        <v>85</v>
      </c>
    </row>
    <row r="274" spans="1:10" ht="16.8">
      <c r="A274" s="432" t="s">
        <v>314</v>
      </c>
      <c r="B274" s="158">
        <v>4</v>
      </c>
      <c r="C274" s="13"/>
      <c r="D274" s="16" t="s">
        <v>75</v>
      </c>
      <c r="E274" s="313" t="s">
        <v>109</v>
      </c>
      <c r="F274" s="320" t="s">
        <v>110</v>
      </c>
      <c r="G274" s="315" t="s">
        <v>117</v>
      </c>
      <c r="H274" s="315" t="s">
        <v>123</v>
      </c>
      <c r="I274" s="315" t="s">
        <v>365</v>
      </c>
      <c r="J274" s="316">
        <v>114</v>
      </c>
    </row>
    <row r="275" spans="1:10" ht="16.8">
      <c r="A275" s="432" t="s">
        <v>315</v>
      </c>
      <c r="B275" s="158">
        <v>4</v>
      </c>
      <c r="C275" s="13"/>
      <c r="D275" s="323" t="s">
        <v>169</v>
      </c>
      <c r="E275" s="1" t="s">
        <v>112</v>
      </c>
      <c r="F275" s="15" t="s">
        <v>110</v>
      </c>
      <c r="G275" s="15" t="s">
        <v>90</v>
      </c>
      <c r="H275" s="15" t="s">
        <v>70</v>
      </c>
      <c r="I275" s="15" t="s">
        <v>355</v>
      </c>
      <c r="J275" s="310">
        <v>174</v>
      </c>
    </row>
    <row r="276" spans="1:10" ht="16.8">
      <c r="A276" s="432" t="s">
        <v>316</v>
      </c>
      <c r="B276" s="158">
        <v>4</v>
      </c>
      <c r="C276" s="13"/>
      <c r="D276" s="16" t="s">
        <v>169</v>
      </c>
      <c r="E276" s="313" t="s">
        <v>109</v>
      </c>
      <c r="F276" s="306" t="s">
        <v>110</v>
      </c>
      <c r="G276" s="315" t="s">
        <v>66</v>
      </c>
      <c r="H276" s="315" t="s">
        <v>69</v>
      </c>
      <c r="I276" s="315" t="s">
        <v>360</v>
      </c>
      <c r="J276" s="316">
        <v>98</v>
      </c>
    </row>
    <row r="277" spans="1:10" ht="16.8">
      <c r="A277" s="432" t="s">
        <v>317</v>
      </c>
      <c r="B277" s="158">
        <v>4</v>
      </c>
      <c r="C277" s="13"/>
      <c r="D277" s="16" t="s">
        <v>65</v>
      </c>
      <c r="E277" s="1" t="s">
        <v>115</v>
      </c>
      <c r="F277" s="306" t="s">
        <v>110</v>
      </c>
      <c r="G277" s="10" t="s">
        <v>66</v>
      </c>
      <c r="H277" s="10" t="s">
        <v>72</v>
      </c>
      <c r="I277" s="10" t="s">
        <v>356</v>
      </c>
      <c r="J277" s="162">
        <v>233</v>
      </c>
    </row>
    <row r="278" spans="1:10" ht="16.8">
      <c r="A278" s="432" t="s">
        <v>318</v>
      </c>
      <c r="B278" s="158">
        <v>4</v>
      </c>
      <c r="C278" s="13"/>
      <c r="D278" s="16" t="s">
        <v>169</v>
      </c>
      <c r="E278" s="1" t="s">
        <v>112</v>
      </c>
      <c r="F278" s="306" t="s">
        <v>110</v>
      </c>
      <c r="G278" s="10" t="s">
        <v>90</v>
      </c>
      <c r="H278" s="10" t="s">
        <v>69</v>
      </c>
      <c r="I278" s="10" t="s">
        <v>356</v>
      </c>
      <c r="J278" s="162">
        <v>235</v>
      </c>
    </row>
    <row r="279" spans="1:10" ht="16.8">
      <c r="A279" s="432" t="s">
        <v>772</v>
      </c>
      <c r="B279" s="158">
        <v>4</v>
      </c>
      <c r="C279" s="16" t="s">
        <v>585</v>
      </c>
      <c r="D279" s="16" t="s">
        <v>182</v>
      </c>
      <c r="E279" s="1" t="s">
        <v>109</v>
      </c>
      <c r="F279" s="306" t="s">
        <v>110</v>
      </c>
      <c r="G279" s="315" t="s">
        <v>117</v>
      </c>
      <c r="H279" s="315" t="s">
        <v>69</v>
      </c>
      <c r="I279" s="10" t="s">
        <v>356</v>
      </c>
      <c r="J279" s="162">
        <v>237</v>
      </c>
    </row>
    <row r="280" spans="1:10" ht="16.8">
      <c r="A280" s="432" t="s">
        <v>319</v>
      </c>
      <c r="B280" s="158">
        <v>4</v>
      </c>
      <c r="C280" s="13"/>
      <c r="D280" s="16" t="s">
        <v>92</v>
      </c>
      <c r="E280" s="1" t="s">
        <v>112</v>
      </c>
      <c r="F280" s="10" t="s">
        <v>110</v>
      </c>
      <c r="G280" s="10" t="s">
        <v>66</v>
      </c>
      <c r="H280" s="10" t="s">
        <v>111</v>
      </c>
      <c r="I280" s="10" t="s">
        <v>363</v>
      </c>
      <c r="J280" s="162">
        <v>100</v>
      </c>
    </row>
    <row r="281" spans="1:10" ht="16.8">
      <c r="A281" s="432" t="s">
        <v>320</v>
      </c>
      <c r="B281" s="158">
        <v>4</v>
      </c>
      <c r="C281" s="13"/>
      <c r="D281" s="16" t="s">
        <v>73</v>
      </c>
      <c r="E281" s="1" t="s">
        <v>109</v>
      </c>
      <c r="F281" s="306" t="s">
        <v>110</v>
      </c>
      <c r="G281" s="10" t="s">
        <v>90</v>
      </c>
      <c r="H281" s="15" t="s">
        <v>74</v>
      </c>
      <c r="I281" s="15" t="s">
        <v>361</v>
      </c>
      <c r="J281" s="162">
        <v>87</v>
      </c>
    </row>
    <row r="282" spans="1:10" ht="16.8">
      <c r="A282" s="432" t="s">
        <v>321</v>
      </c>
      <c r="B282" s="158">
        <v>4</v>
      </c>
      <c r="C282" s="13"/>
      <c r="D282" s="16" t="s">
        <v>169</v>
      </c>
      <c r="E282" s="1" t="s">
        <v>112</v>
      </c>
      <c r="F282" s="306" t="s">
        <v>110</v>
      </c>
      <c r="G282" s="10" t="s">
        <v>71</v>
      </c>
      <c r="H282" s="10" t="s">
        <v>74</v>
      </c>
      <c r="I282" s="10" t="s">
        <v>287</v>
      </c>
      <c r="J282" s="162">
        <v>116</v>
      </c>
    </row>
    <row r="283" spans="1:10" ht="16.8">
      <c r="A283" s="432" t="s">
        <v>550</v>
      </c>
      <c r="B283" s="158">
        <v>4</v>
      </c>
      <c r="C283" s="13"/>
      <c r="D283" s="16" t="s">
        <v>92</v>
      </c>
      <c r="E283" s="1" t="s">
        <v>551</v>
      </c>
      <c r="F283" s="306" t="s">
        <v>135</v>
      </c>
      <c r="G283" s="10" t="s">
        <v>71</v>
      </c>
      <c r="H283" s="10" t="s">
        <v>70</v>
      </c>
      <c r="I283" s="10" t="s">
        <v>385</v>
      </c>
      <c r="J283" s="162">
        <v>97</v>
      </c>
    </row>
    <row r="284" spans="1:10" ht="16.8">
      <c r="A284" s="432" t="s">
        <v>322</v>
      </c>
      <c r="B284" s="158">
        <v>4</v>
      </c>
      <c r="C284" s="13"/>
      <c r="D284" s="16" t="s">
        <v>75</v>
      </c>
      <c r="E284" s="1" t="s">
        <v>366</v>
      </c>
      <c r="F284" s="306" t="s">
        <v>110</v>
      </c>
      <c r="G284" s="10" t="s">
        <v>66</v>
      </c>
      <c r="H284" s="10" t="s">
        <v>123</v>
      </c>
      <c r="I284" s="10" t="s">
        <v>356</v>
      </c>
      <c r="J284" s="162">
        <v>243</v>
      </c>
    </row>
    <row r="285" spans="1:10" ht="16.8">
      <c r="A285" s="432" t="s">
        <v>323</v>
      </c>
      <c r="B285" s="158">
        <v>4</v>
      </c>
      <c r="C285" s="13"/>
      <c r="D285" s="16" t="s">
        <v>168</v>
      </c>
      <c r="E285" s="1" t="s">
        <v>109</v>
      </c>
      <c r="F285" s="10" t="s">
        <v>110</v>
      </c>
      <c r="G285" s="10" t="s">
        <v>66</v>
      </c>
      <c r="H285" s="10" t="s">
        <v>70</v>
      </c>
      <c r="I285" s="10" t="s">
        <v>356</v>
      </c>
      <c r="J285" s="162">
        <v>244</v>
      </c>
    </row>
    <row r="286" spans="1:10" ht="16.8">
      <c r="A286" s="432" t="s">
        <v>324</v>
      </c>
      <c r="B286" s="158">
        <v>4</v>
      </c>
      <c r="C286" s="13"/>
      <c r="D286" s="16" t="s">
        <v>65</v>
      </c>
      <c r="E286" s="1" t="s">
        <v>112</v>
      </c>
      <c r="F286" s="306" t="s">
        <v>110</v>
      </c>
      <c r="G286" s="10" t="s">
        <v>66</v>
      </c>
      <c r="H286" s="10" t="s">
        <v>74</v>
      </c>
      <c r="I286" s="10" t="s">
        <v>358</v>
      </c>
      <c r="J286" s="162">
        <v>123</v>
      </c>
    </row>
    <row r="287" spans="1:10" ht="16.8">
      <c r="A287" s="432" t="s">
        <v>325</v>
      </c>
      <c r="B287" s="158">
        <v>4</v>
      </c>
      <c r="C287" s="13"/>
      <c r="D287" s="314" t="s">
        <v>169</v>
      </c>
      <c r="E287" s="313" t="s">
        <v>184</v>
      </c>
      <c r="F287" s="315" t="s">
        <v>110</v>
      </c>
      <c r="G287" s="315" t="s">
        <v>90</v>
      </c>
      <c r="H287" s="315" t="s">
        <v>111</v>
      </c>
      <c r="I287" s="10" t="s">
        <v>356</v>
      </c>
      <c r="J287" s="325">
        <v>251</v>
      </c>
    </row>
    <row r="288" spans="1:10" ht="16.8">
      <c r="A288" s="432" t="s">
        <v>326</v>
      </c>
      <c r="B288" s="158">
        <v>4</v>
      </c>
      <c r="C288" s="13"/>
      <c r="D288" s="16" t="s">
        <v>65</v>
      </c>
      <c r="E288" s="1" t="s">
        <v>109</v>
      </c>
      <c r="F288" s="306" t="s">
        <v>110</v>
      </c>
      <c r="G288" s="10" t="s">
        <v>90</v>
      </c>
      <c r="H288" s="10" t="s">
        <v>95</v>
      </c>
      <c r="I288" s="10" t="s">
        <v>358</v>
      </c>
      <c r="J288" s="162">
        <v>125</v>
      </c>
    </row>
    <row r="289" spans="1:10" ht="16.8">
      <c r="A289" s="432" t="s">
        <v>327</v>
      </c>
      <c r="B289" s="158">
        <v>4</v>
      </c>
      <c r="C289" s="13"/>
      <c r="D289" s="16" t="s">
        <v>75</v>
      </c>
      <c r="E289" s="1" t="s">
        <v>133</v>
      </c>
      <c r="F289" s="320" t="s">
        <v>110</v>
      </c>
      <c r="G289" s="315" t="s">
        <v>66</v>
      </c>
      <c r="H289" s="315" t="s">
        <v>147</v>
      </c>
      <c r="I289" s="315" t="s">
        <v>367</v>
      </c>
      <c r="J289" s="316">
        <v>107</v>
      </c>
    </row>
    <row r="290" spans="1:10" ht="16.8">
      <c r="A290" s="432" t="s">
        <v>328</v>
      </c>
      <c r="B290" s="158">
        <v>4</v>
      </c>
      <c r="C290" s="13"/>
      <c r="D290" s="16" t="s">
        <v>73</v>
      </c>
      <c r="E290" s="1" t="s">
        <v>115</v>
      </c>
      <c r="F290" s="306" t="s">
        <v>110</v>
      </c>
      <c r="G290" s="10" t="s">
        <v>66</v>
      </c>
      <c r="H290" s="10" t="s">
        <v>70</v>
      </c>
      <c r="I290" s="10" t="s">
        <v>356</v>
      </c>
      <c r="J290" s="162">
        <v>257</v>
      </c>
    </row>
    <row r="291" spans="1:10" ht="16.8">
      <c r="A291" s="432" t="s">
        <v>329</v>
      </c>
      <c r="B291" s="158">
        <v>4</v>
      </c>
      <c r="C291" s="13"/>
      <c r="D291" s="16" t="s">
        <v>73</v>
      </c>
      <c r="E291" s="1" t="s">
        <v>112</v>
      </c>
      <c r="F291" s="306" t="s">
        <v>110</v>
      </c>
      <c r="G291" s="10" t="s">
        <v>90</v>
      </c>
      <c r="H291" s="10" t="s">
        <v>70</v>
      </c>
      <c r="I291" s="10" t="s">
        <v>356</v>
      </c>
      <c r="J291" s="162">
        <v>261</v>
      </c>
    </row>
    <row r="292" spans="1:10" ht="16.8">
      <c r="A292" s="432" t="s">
        <v>330</v>
      </c>
      <c r="B292" s="158">
        <v>4</v>
      </c>
      <c r="C292" s="13"/>
      <c r="D292" s="16" t="s">
        <v>65</v>
      </c>
      <c r="E292" s="1" t="s">
        <v>134</v>
      </c>
      <c r="F292" s="10" t="s">
        <v>110</v>
      </c>
      <c r="G292" s="10" t="s">
        <v>271</v>
      </c>
      <c r="H292" s="10" t="s">
        <v>111</v>
      </c>
      <c r="I292" s="10" t="s">
        <v>360</v>
      </c>
      <c r="J292" s="316">
        <v>101</v>
      </c>
    </row>
    <row r="293" spans="1:10" ht="16.8">
      <c r="A293" s="432" t="s">
        <v>331</v>
      </c>
      <c r="B293" s="158">
        <v>4</v>
      </c>
      <c r="C293" s="13"/>
      <c r="D293" s="16" t="s">
        <v>168</v>
      </c>
      <c r="E293" s="313" t="s">
        <v>112</v>
      </c>
      <c r="F293" s="10" t="s">
        <v>110</v>
      </c>
      <c r="G293" s="10" t="s">
        <v>66</v>
      </c>
      <c r="H293" s="10" t="s">
        <v>70</v>
      </c>
      <c r="I293" s="10" t="s">
        <v>356</v>
      </c>
      <c r="J293" s="316">
        <v>262</v>
      </c>
    </row>
    <row r="294" spans="1:10" ht="16.8">
      <c r="A294" s="432" t="s">
        <v>552</v>
      </c>
      <c r="B294" s="158">
        <v>4</v>
      </c>
      <c r="C294" s="13"/>
      <c r="D294" s="16" t="s">
        <v>65</v>
      </c>
      <c r="E294" s="1" t="s">
        <v>115</v>
      </c>
      <c r="F294" s="306" t="s">
        <v>135</v>
      </c>
      <c r="G294" s="10" t="s">
        <v>90</v>
      </c>
      <c r="H294" s="10" t="s">
        <v>111</v>
      </c>
      <c r="I294" s="10" t="s">
        <v>385</v>
      </c>
      <c r="J294" s="162">
        <v>101</v>
      </c>
    </row>
    <row r="295" spans="1:10" ht="16.8">
      <c r="A295" s="432" t="s">
        <v>332</v>
      </c>
      <c r="B295" s="158">
        <v>4</v>
      </c>
      <c r="C295" s="13"/>
      <c r="D295" s="16" t="s">
        <v>65</v>
      </c>
      <c r="E295" s="1" t="s">
        <v>112</v>
      </c>
      <c r="F295" s="320" t="s">
        <v>110</v>
      </c>
      <c r="G295" s="315" t="s">
        <v>80</v>
      </c>
      <c r="H295" s="315" t="s">
        <v>74</v>
      </c>
      <c r="I295" s="315" t="s">
        <v>368</v>
      </c>
      <c r="J295" s="316">
        <v>52</v>
      </c>
    </row>
    <row r="296" spans="1:10" ht="16.8">
      <c r="A296" s="432" t="s">
        <v>333</v>
      </c>
      <c r="B296" s="158">
        <v>4</v>
      </c>
      <c r="C296" s="13"/>
      <c r="D296" s="16" t="s">
        <v>169</v>
      </c>
      <c r="E296" s="1" t="s">
        <v>369</v>
      </c>
      <c r="F296" s="10" t="s">
        <v>135</v>
      </c>
      <c r="G296" s="10" t="s">
        <v>71</v>
      </c>
      <c r="H296" s="10" t="s">
        <v>70</v>
      </c>
      <c r="I296" s="10" t="s">
        <v>363</v>
      </c>
      <c r="J296" s="162">
        <v>105</v>
      </c>
    </row>
    <row r="297" spans="1:10" ht="16.8">
      <c r="A297" s="432" t="s">
        <v>334</v>
      </c>
      <c r="B297" s="158">
        <v>4</v>
      </c>
      <c r="C297" s="13"/>
      <c r="D297" s="16" t="s">
        <v>65</v>
      </c>
      <c r="E297" s="1" t="s">
        <v>112</v>
      </c>
      <c r="F297" s="306" t="s">
        <v>110</v>
      </c>
      <c r="G297" s="10" t="s">
        <v>81</v>
      </c>
      <c r="H297" s="10" t="s">
        <v>72</v>
      </c>
      <c r="I297" s="10" t="s">
        <v>356</v>
      </c>
      <c r="J297" s="162">
        <v>271</v>
      </c>
    </row>
    <row r="298" spans="1:10" ht="16.8">
      <c r="A298" s="432" t="s">
        <v>335</v>
      </c>
      <c r="B298" s="158">
        <v>4</v>
      </c>
      <c r="C298" s="13"/>
      <c r="D298" s="16" t="s">
        <v>73</v>
      </c>
      <c r="E298" s="1" t="s">
        <v>113</v>
      </c>
      <c r="F298" s="306" t="s">
        <v>110</v>
      </c>
      <c r="G298" s="10" t="s">
        <v>66</v>
      </c>
      <c r="H298" s="10" t="s">
        <v>70</v>
      </c>
      <c r="I298" s="10" t="s">
        <v>356</v>
      </c>
      <c r="J298" s="162">
        <v>272</v>
      </c>
    </row>
    <row r="299" spans="1:10" ht="16.8">
      <c r="A299" s="432" t="s">
        <v>336</v>
      </c>
      <c r="B299" s="158">
        <v>4</v>
      </c>
      <c r="C299" s="13"/>
      <c r="D299" s="16" t="s">
        <v>92</v>
      </c>
      <c r="E299" s="313" t="s">
        <v>113</v>
      </c>
      <c r="F299" s="306" t="s">
        <v>132</v>
      </c>
      <c r="G299" s="315" t="s">
        <v>117</v>
      </c>
      <c r="H299" s="315" t="s">
        <v>136</v>
      </c>
      <c r="I299" s="315" t="s">
        <v>365</v>
      </c>
      <c r="J299" s="316">
        <v>117</v>
      </c>
    </row>
    <row r="300" spans="1:10" ht="16.8">
      <c r="A300" s="432" t="s">
        <v>337</v>
      </c>
      <c r="B300" s="158">
        <v>4</v>
      </c>
      <c r="C300" s="13"/>
      <c r="D300" s="314" t="s">
        <v>73</v>
      </c>
      <c r="E300" s="313" t="s">
        <v>113</v>
      </c>
      <c r="F300" s="320" t="s">
        <v>110</v>
      </c>
      <c r="G300" s="315" t="s">
        <v>90</v>
      </c>
      <c r="H300" s="315" t="s">
        <v>147</v>
      </c>
      <c r="I300" s="315" t="s">
        <v>370</v>
      </c>
      <c r="J300" s="321">
        <v>57</v>
      </c>
    </row>
    <row r="301" spans="1:10" ht="16.8">
      <c r="A301" s="432" t="s">
        <v>338</v>
      </c>
      <c r="B301" s="158">
        <v>4</v>
      </c>
      <c r="C301" s="13"/>
      <c r="D301" s="16" t="s">
        <v>169</v>
      </c>
      <c r="E301" s="1" t="s">
        <v>112</v>
      </c>
      <c r="F301" s="306" t="s">
        <v>110</v>
      </c>
      <c r="G301" s="10" t="s">
        <v>66</v>
      </c>
      <c r="H301" s="10" t="s">
        <v>147</v>
      </c>
      <c r="I301" s="10" t="s">
        <v>358</v>
      </c>
      <c r="J301" s="162">
        <v>126</v>
      </c>
    </row>
    <row r="302" spans="1:10" ht="16.8">
      <c r="A302" s="432" t="s">
        <v>339</v>
      </c>
      <c r="B302" s="158">
        <v>4</v>
      </c>
      <c r="C302" s="13"/>
      <c r="D302" s="16" t="s">
        <v>73</v>
      </c>
      <c r="E302" s="1" t="s">
        <v>112</v>
      </c>
      <c r="F302" s="306" t="s">
        <v>110</v>
      </c>
      <c r="G302" s="10" t="s">
        <v>66</v>
      </c>
      <c r="H302" s="10" t="s">
        <v>371</v>
      </c>
      <c r="I302" s="10" t="s">
        <v>358</v>
      </c>
      <c r="J302" s="162">
        <v>127</v>
      </c>
    </row>
    <row r="303" spans="1:10" ht="16.8">
      <c r="A303" s="432" t="s">
        <v>340</v>
      </c>
      <c r="B303" s="158">
        <v>4</v>
      </c>
      <c r="C303" s="13"/>
      <c r="D303" s="16" t="s">
        <v>75</v>
      </c>
      <c r="E303" s="1" t="s">
        <v>115</v>
      </c>
      <c r="F303" s="306" t="s">
        <v>135</v>
      </c>
      <c r="G303" s="10" t="s">
        <v>90</v>
      </c>
      <c r="H303" s="10" t="s">
        <v>372</v>
      </c>
      <c r="I303" s="10" t="s">
        <v>356</v>
      </c>
      <c r="J303" s="162">
        <v>275</v>
      </c>
    </row>
    <row r="304" spans="1:10" ht="16.8">
      <c r="A304" s="432" t="s">
        <v>553</v>
      </c>
      <c r="B304" s="158">
        <v>4</v>
      </c>
      <c r="C304" s="13"/>
      <c r="D304" s="16" t="s">
        <v>65</v>
      </c>
      <c r="E304" s="1" t="s">
        <v>113</v>
      </c>
      <c r="F304" s="306" t="s">
        <v>110</v>
      </c>
      <c r="G304" s="10" t="s">
        <v>162</v>
      </c>
      <c r="H304" s="10" t="s">
        <v>69</v>
      </c>
      <c r="I304" s="10" t="s">
        <v>554</v>
      </c>
      <c r="J304" s="308" t="s">
        <v>554</v>
      </c>
    </row>
    <row r="305" spans="1:10" ht="16.8">
      <c r="A305" s="432" t="s">
        <v>341</v>
      </c>
      <c r="B305" s="158">
        <v>4</v>
      </c>
      <c r="C305" s="13"/>
      <c r="D305" s="16" t="s">
        <v>65</v>
      </c>
      <c r="E305" s="1" t="s">
        <v>112</v>
      </c>
      <c r="F305" s="306" t="s">
        <v>110</v>
      </c>
      <c r="G305" s="10" t="s">
        <v>66</v>
      </c>
      <c r="H305" s="10" t="s">
        <v>72</v>
      </c>
      <c r="I305" s="10" t="s">
        <v>356</v>
      </c>
      <c r="J305" s="162">
        <v>282</v>
      </c>
    </row>
    <row r="306" spans="1:10" ht="16.8">
      <c r="A306" s="432" t="s">
        <v>342</v>
      </c>
      <c r="B306" s="158">
        <v>4</v>
      </c>
      <c r="C306" s="13"/>
      <c r="D306" s="16" t="s">
        <v>92</v>
      </c>
      <c r="E306" s="1" t="s">
        <v>109</v>
      </c>
      <c r="F306" s="306" t="s">
        <v>110</v>
      </c>
      <c r="G306" s="10" t="s">
        <v>71</v>
      </c>
      <c r="H306" s="10" t="s">
        <v>74</v>
      </c>
      <c r="I306" s="10" t="s">
        <v>358</v>
      </c>
      <c r="J306" s="162">
        <v>127</v>
      </c>
    </row>
    <row r="307" spans="1:10" ht="16.8">
      <c r="A307" s="432" t="s">
        <v>343</v>
      </c>
      <c r="B307" s="158">
        <v>4</v>
      </c>
      <c r="C307" s="13"/>
      <c r="D307" s="16" t="s">
        <v>75</v>
      </c>
      <c r="E307" s="1" t="s">
        <v>109</v>
      </c>
      <c r="F307" s="10" t="s">
        <v>110</v>
      </c>
      <c r="G307" s="15" t="s">
        <v>90</v>
      </c>
      <c r="H307" s="15" t="s">
        <v>69</v>
      </c>
      <c r="I307" s="10" t="s">
        <v>363</v>
      </c>
      <c r="J307" s="162">
        <v>108</v>
      </c>
    </row>
    <row r="308" spans="1:10" ht="16.8">
      <c r="A308" s="432" t="s">
        <v>344</v>
      </c>
      <c r="B308" s="158">
        <v>4</v>
      </c>
      <c r="C308" s="13"/>
      <c r="D308" s="314" t="s">
        <v>75</v>
      </c>
      <c r="E308" s="313" t="s">
        <v>109</v>
      </c>
      <c r="F308" s="320" t="s">
        <v>110</v>
      </c>
      <c r="G308" s="315" t="s">
        <v>90</v>
      </c>
      <c r="H308" s="315" t="s">
        <v>69</v>
      </c>
      <c r="I308" s="315" t="s">
        <v>370</v>
      </c>
      <c r="J308" s="321">
        <v>59</v>
      </c>
    </row>
    <row r="309" spans="1:10" ht="16.8">
      <c r="A309" s="432" t="s">
        <v>345</v>
      </c>
      <c r="B309" s="158">
        <v>4</v>
      </c>
      <c r="C309" s="13"/>
      <c r="D309" s="314" t="s">
        <v>75</v>
      </c>
      <c r="E309" s="313" t="s">
        <v>109</v>
      </c>
      <c r="F309" s="320" t="s">
        <v>110</v>
      </c>
      <c r="G309" s="315" t="s">
        <v>90</v>
      </c>
      <c r="H309" s="315" t="s">
        <v>69</v>
      </c>
      <c r="I309" s="315" t="s">
        <v>370</v>
      </c>
      <c r="J309" s="321">
        <v>59</v>
      </c>
    </row>
    <row r="310" spans="1:10" ht="16.8">
      <c r="A310" s="432" t="s">
        <v>555</v>
      </c>
      <c r="B310" s="158">
        <v>4</v>
      </c>
      <c r="C310" s="13"/>
      <c r="D310" s="16" t="s">
        <v>168</v>
      </c>
      <c r="E310" s="1" t="s">
        <v>556</v>
      </c>
      <c r="F310" s="306" t="s">
        <v>110</v>
      </c>
      <c r="G310" s="10" t="s">
        <v>66</v>
      </c>
      <c r="H310" s="10" t="s">
        <v>70</v>
      </c>
      <c r="I310" s="10" t="s">
        <v>385</v>
      </c>
      <c r="J310" s="162">
        <v>106</v>
      </c>
    </row>
    <row r="311" spans="1:10" ht="16.8">
      <c r="A311" s="432" t="s">
        <v>346</v>
      </c>
      <c r="B311" s="158">
        <v>4</v>
      </c>
      <c r="C311" s="13"/>
      <c r="D311" s="16" t="s">
        <v>73</v>
      </c>
      <c r="E311" s="1" t="s">
        <v>115</v>
      </c>
      <c r="F311" s="306" t="s">
        <v>132</v>
      </c>
      <c r="G311" s="10" t="s">
        <v>90</v>
      </c>
      <c r="H311" s="10" t="s">
        <v>74</v>
      </c>
      <c r="I311" s="10" t="s">
        <v>356</v>
      </c>
      <c r="J311" s="317">
        <v>286</v>
      </c>
    </row>
    <row r="312" spans="1:10" ht="16.8">
      <c r="A312" s="432" t="s">
        <v>347</v>
      </c>
      <c r="B312" s="158">
        <v>4</v>
      </c>
      <c r="C312" s="13"/>
      <c r="D312" s="14" t="s">
        <v>73</v>
      </c>
      <c r="E312" s="11" t="s">
        <v>184</v>
      </c>
      <c r="F312" s="322" t="s">
        <v>110</v>
      </c>
      <c r="G312" s="10" t="s">
        <v>90</v>
      </c>
      <c r="H312" s="10" t="s">
        <v>74</v>
      </c>
      <c r="I312" s="10" t="s">
        <v>373</v>
      </c>
      <c r="J312" s="310">
        <v>72</v>
      </c>
    </row>
    <row r="313" spans="1:10" ht="16.8">
      <c r="A313" s="432" t="s">
        <v>348</v>
      </c>
      <c r="B313" s="158">
        <v>4</v>
      </c>
      <c r="C313" s="13"/>
      <c r="D313" s="16" t="s">
        <v>169</v>
      </c>
      <c r="E313" s="313" t="s">
        <v>113</v>
      </c>
      <c r="F313" s="10" t="s">
        <v>110</v>
      </c>
      <c r="G313" s="10" t="s">
        <v>66</v>
      </c>
      <c r="H313" s="10" t="s">
        <v>374</v>
      </c>
      <c r="I313" s="10" t="s">
        <v>363</v>
      </c>
      <c r="J313" s="162">
        <v>109</v>
      </c>
    </row>
    <row r="314" spans="1:10" ht="16.8">
      <c r="A314" s="432" t="s">
        <v>349</v>
      </c>
      <c r="B314" s="158">
        <v>4</v>
      </c>
      <c r="C314" s="13"/>
      <c r="D314" s="16" t="s">
        <v>182</v>
      </c>
      <c r="E314" s="1" t="s">
        <v>375</v>
      </c>
      <c r="F314" s="10" t="s">
        <v>110</v>
      </c>
      <c r="G314" s="15" t="s">
        <v>90</v>
      </c>
      <c r="H314" s="10" t="s">
        <v>70</v>
      </c>
      <c r="I314" s="10" t="s">
        <v>363</v>
      </c>
      <c r="J314" s="162">
        <v>109</v>
      </c>
    </row>
    <row r="315" spans="1:10" ht="16.8">
      <c r="A315" s="432" t="s">
        <v>240</v>
      </c>
      <c r="B315" s="158">
        <v>4</v>
      </c>
      <c r="C315" s="13"/>
      <c r="D315" s="16" t="s">
        <v>92</v>
      </c>
      <c r="E315" s="1" t="s">
        <v>194</v>
      </c>
      <c r="F315" s="306" t="s">
        <v>110</v>
      </c>
      <c r="G315" s="10" t="s">
        <v>66</v>
      </c>
      <c r="H315" s="10" t="s">
        <v>72</v>
      </c>
      <c r="I315" s="10" t="s">
        <v>356</v>
      </c>
      <c r="J315" s="162">
        <v>294</v>
      </c>
    </row>
    <row r="316" spans="1:10" ht="16.8">
      <c r="A316" s="432" t="s">
        <v>350</v>
      </c>
      <c r="B316" s="158">
        <v>4</v>
      </c>
      <c r="C316" s="13"/>
      <c r="D316" s="16" t="s">
        <v>169</v>
      </c>
      <c r="E316" s="1" t="s">
        <v>109</v>
      </c>
      <c r="F316" s="306" t="s">
        <v>132</v>
      </c>
      <c r="G316" s="10" t="s">
        <v>66</v>
      </c>
      <c r="H316" s="10" t="s">
        <v>97</v>
      </c>
      <c r="I316" s="10" t="s">
        <v>361</v>
      </c>
      <c r="J316" s="162">
        <v>91</v>
      </c>
    </row>
    <row r="317" spans="1:10" ht="16.8">
      <c r="A317" s="432" t="s">
        <v>351</v>
      </c>
      <c r="B317" s="158">
        <v>4</v>
      </c>
      <c r="C317" s="13"/>
      <c r="D317" s="323" t="s">
        <v>75</v>
      </c>
      <c r="E317" s="1" t="s">
        <v>115</v>
      </c>
      <c r="F317" s="306" t="s">
        <v>110</v>
      </c>
      <c r="G317" s="10" t="s">
        <v>90</v>
      </c>
      <c r="H317" s="15" t="s">
        <v>72</v>
      </c>
      <c r="I317" s="15" t="s">
        <v>287</v>
      </c>
      <c r="J317" s="162">
        <v>233</v>
      </c>
    </row>
    <row r="318" spans="1:10" ht="16.8">
      <c r="A318" s="432" t="s">
        <v>352</v>
      </c>
      <c r="B318" s="158">
        <v>4</v>
      </c>
      <c r="C318" s="13"/>
      <c r="D318" s="16" t="s">
        <v>73</v>
      </c>
      <c r="E318" s="1" t="s">
        <v>115</v>
      </c>
      <c r="F318" s="320" t="s">
        <v>110</v>
      </c>
      <c r="G318" s="315" t="s">
        <v>117</v>
      </c>
      <c r="H318" s="315" t="s">
        <v>376</v>
      </c>
      <c r="I318" s="315" t="s">
        <v>367</v>
      </c>
      <c r="J318" s="316">
        <v>118</v>
      </c>
    </row>
    <row r="319" spans="1:10" ht="16.8">
      <c r="A319" s="432" t="s">
        <v>286</v>
      </c>
      <c r="B319" s="158">
        <v>4</v>
      </c>
      <c r="C319" s="13"/>
      <c r="D319" s="16" t="s">
        <v>169</v>
      </c>
      <c r="E319" s="1" t="s">
        <v>375</v>
      </c>
      <c r="F319" s="306" t="s">
        <v>110</v>
      </c>
      <c r="G319" s="10" t="s">
        <v>71</v>
      </c>
      <c r="H319" s="15" t="s">
        <v>74</v>
      </c>
      <c r="I319" s="15" t="s">
        <v>361</v>
      </c>
      <c r="J319" s="162">
        <v>92</v>
      </c>
    </row>
    <row r="320" spans="1:10" ht="16.8">
      <c r="A320" s="433" t="s">
        <v>353</v>
      </c>
      <c r="B320" s="159">
        <v>4</v>
      </c>
      <c r="C320" s="160"/>
      <c r="D320" s="161" t="s">
        <v>92</v>
      </c>
      <c r="E320" s="12" t="s">
        <v>109</v>
      </c>
      <c r="F320" s="311" t="s">
        <v>110</v>
      </c>
      <c r="G320" s="17" t="s">
        <v>377</v>
      </c>
      <c r="H320" s="17" t="s">
        <v>70</v>
      </c>
      <c r="I320" s="17" t="s">
        <v>361</v>
      </c>
      <c r="J320" s="163">
        <v>92</v>
      </c>
    </row>
    <row r="321" spans="1:10" ht="16.8">
      <c r="A321" s="432" t="s">
        <v>652</v>
      </c>
      <c r="B321" s="158">
        <v>5</v>
      </c>
      <c r="C321" s="13"/>
      <c r="D321" s="16" t="s">
        <v>65</v>
      </c>
      <c r="E321" s="1" t="s">
        <v>732</v>
      </c>
      <c r="F321" s="306" t="s">
        <v>137</v>
      </c>
      <c r="G321" s="10" t="s">
        <v>66</v>
      </c>
      <c r="H321" s="15" t="s">
        <v>70</v>
      </c>
      <c r="I321" s="15" t="s">
        <v>356</v>
      </c>
      <c r="J321" s="162">
        <v>201</v>
      </c>
    </row>
    <row r="322" spans="1:10" ht="16.8">
      <c r="A322" s="432" t="s">
        <v>713</v>
      </c>
      <c r="B322" s="158">
        <v>5</v>
      </c>
      <c r="C322" s="13"/>
      <c r="D322" s="16" t="s">
        <v>169</v>
      </c>
      <c r="E322" s="1" t="s">
        <v>109</v>
      </c>
      <c r="F322" s="306" t="s">
        <v>110</v>
      </c>
      <c r="G322" s="10" t="s">
        <v>271</v>
      </c>
      <c r="H322" s="15" t="s">
        <v>74</v>
      </c>
      <c r="I322" s="15" t="s">
        <v>361</v>
      </c>
      <c r="J322" s="162">
        <v>81</v>
      </c>
    </row>
    <row r="323" spans="1:10" ht="16.8">
      <c r="A323" s="432" t="s">
        <v>714</v>
      </c>
      <c r="B323" s="158">
        <v>5</v>
      </c>
      <c r="C323" s="13"/>
      <c r="D323" s="16" t="s">
        <v>169</v>
      </c>
      <c r="E323" s="1" t="s">
        <v>112</v>
      </c>
      <c r="F323" s="306" t="s">
        <v>110</v>
      </c>
      <c r="G323" s="10" t="s">
        <v>90</v>
      </c>
      <c r="H323" s="15" t="s">
        <v>74</v>
      </c>
      <c r="I323" s="15" t="s">
        <v>742</v>
      </c>
      <c r="J323" s="162">
        <v>61</v>
      </c>
    </row>
    <row r="324" spans="1:10" ht="16.8">
      <c r="A324" s="432" t="s">
        <v>682</v>
      </c>
      <c r="B324" s="158">
        <v>5</v>
      </c>
      <c r="C324" s="13"/>
      <c r="D324" s="16" t="s">
        <v>182</v>
      </c>
      <c r="E324" s="1" t="s">
        <v>112</v>
      </c>
      <c r="F324" s="306" t="s">
        <v>110</v>
      </c>
      <c r="G324" s="10" t="s">
        <v>90</v>
      </c>
      <c r="H324" s="15" t="s">
        <v>74</v>
      </c>
      <c r="I324" s="15" t="s">
        <v>358</v>
      </c>
      <c r="J324" s="162">
        <v>116</v>
      </c>
    </row>
    <row r="325" spans="1:10" ht="16.8">
      <c r="A325" s="432" t="s">
        <v>698</v>
      </c>
      <c r="B325" s="158">
        <v>5</v>
      </c>
      <c r="C325" s="13"/>
      <c r="D325" s="16" t="s">
        <v>168</v>
      </c>
      <c r="E325" s="1" t="s">
        <v>109</v>
      </c>
      <c r="F325" s="306" t="s">
        <v>110</v>
      </c>
      <c r="G325" s="10" t="s">
        <v>66</v>
      </c>
      <c r="H325" s="15" t="s">
        <v>74</v>
      </c>
      <c r="I325" s="15" t="s">
        <v>358</v>
      </c>
      <c r="J325" s="162">
        <v>117</v>
      </c>
    </row>
    <row r="326" spans="1:10" ht="16.8">
      <c r="A326" s="432" t="s">
        <v>688</v>
      </c>
      <c r="B326" s="158">
        <v>5</v>
      </c>
      <c r="C326" s="13"/>
      <c r="D326" s="16" t="s">
        <v>75</v>
      </c>
      <c r="E326" s="1" t="s">
        <v>113</v>
      </c>
      <c r="F326" s="306" t="s">
        <v>110</v>
      </c>
      <c r="G326" s="10" t="s">
        <v>99</v>
      </c>
      <c r="H326" s="15" t="s">
        <v>74</v>
      </c>
      <c r="I326" s="15" t="s">
        <v>359</v>
      </c>
      <c r="J326" s="162">
        <v>99</v>
      </c>
    </row>
    <row r="327" spans="1:10" ht="16.8">
      <c r="A327" s="432" t="s">
        <v>689</v>
      </c>
      <c r="B327" s="158">
        <v>5</v>
      </c>
      <c r="C327" s="13"/>
      <c r="D327" s="16" t="s">
        <v>75</v>
      </c>
      <c r="E327" s="1" t="s">
        <v>112</v>
      </c>
      <c r="F327" s="306" t="s">
        <v>110</v>
      </c>
      <c r="G327" s="10" t="s">
        <v>99</v>
      </c>
      <c r="H327" s="15" t="s">
        <v>123</v>
      </c>
      <c r="I327" s="15" t="s">
        <v>364</v>
      </c>
      <c r="J327" s="162">
        <v>89</v>
      </c>
    </row>
    <row r="328" spans="1:10" ht="16.8">
      <c r="A328" s="432" t="s">
        <v>653</v>
      </c>
      <c r="B328" s="158">
        <v>5</v>
      </c>
      <c r="C328" s="13"/>
      <c r="D328" s="16" t="s">
        <v>65</v>
      </c>
      <c r="E328" s="1" t="s">
        <v>109</v>
      </c>
      <c r="F328" s="306" t="s">
        <v>67</v>
      </c>
      <c r="G328" s="10" t="s">
        <v>90</v>
      </c>
      <c r="H328" s="15" t="s">
        <v>70</v>
      </c>
      <c r="I328" s="15" t="s">
        <v>356</v>
      </c>
      <c r="J328" s="162">
        <v>207</v>
      </c>
    </row>
    <row r="329" spans="1:10" ht="16.8">
      <c r="A329" s="432" t="s">
        <v>663</v>
      </c>
      <c r="B329" s="158">
        <v>5</v>
      </c>
      <c r="C329" s="13"/>
      <c r="D329" s="16" t="s">
        <v>73</v>
      </c>
      <c r="E329" s="1" t="s">
        <v>734</v>
      </c>
      <c r="F329" s="306" t="s">
        <v>110</v>
      </c>
      <c r="G329" s="10" t="s">
        <v>90</v>
      </c>
      <c r="H329" s="15" t="s">
        <v>70</v>
      </c>
      <c r="I329" s="15" t="s">
        <v>360</v>
      </c>
      <c r="J329" s="162">
        <v>96</v>
      </c>
    </row>
    <row r="330" spans="1:10" ht="16.8">
      <c r="A330" s="432" t="s">
        <v>683</v>
      </c>
      <c r="B330" s="158">
        <v>5</v>
      </c>
      <c r="C330" s="13"/>
      <c r="D330" s="16" t="s">
        <v>182</v>
      </c>
      <c r="E330" s="1" t="s">
        <v>134</v>
      </c>
      <c r="F330" s="306" t="s">
        <v>110</v>
      </c>
      <c r="G330" s="10" t="s">
        <v>403</v>
      </c>
      <c r="H330" s="15" t="s">
        <v>69</v>
      </c>
      <c r="I330" s="15" t="s">
        <v>363</v>
      </c>
      <c r="J330" s="162">
        <v>94</v>
      </c>
    </row>
    <row r="331" spans="1:10" ht="16.8">
      <c r="A331" s="432" t="s">
        <v>771</v>
      </c>
      <c r="B331" s="158">
        <v>5</v>
      </c>
      <c r="C331" s="16" t="s">
        <v>585</v>
      </c>
      <c r="D331" s="16" t="s">
        <v>182</v>
      </c>
      <c r="E331" s="1" t="s">
        <v>109</v>
      </c>
      <c r="F331" s="306" t="s">
        <v>110</v>
      </c>
      <c r="G331" s="10" t="s">
        <v>90</v>
      </c>
      <c r="H331" s="10" t="s">
        <v>97</v>
      </c>
      <c r="I331" s="10" t="s">
        <v>356</v>
      </c>
      <c r="J331" s="162">
        <v>209</v>
      </c>
    </row>
    <row r="332" spans="1:10" ht="16.8">
      <c r="A332" s="432" t="s">
        <v>699</v>
      </c>
      <c r="B332" s="158">
        <v>5</v>
      </c>
      <c r="C332" s="13"/>
      <c r="D332" s="16" t="s">
        <v>168</v>
      </c>
      <c r="E332" s="1" t="s">
        <v>109</v>
      </c>
      <c r="F332" s="306" t="s">
        <v>67</v>
      </c>
      <c r="G332" s="10" t="s">
        <v>66</v>
      </c>
      <c r="H332" s="15" t="s">
        <v>70</v>
      </c>
      <c r="I332" s="15" t="s">
        <v>385</v>
      </c>
      <c r="J332" s="162">
        <v>87</v>
      </c>
    </row>
    <row r="333" spans="1:10" ht="16.8">
      <c r="A333" s="432" t="s">
        <v>684</v>
      </c>
      <c r="B333" s="158">
        <v>5</v>
      </c>
      <c r="C333" s="13"/>
      <c r="D333" s="16" t="s">
        <v>182</v>
      </c>
      <c r="E333" s="1" t="s">
        <v>134</v>
      </c>
      <c r="F333" s="306" t="s">
        <v>110</v>
      </c>
      <c r="G333" s="10" t="s">
        <v>90</v>
      </c>
      <c r="H333" s="15" t="s">
        <v>74</v>
      </c>
      <c r="I333" s="15" t="s">
        <v>356</v>
      </c>
      <c r="J333" s="162">
        <v>211</v>
      </c>
    </row>
    <row r="334" spans="1:10" ht="16.8">
      <c r="A334" s="432" t="s">
        <v>679</v>
      </c>
      <c r="B334" s="158">
        <v>5</v>
      </c>
      <c r="C334" s="13"/>
      <c r="D334" s="16" t="s">
        <v>92</v>
      </c>
      <c r="E334" s="1" t="s">
        <v>736</v>
      </c>
      <c r="F334" s="306" t="s">
        <v>135</v>
      </c>
      <c r="G334" s="10" t="s">
        <v>71</v>
      </c>
      <c r="H334" s="15" t="s">
        <v>74</v>
      </c>
      <c r="I334" s="15" t="s">
        <v>356</v>
      </c>
      <c r="J334" s="162">
        <v>211</v>
      </c>
    </row>
    <row r="335" spans="1:10" ht="16.8">
      <c r="A335" s="432" t="s">
        <v>654</v>
      </c>
      <c r="B335" s="158">
        <v>5</v>
      </c>
      <c r="C335" s="13"/>
      <c r="D335" s="16" t="s">
        <v>65</v>
      </c>
      <c r="E335" s="1" t="s">
        <v>134</v>
      </c>
      <c r="F335" s="306" t="s">
        <v>110</v>
      </c>
      <c r="G335" s="10" t="s">
        <v>90</v>
      </c>
      <c r="H335" s="15" t="s">
        <v>136</v>
      </c>
      <c r="I335" s="15" t="s">
        <v>392</v>
      </c>
      <c r="J335" s="162">
        <v>107</v>
      </c>
    </row>
    <row r="336" spans="1:10" ht="16.8">
      <c r="A336" s="432" t="s">
        <v>664</v>
      </c>
      <c r="B336" s="158">
        <v>5</v>
      </c>
      <c r="C336" s="13"/>
      <c r="D336" s="16" t="s">
        <v>73</v>
      </c>
      <c r="E336" s="1" t="s">
        <v>112</v>
      </c>
      <c r="F336" s="306" t="s">
        <v>132</v>
      </c>
      <c r="G336" s="10" t="s">
        <v>90</v>
      </c>
      <c r="H336" s="15" t="s">
        <v>74</v>
      </c>
      <c r="I336" s="15" t="s">
        <v>364</v>
      </c>
      <c r="J336" s="162">
        <v>91</v>
      </c>
    </row>
    <row r="337" spans="1:10" ht="16.8">
      <c r="A337" s="432" t="s">
        <v>715</v>
      </c>
      <c r="B337" s="158">
        <v>5</v>
      </c>
      <c r="C337" s="13"/>
      <c r="D337" s="16" t="s">
        <v>169</v>
      </c>
      <c r="E337" s="1" t="s">
        <v>109</v>
      </c>
      <c r="F337" s="306" t="s">
        <v>110</v>
      </c>
      <c r="G337" s="10" t="s">
        <v>66</v>
      </c>
      <c r="H337" s="15" t="s">
        <v>69</v>
      </c>
      <c r="I337" s="15" t="s">
        <v>370</v>
      </c>
      <c r="J337" s="162">
        <v>53</v>
      </c>
    </row>
    <row r="338" spans="1:10" ht="16.8">
      <c r="A338" s="432" t="s">
        <v>731</v>
      </c>
      <c r="B338" s="158">
        <v>5</v>
      </c>
      <c r="C338" s="13"/>
      <c r="D338" s="16" t="s">
        <v>68</v>
      </c>
      <c r="E338" s="1" t="s">
        <v>109</v>
      </c>
      <c r="F338" s="306" t="s">
        <v>110</v>
      </c>
      <c r="G338" s="10" t="s">
        <v>90</v>
      </c>
      <c r="H338" s="10" t="s">
        <v>70</v>
      </c>
      <c r="I338" s="10" t="s">
        <v>356</v>
      </c>
      <c r="J338" s="162">
        <v>216</v>
      </c>
    </row>
    <row r="339" spans="1:10" ht="16.8">
      <c r="A339" s="432" t="s">
        <v>690</v>
      </c>
      <c r="B339" s="158">
        <v>5</v>
      </c>
      <c r="C339" s="13"/>
      <c r="D339" s="16" t="s">
        <v>75</v>
      </c>
      <c r="E339" s="1" t="s">
        <v>738</v>
      </c>
      <c r="F339" s="306" t="s">
        <v>110</v>
      </c>
      <c r="G339" s="10" t="s">
        <v>117</v>
      </c>
      <c r="H339" s="15" t="s">
        <v>74</v>
      </c>
      <c r="I339" s="15" t="s">
        <v>363</v>
      </c>
      <c r="J339" s="162">
        <v>96</v>
      </c>
    </row>
    <row r="340" spans="1:10" ht="16.8">
      <c r="A340" s="432" t="s">
        <v>655</v>
      </c>
      <c r="B340" s="158">
        <v>5</v>
      </c>
      <c r="C340" s="13"/>
      <c r="D340" s="16" t="s">
        <v>65</v>
      </c>
      <c r="E340" s="1" t="s">
        <v>109</v>
      </c>
      <c r="F340" s="306" t="s">
        <v>110</v>
      </c>
      <c r="G340" s="10" t="s">
        <v>71</v>
      </c>
      <c r="H340" s="15" t="s">
        <v>69</v>
      </c>
      <c r="I340" s="15" t="s">
        <v>421</v>
      </c>
      <c r="J340" s="162">
        <v>161</v>
      </c>
    </row>
    <row r="341" spans="1:10" ht="16.8">
      <c r="A341" s="432" t="s">
        <v>665</v>
      </c>
      <c r="B341" s="158">
        <v>5</v>
      </c>
      <c r="C341" s="13"/>
      <c r="D341" s="16" t="s">
        <v>73</v>
      </c>
      <c r="E341" s="1" t="s">
        <v>109</v>
      </c>
      <c r="F341" s="306" t="s">
        <v>110</v>
      </c>
      <c r="G341" s="10" t="s">
        <v>90</v>
      </c>
      <c r="H341" s="15" t="s">
        <v>69</v>
      </c>
      <c r="I341" s="15" t="s">
        <v>358</v>
      </c>
      <c r="J341" s="162">
        <v>118</v>
      </c>
    </row>
    <row r="342" spans="1:10" ht="16.8">
      <c r="A342" s="432" t="s">
        <v>700</v>
      </c>
      <c r="B342" s="158">
        <v>5</v>
      </c>
      <c r="C342" s="13"/>
      <c r="D342" s="16" t="s">
        <v>168</v>
      </c>
      <c r="E342" s="1" t="s">
        <v>109</v>
      </c>
      <c r="F342" s="306" t="s">
        <v>110</v>
      </c>
      <c r="G342" s="10" t="s">
        <v>71</v>
      </c>
      <c r="H342" s="15" t="s">
        <v>111</v>
      </c>
      <c r="I342" s="15" t="s">
        <v>360</v>
      </c>
      <c r="J342" s="162">
        <v>97</v>
      </c>
    </row>
    <row r="343" spans="1:10" ht="16.8">
      <c r="A343" s="432" t="s">
        <v>656</v>
      </c>
      <c r="B343" s="158">
        <v>5</v>
      </c>
      <c r="C343" s="13"/>
      <c r="D343" s="16" t="s">
        <v>65</v>
      </c>
      <c r="E343" s="1" t="s">
        <v>112</v>
      </c>
      <c r="F343" s="306" t="s">
        <v>110</v>
      </c>
      <c r="G343" s="10" t="s">
        <v>66</v>
      </c>
      <c r="H343" s="15" t="s">
        <v>74</v>
      </c>
      <c r="I343" s="15" t="s">
        <v>364</v>
      </c>
      <c r="J343" s="162">
        <v>93</v>
      </c>
    </row>
    <row r="344" spans="1:10" ht="16.8">
      <c r="A344" s="432" t="s">
        <v>657</v>
      </c>
      <c r="B344" s="158">
        <v>5</v>
      </c>
      <c r="C344" s="13"/>
      <c r="D344" s="16" t="s">
        <v>65</v>
      </c>
      <c r="E344" s="1" t="s">
        <v>112</v>
      </c>
      <c r="F344" s="306" t="s">
        <v>110</v>
      </c>
      <c r="G344" s="10" t="s">
        <v>66</v>
      </c>
      <c r="H344" s="15" t="s">
        <v>74</v>
      </c>
      <c r="I344" s="15" t="s">
        <v>356</v>
      </c>
      <c r="J344" s="162">
        <v>222</v>
      </c>
    </row>
    <row r="345" spans="1:10" ht="16.8">
      <c r="A345" s="432" t="s">
        <v>658</v>
      </c>
      <c r="B345" s="158">
        <v>5</v>
      </c>
      <c r="C345" s="13"/>
      <c r="D345" s="16" t="s">
        <v>65</v>
      </c>
      <c r="E345" s="1" t="s">
        <v>112</v>
      </c>
      <c r="F345" s="306" t="s">
        <v>110</v>
      </c>
      <c r="G345" s="10" t="s">
        <v>66</v>
      </c>
      <c r="H345" s="15" t="s">
        <v>74</v>
      </c>
      <c r="I345" s="15" t="s">
        <v>364</v>
      </c>
      <c r="J345" s="162">
        <v>93</v>
      </c>
    </row>
    <row r="346" spans="1:10" ht="16.8">
      <c r="A346" s="432" t="s">
        <v>716</v>
      </c>
      <c r="B346" s="158">
        <v>5</v>
      </c>
      <c r="C346" s="13"/>
      <c r="D346" s="16" t="s">
        <v>169</v>
      </c>
      <c r="E346" s="1" t="s">
        <v>109</v>
      </c>
      <c r="F346" s="306" t="s">
        <v>110</v>
      </c>
      <c r="G346" s="10" t="s">
        <v>66</v>
      </c>
      <c r="H346" s="15" t="s">
        <v>74</v>
      </c>
      <c r="I346" s="15" t="s">
        <v>356</v>
      </c>
      <c r="J346" s="162">
        <v>223</v>
      </c>
    </row>
    <row r="347" spans="1:10" ht="16.8">
      <c r="A347" s="432" t="s">
        <v>717</v>
      </c>
      <c r="B347" s="158">
        <v>5</v>
      </c>
      <c r="C347" s="13"/>
      <c r="D347" s="16" t="s">
        <v>169</v>
      </c>
      <c r="E347" s="1" t="s">
        <v>109</v>
      </c>
      <c r="F347" s="306" t="s">
        <v>110</v>
      </c>
      <c r="G347" s="10" t="s">
        <v>66</v>
      </c>
      <c r="H347" s="15" t="s">
        <v>74</v>
      </c>
      <c r="I347" s="15" t="s">
        <v>361</v>
      </c>
      <c r="J347" s="162">
        <v>85</v>
      </c>
    </row>
    <row r="348" spans="1:10" ht="16.8">
      <c r="A348" s="432" t="s">
        <v>659</v>
      </c>
      <c r="B348" s="158">
        <v>5</v>
      </c>
      <c r="C348" s="13"/>
      <c r="D348" s="16" t="s">
        <v>65</v>
      </c>
      <c r="E348" s="1" t="s">
        <v>112</v>
      </c>
      <c r="F348" s="306" t="s">
        <v>110</v>
      </c>
      <c r="G348" s="10" t="s">
        <v>71</v>
      </c>
      <c r="H348" s="15" t="s">
        <v>72</v>
      </c>
      <c r="I348" s="15" t="s">
        <v>358</v>
      </c>
      <c r="J348" s="162">
        <v>119</v>
      </c>
    </row>
    <row r="349" spans="1:10" ht="16.8">
      <c r="A349" s="432" t="s">
        <v>666</v>
      </c>
      <c r="B349" s="158">
        <v>5</v>
      </c>
      <c r="C349" s="13"/>
      <c r="D349" s="16" t="s">
        <v>73</v>
      </c>
      <c r="E349" s="1" t="s">
        <v>109</v>
      </c>
      <c r="F349" s="306" t="s">
        <v>110</v>
      </c>
      <c r="G349" s="10" t="s">
        <v>735</v>
      </c>
      <c r="H349" s="15" t="s">
        <v>70</v>
      </c>
      <c r="I349" s="15" t="s">
        <v>358</v>
      </c>
      <c r="J349" s="162">
        <v>120</v>
      </c>
    </row>
    <row r="350" spans="1:10" ht="16.8">
      <c r="A350" s="432" t="s">
        <v>691</v>
      </c>
      <c r="B350" s="158">
        <v>5</v>
      </c>
      <c r="C350" s="13"/>
      <c r="D350" s="16" t="s">
        <v>75</v>
      </c>
      <c r="E350" s="1" t="s">
        <v>115</v>
      </c>
      <c r="F350" s="306" t="s">
        <v>110</v>
      </c>
      <c r="G350" s="10" t="s">
        <v>71</v>
      </c>
      <c r="H350" s="15" t="s">
        <v>74</v>
      </c>
      <c r="I350" s="15" t="s">
        <v>421</v>
      </c>
      <c r="J350" s="162">
        <v>164</v>
      </c>
    </row>
    <row r="351" spans="1:10" ht="16.8">
      <c r="A351" s="432" t="s">
        <v>718</v>
      </c>
      <c r="B351" s="158">
        <v>5</v>
      </c>
      <c r="C351" s="13"/>
      <c r="D351" s="16" t="s">
        <v>169</v>
      </c>
      <c r="E351" s="1" t="s">
        <v>109</v>
      </c>
      <c r="F351" s="306" t="s">
        <v>354</v>
      </c>
      <c r="G351" s="10" t="s">
        <v>90</v>
      </c>
      <c r="H351" s="15" t="s">
        <v>136</v>
      </c>
      <c r="I351" s="15" t="s">
        <v>392</v>
      </c>
      <c r="J351" s="162">
        <v>113</v>
      </c>
    </row>
    <row r="352" spans="1:10" ht="16.8">
      <c r="A352" s="432" t="s">
        <v>697</v>
      </c>
      <c r="B352" s="158">
        <v>5</v>
      </c>
      <c r="C352" s="13"/>
      <c r="D352" s="16" t="s">
        <v>189</v>
      </c>
      <c r="E352" s="1" t="s">
        <v>115</v>
      </c>
      <c r="F352" s="306" t="s">
        <v>135</v>
      </c>
      <c r="G352" s="10" t="s">
        <v>622</v>
      </c>
      <c r="H352" s="15" t="s">
        <v>136</v>
      </c>
      <c r="I352" s="15" t="s">
        <v>385</v>
      </c>
      <c r="J352" s="162">
        <v>96</v>
      </c>
    </row>
    <row r="353" spans="1:10" ht="16.8">
      <c r="A353" s="432" t="s">
        <v>775</v>
      </c>
      <c r="B353" s="158">
        <v>5</v>
      </c>
      <c r="C353" s="16" t="s">
        <v>584</v>
      </c>
      <c r="D353" s="16" t="s">
        <v>189</v>
      </c>
      <c r="E353" s="1" t="s">
        <v>113</v>
      </c>
      <c r="F353" s="306" t="s">
        <v>110</v>
      </c>
      <c r="G353" s="10" t="s">
        <v>66</v>
      </c>
      <c r="H353" s="15" t="s">
        <v>111</v>
      </c>
      <c r="I353" s="15" t="s">
        <v>356</v>
      </c>
      <c r="J353" s="162">
        <v>229</v>
      </c>
    </row>
    <row r="354" spans="1:10" ht="16.8">
      <c r="A354" s="432" t="s">
        <v>719</v>
      </c>
      <c r="B354" s="158">
        <v>5</v>
      </c>
      <c r="C354" s="13"/>
      <c r="D354" s="16" t="s">
        <v>169</v>
      </c>
      <c r="E354" s="1" t="s">
        <v>113</v>
      </c>
      <c r="F354" s="306" t="s">
        <v>110</v>
      </c>
      <c r="G354" s="10" t="s">
        <v>71</v>
      </c>
      <c r="H354" s="15" t="s">
        <v>69</v>
      </c>
      <c r="I354" s="15" t="s">
        <v>741</v>
      </c>
      <c r="J354" s="162">
        <v>129</v>
      </c>
    </row>
    <row r="355" spans="1:10" ht="16.8">
      <c r="A355" s="432" t="s">
        <v>692</v>
      </c>
      <c r="B355" s="158">
        <v>5</v>
      </c>
      <c r="C355" s="13"/>
      <c r="D355" s="16" t="s">
        <v>75</v>
      </c>
      <c r="E355" s="1" t="s">
        <v>112</v>
      </c>
      <c r="F355" s="306" t="s">
        <v>110</v>
      </c>
      <c r="G355" s="10" t="s">
        <v>117</v>
      </c>
      <c r="H355" s="15" t="s">
        <v>70</v>
      </c>
      <c r="I355" s="15" t="s">
        <v>356</v>
      </c>
      <c r="J355" s="162">
        <v>231</v>
      </c>
    </row>
    <row r="356" spans="1:10" ht="16.8">
      <c r="A356" s="432" t="s">
        <v>667</v>
      </c>
      <c r="B356" s="158">
        <v>5</v>
      </c>
      <c r="C356" s="13"/>
      <c r="D356" s="16" t="s">
        <v>73</v>
      </c>
      <c r="E356" s="1" t="s">
        <v>112</v>
      </c>
      <c r="F356" s="306" t="s">
        <v>110</v>
      </c>
      <c r="G356" s="10" t="s">
        <v>90</v>
      </c>
      <c r="H356" s="15" t="s">
        <v>70</v>
      </c>
      <c r="I356" s="15" t="s">
        <v>364</v>
      </c>
      <c r="J356" s="162">
        <v>95</v>
      </c>
    </row>
    <row r="357" spans="1:10" ht="16.8">
      <c r="A357" s="432" t="s">
        <v>720</v>
      </c>
      <c r="B357" s="158">
        <v>5</v>
      </c>
      <c r="C357" s="13"/>
      <c r="D357" s="16" t="s">
        <v>169</v>
      </c>
      <c r="E357" s="1" t="s">
        <v>115</v>
      </c>
      <c r="F357" s="306" t="s">
        <v>110</v>
      </c>
      <c r="G357" s="10" t="s">
        <v>66</v>
      </c>
      <c r="H357" s="15" t="s">
        <v>70</v>
      </c>
      <c r="I357" s="15" t="s">
        <v>287</v>
      </c>
      <c r="J357" s="162">
        <v>208</v>
      </c>
    </row>
    <row r="358" spans="1:10" ht="16.8">
      <c r="A358" s="432" t="s">
        <v>693</v>
      </c>
      <c r="B358" s="158">
        <v>5</v>
      </c>
      <c r="C358" s="13"/>
      <c r="D358" s="16" t="s">
        <v>75</v>
      </c>
      <c r="E358" s="1" t="s">
        <v>739</v>
      </c>
      <c r="F358" s="306" t="s">
        <v>95</v>
      </c>
      <c r="G358" s="10" t="s">
        <v>66</v>
      </c>
      <c r="H358" s="15" t="s">
        <v>70</v>
      </c>
      <c r="I358" s="15" t="s">
        <v>356</v>
      </c>
      <c r="J358" s="162">
        <v>238</v>
      </c>
    </row>
    <row r="359" spans="1:10" ht="16.8">
      <c r="A359" s="432" t="s">
        <v>701</v>
      </c>
      <c r="B359" s="158">
        <v>5</v>
      </c>
      <c r="C359" s="13"/>
      <c r="D359" s="16" t="s">
        <v>168</v>
      </c>
      <c r="E359" s="1" t="s">
        <v>113</v>
      </c>
      <c r="F359" s="306" t="s">
        <v>110</v>
      </c>
      <c r="G359" s="10" t="s">
        <v>117</v>
      </c>
      <c r="H359" s="15" t="s">
        <v>70</v>
      </c>
      <c r="I359" s="15" t="s">
        <v>373</v>
      </c>
      <c r="J359" s="162">
        <v>66</v>
      </c>
    </row>
    <row r="360" spans="1:10" ht="16.8">
      <c r="A360" s="432" t="s">
        <v>43</v>
      </c>
      <c r="B360" s="158">
        <v>5</v>
      </c>
      <c r="C360" s="501" t="s">
        <v>779</v>
      </c>
      <c r="D360" s="16" t="s">
        <v>73</v>
      </c>
      <c r="E360" s="1" t="s">
        <v>109</v>
      </c>
      <c r="F360" s="320" t="s">
        <v>110</v>
      </c>
      <c r="G360" s="315" t="s">
        <v>66</v>
      </c>
      <c r="H360" s="10" t="s">
        <v>70</v>
      </c>
      <c r="I360" s="10" t="s">
        <v>356</v>
      </c>
      <c r="J360" s="162">
        <v>239</v>
      </c>
    </row>
    <row r="361" spans="1:10" ht="16.8">
      <c r="A361" s="432" t="s">
        <v>668</v>
      </c>
      <c r="B361" s="158">
        <v>5</v>
      </c>
      <c r="C361" s="13"/>
      <c r="D361" s="16" t="s">
        <v>73</v>
      </c>
      <c r="E361" s="1" t="s">
        <v>109</v>
      </c>
      <c r="F361" s="306" t="s">
        <v>110</v>
      </c>
      <c r="G361" s="10" t="s">
        <v>71</v>
      </c>
      <c r="H361" s="15" t="s">
        <v>69</v>
      </c>
      <c r="I361" s="15" t="s">
        <v>358</v>
      </c>
      <c r="J361" s="162">
        <v>122</v>
      </c>
    </row>
    <row r="362" spans="1:10" ht="16.8">
      <c r="A362" s="432" t="s">
        <v>721</v>
      </c>
      <c r="B362" s="158">
        <v>5</v>
      </c>
      <c r="C362" s="13"/>
      <c r="D362" s="16" t="s">
        <v>169</v>
      </c>
      <c r="E362" s="1" t="s">
        <v>536</v>
      </c>
      <c r="F362" s="306" t="s">
        <v>110</v>
      </c>
      <c r="G362" s="10" t="s">
        <v>90</v>
      </c>
      <c r="H362" s="15" t="s">
        <v>70</v>
      </c>
      <c r="I362" s="15" t="s">
        <v>385</v>
      </c>
      <c r="J362" s="162">
        <v>97</v>
      </c>
    </row>
    <row r="363" spans="1:10" ht="16.8">
      <c r="A363" s="432" t="s">
        <v>722</v>
      </c>
      <c r="B363" s="158">
        <v>5</v>
      </c>
      <c r="C363" s="13"/>
      <c r="D363" s="16" t="s">
        <v>169</v>
      </c>
      <c r="E363" s="1" t="s">
        <v>743</v>
      </c>
      <c r="F363" s="306" t="s">
        <v>132</v>
      </c>
      <c r="G363" s="10" t="s">
        <v>71</v>
      </c>
      <c r="H363" s="15" t="s">
        <v>70</v>
      </c>
      <c r="I363" s="15" t="s">
        <v>364</v>
      </c>
      <c r="J363" s="162">
        <v>97</v>
      </c>
    </row>
    <row r="364" spans="1:10" ht="16.8">
      <c r="A364" s="432" t="s">
        <v>702</v>
      </c>
      <c r="B364" s="158">
        <v>5</v>
      </c>
      <c r="C364" s="13"/>
      <c r="D364" s="16" t="s">
        <v>168</v>
      </c>
      <c r="E364" s="1" t="s">
        <v>112</v>
      </c>
      <c r="F364" s="306" t="s">
        <v>110</v>
      </c>
      <c r="G364" s="10" t="s">
        <v>66</v>
      </c>
      <c r="H364" s="15" t="s">
        <v>740</v>
      </c>
      <c r="I364" s="15" t="s">
        <v>364</v>
      </c>
      <c r="J364" s="162">
        <v>97</v>
      </c>
    </row>
    <row r="365" spans="1:10" ht="16.8">
      <c r="A365" s="432" t="s">
        <v>703</v>
      </c>
      <c r="B365" s="158">
        <v>5</v>
      </c>
      <c r="C365" s="13"/>
      <c r="D365" s="16" t="s">
        <v>168</v>
      </c>
      <c r="E365" s="1" t="s">
        <v>109</v>
      </c>
      <c r="F365" s="306" t="s">
        <v>110</v>
      </c>
      <c r="G365" s="10" t="s">
        <v>117</v>
      </c>
      <c r="H365" s="15" t="s">
        <v>70</v>
      </c>
      <c r="I365" s="15" t="s">
        <v>373</v>
      </c>
      <c r="J365" s="162">
        <v>67</v>
      </c>
    </row>
    <row r="366" spans="1:10" ht="16.8">
      <c r="A366" s="432" t="s">
        <v>258</v>
      </c>
      <c r="B366" s="158">
        <v>5</v>
      </c>
      <c r="C366" s="13"/>
      <c r="D366" s="16" t="s">
        <v>182</v>
      </c>
      <c r="E366" s="1" t="s">
        <v>405</v>
      </c>
      <c r="F366" s="306" t="s">
        <v>110</v>
      </c>
      <c r="G366" s="10" t="s">
        <v>90</v>
      </c>
      <c r="H366" s="15" t="s">
        <v>123</v>
      </c>
      <c r="I366" s="15" t="s">
        <v>363</v>
      </c>
      <c r="J366" s="162">
        <v>101</v>
      </c>
    </row>
    <row r="367" spans="1:10" ht="16.8">
      <c r="A367" s="432" t="s">
        <v>669</v>
      </c>
      <c r="B367" s="158">
        <v>5</v>
      </c>
      <c r="C367" s="13"/>
      <c r="D367" s="16" t="s">
        <v>73</v>
      </c>
      <c r="E367" s="1" t="s">
        <v>112</v>
      </c>
      <c r="F367" s="306" t="s">
        <v>132</v>
      </c>
      <c r="G367" s="10" t="s">
        <v>99</v>
      </c>
      <c r="H367" s="15" t="s">
        <v>69</v>
      </c>
      <c r="I367" s="15" t="s">
        <v>356</v>
      </c>
      <c r="J367" s="162">
        <v>244</v>
      </c>
    </row>
    <row r="368" spans="1:10" ht="16.8">
      <c r="A368" s="432" t="s">
        <v>670</v>
      </c>
      <c r="B368" s="158">
        <v>5</v>
      </c>
      <c r="C368" s="13"/>
      <c r="D368" s="16" t="s">
        <v>73</v>
      </c>
      <c r="E368" s="1" t="s">
        <v>109</v>
      </c>
      <c r="F368" s="306" t="s">
        <v>110</v>
      </c>
      <c r="G368" s="10" t="s">
        <v>66</v>
      </c>
      <c r="H368" s="15" t="s">
        <v>70</v>
      </c>
      <c r="I368" s="15" t="s">
        <v>392</v>
      </c>
      <c r="J368" s="162">
        <v>115</v>
      </c>
    </row>
    <row r="369" spans="1:10" ht="16.8">
      <c r="A369" s="432" t="s">
        <v>671</v>
      </c>
      <c r="B369" s="158">
        <v>5</v>
      </c>
      <c r="C369" s="13"/>
      <c r="D369" s="16" t="s">
        <v>73</v>
      </c>
      <c r="E369" s="1" t="s">
        <v>113</v>
      </c>
      <c r="F369" s="306" t="s">
        <v>110</v>
      </c>
      <c r="G369" s="10" t="s">
        <v>271</v>
      </c>
      <c r="H369" s="15" t="s">
        <v>74</v>
      </c>
      <c r="I369" s="15" t="s">
        <v>392</v>
      </c>
      <c r="J369" s="162">
        <v>118</v>
      </c>
    </row>
    <row r="370" spans="1:10" ht="16.8">
      <c r="A370" s="432" t="s">
        <v>660</v>
      </c>
      <c r="B370" s="158">
        <v>5</v>
      </c>
      <c r="C370" s="13"/>
      <c r="D370" s="16" t="s">
        <v>65</v>
      </c>
      <c r="E370" s="1" t="s">
        <v>109</v>
      </c>
      <c r="F370" s="306" t="s">
        <v>110</v>
      </c>
      <c r="G370" s="10" t="s">
        <v>117</v>
      </c>
      <c r="H370" s="15" t="s">
        <v>74</v>
      </c>
      <c r="I370" s="15" t="s">
        <v>392</v>
      </c>
      <c r="J370" s="162">
        <v>119</v>
      </c>
    </row>
    <row r="371" spans="1:10" ht="16.8">
      <c r="A371" s="432" t="s">
        <v>685</v>
      </c>
      <c r="B371" s="158">
        <v>5</v>
      </c>
      <c r="C371" s="13"/>
      <c r="D371" s="16" t="s">
        <v>182</v>
      </c>
      <c r="E371" s="1" t="s">
        <v>112</v>
      </c>
      <c r="F371" s="306" t="s">
        <v>132</v>
      </c>
      <c r="G371" s="10" t="s">
        <v>66</v>
      </c>
      <c r="H371" s="15" t="s">
        <v>74</v>
      </c>
      <c r="I371" s="15" t="s">
        <v>358</v>
      </c>
      <c r="J371" s="162">
        <v>124</v>
      </c>
    </row>
    <row r="372" spans="1:10" ht="16.8">
      <c r="A372" s="432" t="s">
        <v>704</v>
      </c>
      <c r="B372" s="158">
        <v>5</v>
      </c>
      <c r="C372" s="13"/>
      <c r="D372" s="16" t="s">
        <v>168</v>
      </c>
      <c r="E372" s="1" t="s">
        <v>109</v>
      </c>
      <c r="F372" s="306" t="s">
        <v>110</v>
      </c>
      <c r="G372" s="10" t="s">
        <v>90</v>
      </c>
      <c r="H372" s="15" t="s">
        <v>70</v>
      </c>
      <c r="I372" s="15" t="s">
        <v>356</v>
      </c>
      <c r="J372" s="162">
        <v>244</v>
      </c>
    </row>
    <row r="373" spans="1:10" ht="16.8">
      <c r="A373" s="432" t="s">
        <v>723</v>
      </c>
      <c r="B373" s="158">
        <v>5</v>
      </c>
      <c r="C373" s="13"/>
      <c r="D373" s="16" t="s">
        <v>169</v>
      </c>
      <c r="E373" s="1" t="s">
        <v>109</v>
      </c>
      <c r="F373" s="306" t="s">
        <v>354</v>
      </c>
      <c r="G373" s="10" t="s">
        <v>172</v>
      </c>
      <c r="H373" s="15" t="s">
        <v>123</v>
      </c>
      <c r="I373" s="15" t="s">
        <v>392</v>
      </c>
      <c r="J373" s="162">
        <v>120</v>
      </c>
    </row>
    <row r="374" spans="1:10" ht="16.8">
      <c r="A374" s="432" t="s">
        <v>686</v>
      </c>
      <c r="B374" s="158">
        <v>5</v>
      </c>
      <c r="C374" s="13"/>
      <c r="D374" s="16" t="s">
        <v>182</v>
      </c>
      <c r="E374" s="1" t="s">
        <v>115</v>
      </c>
      <c r="F374" s="306" t="s">
        <v>110</v>
      </c>
      <c r="G374" s="10" t="s">
        <v>90</v>
      </c>
      <c r="H374" s="15" t="s">
        <v>72</v>
      </c>
      <c r="I374" s="15" t="s">
        <v>385</v>
      </c>
      <c r="J374" s="162">
        <v>99</v>
      </c>
    </row>
    <row r="375" spans="1:10" ht="16.8">
      <c r="A375" s="432" t="s">
        <v>686</v>
      </c>
      <c r="B375" s="158">
        <v>5</v>
      </c>
      <c r="C375" s="13"/>
      <c r="D375" s="16" t="s">
        <v>182</v>
      </c>
      <c r="E375" s="1" t="s">
        <v>115</v>
      </c>
      <c r="F375" s="306" t="s">
        <v>110</v>
      </c>
      <c r="G375" s="10" t="s">
        <v>66</v>
      </c>
      <c r="H375" s="15" t="s">
        <v>72</v>
      </c>
      <c r="I375" s="15" t="s">
        <v>524</v>
      </c>
      <c r="J375" s="162">
        <v>212</v>
      </c>
    </row>
    <row r="376" spans="1:10" ht="16.8">
      <c r="A376" s="432" t="s">
        <v>705</v>
      </c>
      <c r="B376" s="158">
        <v>5</v>
      </c>
      <c r="C376" s="13"/>
      <c r="D376" s="16" t="s">
        <v>168</v>
      </c>
      <c r="E376" s="1" t="s">
        <v>113</v>
      </c>
      <c r="F376" s="306" t="s">
        <v>110</v>
      </c>
      <c r="G376" s="10" t="s">
        <v>90</v>
      </c>
      <c r="H376" s="15" t="s">
        <v>70</v>
      </c>
      <c r="I376" s="15" t="s">
        <v>527</v>
      </c>
      <c r="J376" s="162">
        <v>32</v>
      </c>
    </row>
    <row r="377" spans="1:10" ht="16.8">
      <c r="A377" s="432" t="s">
        <v>706</v>
      </c>
      <c r="B377" s="158">
        <v>5</v>
      </c>
      <c r="C377" s="13"/>
      <c r="D377" s="16" t="s">
        <v>168</v>
      </c>
      <c r="E377" s="1" t="s">
        <v>739</v>
      </c>
      <c r="F377" s="306" t="s">
        <v>67</v>
      </c>
      <c r="G377" s="10" t="s">
        <v>90</v>
      </c>
      <c r="H377" s="15" t="s">
        <v>123</v>
      </c>
      <c r="I377" s="15" t="s">
        <v>741</v>
      </c>
      <c r="J377" s="162">
        <v>131</v>
      </c>
    </row>
    <row r="378" spans="1:10" ht="16.8">
      <c r="A378" s="432" t="s">
        <v>707</v>
      </c>
      <c r="B378" s="158">
        <v>5</v>
      </c>
      <c r="C378" s="13"/>
      <c r="D378" s="16" t="s">
        <v>168</v>
      </c>
      <c r="E378" s="1" t="s">
        <v>112</v>
      </c>
      <c r="F378" s="306" t="s">
        <v>110</v>
      </c>
      <c r="G378" s="10" t="s">
        <v>80</v>
      </c>
      <c r="H378" s="15" t="s">
        <v>70</v>
      </c>
      <c r="I378" s="15" t="s">
        <v>360</v>
      </c>
      <c r="J378" s="162">
        <v>101</v>
      </c>
    </row>
    <row r="379" spans="1:10" ht="16.8">
      <c r="A379" s="432" t="s">
        <v>724</v>
      </c>
      <c r="B379" s="158">
        <v>5</v>
      </c>
      <c r="C379" s="13"/>
      <c r="D379" s="16" t="s">
        <v>169</v>
      </c>
      <c r="E379" s="1" t="s">
        <v>112</v>
      </c>
      <c r="F379" s="306" t="s">
        <v>110</v>
      </c>
      <c r="G379" s="10" t="s">
        <v>66</v>
      </c>
      <c r="H379" s="15" t="s">
        <v>74</v>
      </c>
      <c r="I379" s="15" t="s">
        <v>364</v>
      </c>
      <c r="J379" s="162">
        <v>103</v>
      </c>
    </row>
    <row r="380" spans="1:10" ht="16.8">
      <c r="A380" s="432" t="s">
        <v>694</v>
      </c>
      <c r="B380" s="158">
        <v>5</v>
      </c>
      <c r="C380" s="13"/>
      <c r="D380" s="16" t="s">
        <v>75</v>
      </c>
      <c r="E380" s="1" t="s">
        <v>112</v>
      </c>
      <c r="F380" s="306" t="s">
        <v>110</v>
      </c>
      <c r="G380" s="10" t="s">
        <v>80</v>
      </c>
      <c r="H380" s="15" t="s">
        <v>74</v>
      </c>
      <c r="I380" s="15" t="s">
        <v>392</v>
      </c>
      <c r="J380" s="162">
        <v>122</v>
      </c>
    </row>
    <row r="381" spans="1:10" ht="16.8">
      <c r="A381" s="432" t="s">
        <v>725</v>
      </c>
      <c r="B381" s="158">
        <v>5</v>
      </c>
      <c r="C381" s="13"/>
      <c r="D381" s="16" t="s">
        <v>169</v>
      </c>
      <c r="E381" s="1" t="s">
        <v>744</v>
      </c>
      <c r="F381" s="306" t="s">
        <v>110</v>
      </c>
      <c r="G381" s="10" t="s">
        <v>71</v>
      </c>
      <c r="H381" s="15" t="s">
        <v>69</v>
      </c>
      <c r="I381" s="15" t="s">
        <v>385</v>
      </c>
      <c r="J381" s="162">
        <v>102</v>
      </c>
    </row>
    <row r="382" spans="1:10" ht="16.8">
      <c r="A382" s="432" t="s">
        <v>726</v>
      </c>
      <c r="B382" s="158">
        <v>5</v>
      </c>
      <c r="C382" s="13"/>
      <c r="D382" s="16" t="s">
        <v>169</v>
      </c>
      <c r="E382" s="1" t="s">
        <v>112</v>
      </c>
      <c r="F382" s="306" t="s">
        <v>110</v>
      </c>
      <c r="G382" s="10" t="s">
        <v>71</v>
      </c>
      <c r="H382" s="15" t="s">
        <v>74</v>
      </c>
      <c r="I382" s="15" t="s">
        <v>356</v>
      </c>
      <c r="J382" s="162">
        <v>273</v>
      </c>
    </row>
    <row r="383" spans="1:10" ht="16.8">
      <c r="A383" s="432" t="s">
        <v>687</v>
      </c>
      <c r="B383" s="158">
        <v>5</v>
      </c>
      <c r="C383" s="13"/>
      <c r="D383" s="16" t="s">
        <v>182</v>
      </c>
      <c r="E383" s="1" t="s">
        <v>112</v>
      </c>
      <c r="F383" s="306" t="s">
        <v>110</v>
      </c>
      <c r="G383" s="10" t="s">
        <v>162</v>
      </c>
      <c r="H383" s="15" t="s">
        <v>74</v>
      </c>
      <c r="I383" s="15" t="s">
        <v>287</v>
      </c>
      <c r="J383" s="162">
        <v>177</v>
      </c>
    </row>
    <row r="384" spans="1:10" ht="16.8">
      <c r="A384" s="432" t="s">
        <v>680</v>
      </c>
      <c r="B384" s="158">
        <v>5</v>
      </c>
      <c r="C384" s="13"/>
      <c r="D384" s="16" t="s">
        <v>92</v>
      </c>
      <c r="E384" s="1" t="s">
        <v>737</v>
      </c>
      <c r="F384" s="306" t="s">
        <v>110</v>
      </c>
      <c r="G384" s="10" t="s">
        <v>66</v>
      </c>
      <c r="H384" s="15" t="s">
        <v>97</v>
      </c>
      <c r="I384" s="15" t="s">
        <v>363</v>
      </c>
      <c r="J384" s="162">
        <v>106</v>
      </c>
    </row>
    <row r="385" spans="1:10" ht="16.8">
      <c r="A385" s="432" t="s">
        <v>639</v>
      </c>
      <c r="B385" s="158">
        <v>5</v>
      </c>
      <c r="C385" s="13"/>
      <c r="D385" s="16" t="s">
        <v>92</v>
      </c>
      <c r="E385" s="1" t="s">
        <v>651</v>
      </c>
      <c r="F385" s="306" t="s">
        <v>137</v>
      </c>
      <c r="G385" s="10" t="s">
        <v>622</v>
      </c>
      <c r="H385" s="15" t="s">
        <v>69</v>
      </c>
      <c r="I385" s="15" t="s">
        <v>356</v>
      </c>
      <c r="J385" s="162">
        <v>274</v>
      </c>
    </row>
    <row r="386" spans="1:10" ht="16.8">
      <c r="A386" s="432" t="s">
        <v>708</v>
      </c>
      <c r="B386" s="158">
        <v>5</v>
      </c>
      <c r="C386" s="13"/>
      <c r="D386" s="16" t="s">
        <v>168</v>
      </c>
      <c r="E386" s="1" t="s">
        <v>738</v>
      </c>
      <c r="F386" s="306" t="s">
        <v>110</v>
      </c>
      <c r="G386" s="10" t="s">
        <v>71</v>
      </c>
      <c r="H386" s="15" t="s">
        <v>69</v>
      </c>
      <c r="I386" s="15" t="s">
        <v>363</v>
      </c>
      <c r="J386" s="162">
        <v>107</v>
      </c>
    </row>
    <row r="387" spans="1:10" ht="16.8">
      <c r="A387" s="432" t="s">
        <v>709</v>
      </c>
      <c r="B387" s="158">
        <v>5</v>
      </c>
      <c r="C387" s="13"/>
      <c r="D387" s="16" t="s">
        <v>168</v>
      </c>
      <c r="E387" s="1" t="s">
        <v>109</v>
      </c>
      <c r="F387" s="306" t="s">
        <v>110</v>
      </c>
      <c r="G387" s="10" t="s">
        <v>66</v>
      </c>
      <c r="H387" s="15" t="s">
        <v>70</v>
      </c>
      <c r="I387" s="15" t="s">
        <v>356</v>
      </c>
      <c r="J387" s="162">
        <v>280</v>
      </c>
    </row>
    <row r="388" spans="1:10" ht="16.8">
      <c r="A388" s="432" t="s">
        <v>710</v>
      </c>
      <c r="B388" s="158">
        <v>5</v>
      </c>
      <c r="C388" s="13"/>
      <c r="D388" s="16" t="s">
        <v>168</v>
      </c>
      <c r="E388" s="1" t="s">
        <v>113</v>
      </c>
      <c r="F388" s="306" t="s">
        <v>110</v>
      </c>
      <c r="G388" s="10" t="s">
        <v>66</v>
      </c>
      <c r="H388" s="15" t="s">
        <v>70</v>
      </c>
      <c r="I388" s="15" t="s">
        <v>368</v>
      </c>
      <c r="J388" s="162">
        <v>52</v>
      </c>
    </row>
    <row r="389" spans="1:10" ht="16.8">
      <c r="A389" s="432" t="s">
        <v>661</v>
      </c>
      <c r="B389" s="158">
        <v>5</v>
      </c>
      <c r="C389" s="13"/>
      <c r="D389" s="16" t="s">
        <v>65</v>
      </c>
      <c r="E389" s="1" t="s">
        <v>109</v>
      </c>
      <c r="F389" s="306" t="s">
        <v>110</v>
      </c>
      <c r="G389" s="10" t="s">
        <v>90</v>
      </c>
      <c r="H389" s="15" t="s">
        <v>70</v>
      </c>
      <c r="I389" s="15" t="s">
        <v>733</v>
      </c>
      <c r="J389" s="162">
        <v>104</v>
      </c>
    </row>
    <row r="390" spans="1:10" ht="16.8">
      <c r="A390" s="432" t="s">
        <v>695</v>
      </c>
      <c r="B390" s="158">
        <v>5</v>
      </c>
      <c r="C390" s="13"/>
      <c r="D390" s="16" t="s">
        <v>75</v>
      </c>
      <c r="E390" s="1" t="s">
        <v>734</v>
      </c>
      <c r="F390" s="306" t="s">
        <v>110</v>
      </c>
      <c r="G390" s="10" t="s">
        <v>66</v>
      </c>
      <c r="H390" s="15" t="s">
        <v>123</v>
      </c>
      <c r="I390" s="15" t="s">
        <v>421</v>
      </c>
      <c r="J390" s="162">
        <v>181</v>
      </c>
    </row>
    <row r="391" spans="1:10" ht="16.8">
      <c r="A391" s="432" t="s">
        <v>727</v>
      </c>
      <c r="B391" s="158">
        <v>5</v>
      </c>
      <c r="C391" s="13"/>
      <c r="D391" s="16" t="s">
        <v>169</v>
      </c>
      <c r="E391" s="1" t="s">
        <v>115</v>
      </c>
      <c r="F391" s="306" t="s">
        <v>110</v>
      </c>
      <c r="G391" s="10" t="s">
        <v>117</v>
      </c>
      <c r="H391" s="15" t="s">
        <v>74</v>
      </c>
      <c r="I391" s="15" t="s">
        <v>421</v>
      </c>
      <c r="J391" s="162">
        <v>183</v>
      </c>
    </row>
    <row r="392" spans="1:10" ht="16.8">
      <c r="A392" s="432" t="s">
        <v>672</v>
      </c>
      <c r="B392" s="158">
        <v>5</v>
      </c>
      <c r="C392" s="13"/>
      <c r="D392" s="16" t="s">
        <v>73</v>
      </c>
      <c r="E392" s="1" t="s">
        <v>112</v>
      </c>
      <c r="F392" s="306" t="s">
        <v>110</v>
      </c>
      <c r="G392" s="10" t="s">
        <v>90</v>
      </c>
      <c r="H392" s="15" t="s">
        <v>123</v>
      </c>
      <c r="I392" s="15" t="s">
        <v>360</v>
      </c>
      <c r="J392" s="162">
        <v>105</v>
      </c>
    </row>
    <row r="393" spans="1:10" ht="16.8">
      <c r="A393" s="432" t="s">
        <v>673</v>
      </c>
      <c r="B393" s="158">
        <v>5</v>
      </c>
      <c r="C393" s="13"/>
      <c r="D393" s="16" t="s">
        <v>73</v>
      </c>
      <c r="E393" s="1" t="s">
        <v>115</v>
      </c>
      <c r="F393" s="306" t="s">
        <v>132</v>
      </c>
      <c r="G393" s="10" t="s">
        <v>90</v>
      </c>
      <c r="H393" s="15" t="s">
        <v>74</v>
      </c>
      <c r="I393" s="15" t="s">
        <v>356</v>
      </c>
      <c r="J393" s="162">
        <v>286</v>
      </c>
    </row>
    <row r="394" spans="1:10" ht="16.8">
      <c r="A394" s="432" t="s">
        <v>674</v>
      </c>
      <c r="B394" s="158">
        <v>5</v>
      </c>
      <c r="C394" s="13"/>
      <c r="D394" s="16" t="s">
        <v>73</v>
      </c>
      <c r="E394" s="1" t="s">
        <v>184</v>
      </c>
      <c r="F394" s="306" t="s">
        <v>110</v>
      </c>
      <c r="G394" s="10" t="s">
        <v>90</v>
      </c>
      <c r="H394" s="15" t="s">
        <v>74</v>
      </c>
      <c r="I394" s="15" t="s">
        <v>373</v>
      </c>
      <c r="J394" s="162">
        <v>72</v>
      </c>
    </row>
    <row r="395" spans="1:10" ht="16.8">
      <c r="A395" s="432" t="s">
        <v>728</v>
      </c>
      <c r="B395" s="158">
        <v>5</v>
      </c>
      <c r="C395" s="13"/>
      <c r="D395" s="16" t="s">
        <v>169</v>
      </c>
      <c r="E395" s="1" t="s">
        <v>112</v>
      </c>
      <c r="F395" s="306" t="s">
        <v>110</v>
      </c>
      <c r="G395" s="10" t="s">
        <v>71</v>
      </c>
      <c r="H395" s="15" t="s">
        <v>74</v>
      </c>
      <c r="I395" s="15" t="s">
        <v>358</v>
      </c>
      <c r="J395" s="162">
        <v>128</v>
      </c>
    </row>
    <row r="396" spans="1:10" ht="16.8">
      <c r="A396" s="432" t="s">
        <v>729</v>
      </c>
      <c r="B396" s="158">
        <v>5</v>
      </c>
      <c r="C396" s="13"/>
      <c r="D396" s="16" t="s">
        <v>169</v>
      </c>
      <c r="E396" s="1" t="s">
        <v>109</v>
      </c>
      <c r="F396" s="306" t="s">
        <v>110</v>
      </c>
      <c r="G396" s="10" t="s">
        <v>90</v>
      </c>
      <c r="H396" s="15" t="s">
        <v>136</v>
      </c>
      <c r="I396" s="15" t="s">
        <v>392</v>
      </c>
      <c r="J396" s="162">
        <v>113</v>
      </c>
    </row>
    <row r="397" spans="1:10" ht="16.8">
      <c r="A397" s="432" t="s">
        <v>711</v>
      </c>
      <c r="B397" s="158">
        <v>5</v>
      </c>
      <c r="C397" s="13"/>
      <c r="D397" s="16" t="s">
        <v>168</v>
      </c>
      <c r="E397" s="1" t="s">
        <v>113</v>
      </c>
      <c r="F397" s="306" t="s">
        <v>135</v>
      </c>
      <c r="G397" s="10" t="s">
        <v>172</v>
      </c>
      <c r="H397" s="15" t="s">
        <v>123</v>
      </c>
      <c r="I397" s="15" t="s">
        <v>356</v>
      </c>
      <c r="J397" s="162">
        <v>290</v>
      </c>
    </row>
    <row r="398" spans="1:10" ht="16.8">
      <c r="A398" s="432" t="s">
        <v>712</v>
      </c>
      <c r="B398" s="158">
        <v>5</v>
      </c>
      <c r="C398" s="13"/>
      <c r="D398" s="16" t="s">
        <v>168</v>
      </c>
      <c r="E398" s="1" t="s">
        <v>113</v>
      </c>
      <c r="F398" s="306" t="s">
        <v>135</v>
      </c>
      <c r="G398" s="10" t="s">
        <v>172</v>
      </c>
      <c r="H398" s="15" t="s">
        <v>123</v>
      </c>
      <c r="I398" s="15" t="s">
        <v>356</v>
      </c>
      <c r="J398" s="162">
        <v>291</v>
      </c>
    </row>
    <row r="399" spans="1:10" ht="16.8">
      <c r="A399" s="432" t="s">
        <v>662</v>
      </c>
      <c r="B399" s="158">
        <v>5</v>
      </c>
      <c r="C399" s="13"/>
      <c r="D399" s="16" t="s">
        <v>65</v>
      </c>
      <c r="E399" s="1" t="s">
        <v>109</v>
      </c>
      <c r="F399" s="306" t="s">
        <v>110</v>
      </c>
      <c r="G399" s="10" t="s">
        <v>90</v>
      </c>
      <c r="H399" s="15" t="s">
        <v>74</v>
      </c>
      <c r="I399" s="15" t="s">
        <v>363</v>
      </c>
      <c r="J399" s="162">
        <v>109</v>
      </c>
    </row>
    <row r="400" spans="1:10" ht="16.8">
      <c r="A400" s="432" t="s">
        <v>681</v>
      </c>
      <c r="B400" s="158">
        <v>5</v>
      </c>
      <c r="C400" s="16" t="s">
        <v>583</v>
      </c>
      <c r="D400" s="16" t="s">
        <v>92</v>
      </c>
      <c r="E400" s="1" t="s">
        <v>113</v>
      </c>
      <c r="F400" s="306" t="s">
        <v>110</v>
      </c>
      <c r="G400" s="10" t="s">
        <v>66</v>
      </c>
      <c r="H400" s="15" t="s">
        <v>69</v>
      </c>
      <c r="I400" s="15" t="s">
        <v>356</v>
      </c>
      <c r="J400" s="162">
        <v>296</v>
      </c>
    </row>
    <row r="401" spans="1:10" ht="16.8">
      <c r="A401" s="432" t="s">
        <v>696</v>
      </c>
      <c r="B401" s="158">
        <v>5</v>
      </c>
      <c r="C401" s="13"/>
      <c r="D401" s="16" t="s">
        <v>75</v>
      </c>
      <c r="E401" s="1" t="s">
        <v>113</v>
      </c>
      <c r="F401" s="306" t="s">
        <v>95</v>
      </c>
      <c r="G401" s="10" t="s">
        <v>66</v>
      </c>
      <c r="H401" s="15" t="s">
        <v>70</v>
      </c>
      <c r="I401" s="15" t="s">
        <v>356</v>
      </c>
      <c r="J401" s="162">
        <v>297</v>
      </c>
    </row>
    <row r="402" spans="1:10" ht="16.8">
      <c r="A402" s="432" t="s">
        <v>675</v>
      </c>
      <c r="B402" s="158">
        <v>5</v>
      </c>
      <c r="C402" s="13"/>
      <c r="D402" s="16" t="s">
        <v>73</v>
      </c>
      <c r="E402" s="1" t="s">
        <v>109</v>
      </c>
      <c r="F402" s="306" t="s">
        <v>110</v>
      </c>
      <c r="G402" s="10" t="s">
        <v>66</v>
      </c>
      <c r="H402" s="15" t="s">
        <v>123</v>
      </c>
      <c r="I402" s="15" t="s">
        <v>421</v>
      </c>
      <c r="J402" s="162">
        <v>186</v>
      </c>
    </row>
    <row r="403" spans="1:10" ht="16.8">
      <c r="A403" s="432" t="s">
        <v>676</v>
      </c>
      <c r="B403" s="158">
        <v>5</v>
      </c>
      <c r="C403" s="13"/>
      <c r="D403" s="16" t="s">
        <v>73</v>
      </c>
      <c r="E403" s="1" t="s">
        <v>115</v>
      </c>
      <c r="F403" s="306" t="s">
        <v>110</v>
      </c>
      <c r="G403" s="10" t="s">
        <v>117</v>
      </c>
      <c r="H403" s="15" t="s">
        <v>376</v>
      </c>
      <c r="I403" s="15" t="s">
        <v>385</v>
      </c>
      <c r="J403" s="162">
        <v>109</v>
      </c>
    </row>
    <row r="404" spans="1:10" ht="16.8">
      <c r="A404" s="432" t="s">
        <v>677</v>
      </c>
      <c r="B404" s="158">
        <v>5</v>
      </c>
      <c r="C404" s="13"/>
      <c r="D404" s="16" t="s">
        <v>73</v>
      </c>
      <c r="E404" s="1" t="s">
        <v>115</v>
      </c>
      <c r="F404" s="306" t="s">
        <v>110</v>
      </c>
      <c r="G404" s="10" t="s">
        <v>117</v>
      </c>
      <c r="H404" s="15" t="s">
        <v>70</v>
      </c>
      <c r="I404" s="15" t="s">
        <v>356</v>
      </c>
      <c r="J404" s="162">
        <v>299</v>
      </c>
    </row>
    <row r="405" spans="1:10" ht="16.8">
      <c r="A405" s="432" t="s">
        <v>678</v>
      </c>
      <c r="B405" s="158">
        <v>5</v>
      </c>
      <c r="C405" s="13"/>
      <c r="D405" s="16" t="s">
        <v>73</v>
      </c>
      <c r="E405" s="1" t="s">
        <v>109</v>
      </c>
      <c r="F405" s="306" t="s">
        <v>110</v>
      </c>
      <c r="G405" s="10" t="s">
        <v>90</v>
      </c>
      <c r="H405" s="15" t="s">
        <v>111</v>
      </c>
      <c r="I405" s="15" t="s">
        <v>363</v>
      </c>
      <c r="J405" s="162">
        <v>111</v>
      </c>
    </row>
    <row r="406" spans="1:10" ht="17.399999999999999" thickBot="1">
      <c r="A406" s="434" t="s">
        <v>730</v>
      </c>
      <c r="B406" s="276">
        <v>5</v>
      </c>
      <c r="C406" s="326"/>
      <c r="D406" s="277" t="s">
        <v>169</v>
      </c>
      <c r="E406" s="278" t="s">
        <v>133</v>
      </c>
      <c r="F406" s="327" t="s">
        <v>110</v>
      </c>
      <c r="G406" s="279" t="s">
        <v>90</v>
      </c>
      <c r="H406" s="502" t="s">
        <v>67</v>
      </c>
      <c r="I406" s="502" t="s">
        <v>745</v>
      </c>
      <c r="J406" s="292">
        <v>68</v>
      </c>
    </row>
    <row r="407" spans="1:10" ht="16.2" thickTop="1"/>
  </sheetData>
  <sortState xmlns:xlrd2="http://schemas.microsoft.com/office/spreadsheetml/2017/richdata2" ref="A3:J405">
    <sortCondition ref="B3:B405"/>
    <sortCondition ref="A3:A40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showGridLines="0" zoomScaleNormal="100" workbookViewId="0"/>
  </sheetViews>
  <sheetFormatPr defaultColWidth="13" defaultRowHeight="16.8"/>
  <cols>
    <col min="1" max="1" width="19.09765625" style="28" bestFit="1" customWidth="1"/>
    <col min="2" max="2" width="6.19921875" style="28" bestFit="1" customWidth="1"/>
    <col min="3" max="3" width="6.796875" style="28" bestFit="1" customWidth="1"/>
    <col min="4" max="4" width="4.09765625" style="28" bestFit="1" customWidth="1"/>
    <col min="5" max="5" width="6.296875" style="34" bestFit="1" customWidth="1"/>
    <col min="6" max="6" width="2.09765625" style="34" customWidth="1"/>
    <col min="7" max="7" width="16.3984375" style="56" bestFit="1" customWidth="1"/>
    <col min="8" max="8" width="3.69921875" style="56" customWidth="1"/>
    <col min="9" max="9" width="3.3984375" style="56" bestFit="1" customWidth="1"/>
    <col min="10" max="10" width="4.09765625" style="56" customWidth="1"/>
    <col min="11" max="11" width="3.69921875" style="56" bestFit="1" customWidth="1"/>
    <col min="12" max="15" width="3.59765625" style="56" bestFit="1" customWidth="1"/>
    <col min="16" max="16" width="2.09765625" style="56" customWidth="1"/>
    <col min="17" max="17" width="24.19921875" style="56" bestFit="1" customWidth="1"/>
    <col min="18" max="18" width="6.19921875" style="56" bestFit="1" customWidth="1"/>
    <col min="19" max="19" width="5.69921875" style="56" bestFit="1" customWidth="1"/>
    <col min="20" max="20" width="4.09765625" style="56" bestFit="1" customWidth="1"/>
    <col min="21" max="21" width="6.296875" style="56" bestFit="1" customWidth="1"/>
    <col min="22" max="22" width="2.09765625" style="56" customWidth="1"/>
    <col min="23" max="23" width="23.19921875" style="56" bestFit="1" customWidth="1"/>
    <col min="24" max="24" width="6.19921875" style="56" bestFit="1" customWidth="1"/>
    <col min="25" max="25" width="6.796875" style="56" bestFit="1" customWidth="1"/>
    <col min="26" max="26" width="4.09765625" style="56" bestFit="1" customWidth="1"/>
    <col min="27" max="27" width="6.296875" style="56" bestFit="1" customWidth="1"/>
    <col min="28" max="16384" width="13" style="56"/>
  </cols>
  <sheetData>
    <row r="1" spans="1:27" ht="24" thickTop="1" thickBot="1">
      <c r="A1" s="530" t="s">
        <v>786</v>
      </c>
      <c r="B1" s="531"/>
      <c r="C1" s="531"/>
      <c r="D1" s="531"/>
      <c r="E1" s="532"/>
      <c r="F1" s="56"/>
      <c r="G1" s="506" t="s">
        <v>804</v>
      </c>
      <c r="H1" s="64"/>
      <c r="I1" s="64"/>
      <c r="J1" s="64"/>
      <c r="K1" s="533"/>
      <c r="L1" s="64"/>
      <c r="M1" s="64"/>
      <c r="N1" s="64"/>
      <c r="O1" s="533"/>
      <c r="Q1" s="530" t="s">
        <v>787</v>
      </c>
      <c r="R1" s="531"/>
      <c r="S1" s="531"/>
      <c r="T1" s="531"/>
      <c r="U1" s="532"/>
      <c r="W1" s="530" t="s">
        <v>788</v>
      </c>
      <c r="X1" s="531"/>
      <c r="Y1" s="531"/>
      <c r="Z1" s="531"/>
      <c r="AA1" s="532"/>
    </row>
    <row r="2" spans="1:27" ht="17.399999999999999" thickTop="1">
      <c r="A2" s="509" t="s">
        <v>76</v>
      </c>
      <c r="B2" s="510" t="s">
        <v>0</v>
      </c>
      <c r="C2" s="510" t="s">
        <v>747</v>
      </c>
      <c r="D2" s="510" t="s">
        <v>104</v>
      </c>
      <c r="E2" s="511" t="s">
        <v>77</v>
      </c>
      <c r="G2" s="288"/>
      <c r="H2" s="164" t="s">
        <v>154</v>
      </c>
      <c r="I2" s="512"/>
      <c r="J2" s="512"/>
      <c r="K2" s="512"/>
      <c r="L2" s="512"/>
      <c r="M2" s="512"/>
      <c r="N2" s="512"/>
      <c r="O2" s="513"/>
      <c r="Q2" s="514" t="s">
        <v>76</v>
      </c>
      <c r="R2" s="515" t="s">
        <v>0</v>
      </c>
      <c r="S2" s="515" t="s">
        <v>747</v>
      </c>
      <c r="T2" s="515" t="s">
        <v>104</v>
      </c>
      <c r="U2" s="516" t="s">
        <v>77</v>
      </c>
      <c r="W2" s="514" t="s">
        <v>76</v>
      </c>
      <c r="X2" s="515" t="s">
        <v>0</v>
      </c>
      <c r="Y2" s="515" t="s">
        <v>747</v>
      </c>
      <c r="Z2" s="515" t="s">
        <v>104</v>
      </c>
      <c r="AA2" s="516" t="s">
        <v>77</v>
      </c>
    </row>
    <row r="3" spans="1:27" ht="17.399999999999999" thickBot="1">
      <c r="A3" s="165" t="s">
        <v>141</v>
      </c>
      <c r="B3" s="166">
        <v>0</v>
      </c>
      <c r="C3" s="166">
        <v>0</v>
      </c>
      <c r="D3" s="167">
        <f>10+B3+C3+'Personal File'!$C$15</f>
        <v>14</v>
      </c>
      <c r="E3" s="168" t="s">
        <v>562</v>
      </c>
      <c r="G3" s="288"/>
      <c r="H3" s="534" t="s">
        <v>155</v>
      </c>
      <c r="I3" s="535" t="s">
        <v>148</v>
      </c>
      <c r="J3" s="535" t="s">
        <v>149</v>
      </c>
      <c r="K3" s="535" t="s">
        <v>150</v>
      </c>
      <c r="L3" s="535" t="s">
        <v>151</v>
      </c>
      <c r="M3" s="535" t="s">
        <v>152</v>
      </c>
      <c r="N3" s="535" t="s">
        <v>153</v>
      </c>
      <c r="O3" s="536" t="s">
        <v>156</v>
      </c>
      <c r="Q3" s="165" t="s">
        <v>142</v>
      </c>
      <c r="R3" s="166">
        <v>0</v>
      </c>
      <c r="S3" s="166">
        <v>0</v>
      </c>
      <c r="T3" s="167">
        <f>10+R3+S3+'Personal File'!$C$14</f>
        <v>15</v>
      </c>
      <c r="U3" s="168" t="s">
        <v>562</v>
      </c>
      <c r="W3" s="165" t="s">
        <v>141</v>
      </c>
      <c r="X3" s="166">
        <v>0</v>
      </c>
      <c r="Y3" s="166">
        <v>0</v>
      </c>
      <c r="Z3" s="167">
        <f>10+X3+Y3+'Personal File'!$C$15</f>
        <v>14</v>
      </c>
      <c r="AA3" s="168" t="s">
        <v>562</v>
      </c>
    </row>
    <row r="4" spans="1:27" ht="17.399999999999999" thickTop="1">
      <c r="A4" s="169" t="s">
        <v>142</v>
      </c>
      <c r="B4" s="166">
        <v>0</v>
      </c>
      <c r="C4" s="166">
        <v>0</v>
      </c>
      <c r="D4" s="167">
        <f>10+B4+C4+'Personal File'!$C$15</f>
        <v>14</v>
      </c>
      <c r="E4" s="168" t="s">
        <v>562</v>
      </c>
      <c r="G4" s="505" t="s">
        <v>609</v>
      </c>
      <c r="H4" s="537">
        <v>4</v>
      </c>
      <c r="I4" s="538">
        <v>2</v>
      </c>
      <c r="J4" s="539">
        <v>0</v>
      </c>
      <c r="K4" s="539">
        <v>0</v>
      </c>
      <c r="L4" s="539">
        <v>0</v>
      </c>
      <c r="M4" s="539">
        <v>0</v>
      </c>
      <c r="N4" s="539">
        <v>0</v>
      </c>
      <c r="O4" s="540">
        <v>0</v>
      </c>
      <c r="Q4" s="169" t="s">
        <v>140</v>
      </c>
      <c r="R4" s="166">
        <v>0</v>
      </c>
      <c r="S4" s="166">
        <v>0</v>
      </c>
      <c r="T4" s="167">
        <f>10+R4+S4+'Personal File'!$C$14</f>
        <v>15</v>
      </c>
      <c r="U4" s="168" t="s">
        <v>562</v>
      </c>
      <c r="W4" s="169" t="s">
        <v>142</v>
      </c>
      <c r="X4" s="166">
        <v>0</v>
      </c>
      <c r="Y4" s="166">
        <v>0</v>
      </c>
      <c r="Z4" s="167">
        <f>10+X4+Y4+'Personal File'!$C$15</f>
        <v>14</v>
      </c>
      <c r="AA4" s="168" t="s">
        <v>562</v>
      </c>
    </row>
    <row r="5" spans="1:27">
      <c r="A5" s="169" t="s">
        <v>170</v>
      </c>
      <c r="B5" s="166">
        <v>0</v>
      </c>
      <c r="C5" s="166">
        <v>0</v>
      </c>
      <c r="D5" s="167">
        <f>10+B5+C5+'Personal File'!$C$15</f>
        <v>14</v>
      </c>
      <c r="E5" s="168" t="s">
        <v>562</v>
      </c>
      <c r="G5" s="507" t="s">
        <v>157</v>
      </c>
      <c r="H5" s="541">
        <v>0</v>
      </c>
      <c r="I5" s="542">
        <v>1</v>
      </c>
      <c r="J5" s="543">
        <v>1</v>
      </c>
      <c r="K5" s="543">
        <v>1</v>
      </c>
      <c r="L5" s="543">
        <v>0</v>
      </c>
      <c r="M5" s="543">
        <v>0</v>
      </c>
      <c r="N5" s="543">
        <v>0</v>
      </c>
      <c r="O5" s="544">
        <v>0</v>
      </c>
      <c r="Q5" s="169" t="s">
        <v>806</v>
      </c>
      <c r="R5" s="166">
        <v>0</v>
      </c>
      <c r="S5" s="166">
        <v>0</v>
      </c>
      <c r="T5" s="167">
        <f>10+R5+S5+'Personal File'!$C$14</f>
        <v>15</v>
      </c>
      <c r="U5" s="168" t="s">
        <v>562</v>
      </c>
      <c r="W5" s="169" t="s">
        <v>170</v>
      </c>
      <c r="X5" s="166">
        <v>0</v>
      </c>
      <c r="Y5" s="166">
        <v>0</v>
      </c>
      <c r="Z5" s="167">
        <f>10+X5+Y5+'Personal File'!$C$15</f>
        <v>14</v>
      </c>
      <c r="AA5" s="168" t="s">
        <v>562</v>
      </c>
    </row>
    <row r="6" spans="1:27">
      <c r="A6" s="251" t="s">
        <v>140</v>
      </c>
      <c r="B6" s="170">
        <v>0</v>
      </c>
      <c r="C6" s="170">
        <v>0</v>
      </c>
      <c r="D6" s="171">
        <f>10+B6+C6+'Personal File'!$C$15</f>
        <v>14</v>
      </c>
      <c r="E6" s="172" t="s">
        <v>562</v>
      </c>
      <c r="G6" s="507" t="s">
        <v>252</v>
      </c>
      <c r="H6" s="541">
        <v>0</v>
      </c>
      <c r="I6" s="542">
        <v>1</v>
      </c>
      <c r="J6" s="543">
        <v>1</v>
      </c>
      <c r="K6" s="543">
        <v>1</v>
      </c>
      <c r="L6" s="543">
        <v>1</v>
      </c>
      <c r="M6" s="543">
        <v>1</v>
      </c>
      <c r="N6" s="543">
        <v>1</v>
      </c>
      <c r="O6" s="544">
        <v>1</v>
      </c>
      <c r="Q6" s="251" t="s">
        <v>144</v>
      </c>
      <c r="R6" s="170">
        <v>0</v>
      </c>
      <c r="S6" s="170">
        <v>0</v>
      </c>
      <c r="T6" s="171">
        <f>10+R6+S6+'Personal File'!$C$14</f>
        <v>15</v>
      </c>
      <c r="U6" s="172" t="s">
        <v>562</v>
      </c>
      <c r="W6" s="251" t="s">
        <v>140</v>
      </c>
      <c r="X6" s="170">
        <v>0</v>
      </c>
      <c r="Y6" s="170">
        <v>0</v>
      </c>
      <c r="Z6" s="171">
        <f>10+X6+Y6+'Personal File'!$C$15</f>
        <v>14</v>
      </c>
      <c r="AA6" s="172" t="s">
        <v>562</v>
      </c>
    </row>
    <row r="7" spans="1:27" ht="17.399999999999999" thickBot="1">
      <c r="A7" s="165" t="s">
        <v>769</v>
      </c>
      <c r="B7" s="166">
        <v>1</v>
      </c>
      <c r="C7" s="166">
        <v>0</v>
      </c>
      <c r="D7" s="167">
        <f>10+B7+C7+'Personal File'!$C$15</f>
        <v>15</v>
      </c>
      <c r="E7" s="168" t="s">
        <v>562</v>
      </c>
      <c r="G7" s="508" t="s">
        <v>158</v>
      </c>
      <c r="H7" s="545">
        <f t="shared" ref="H7" si="0">SUM(H4:H6)</f>
        <v>4</v>
      </c>
      <c r="I7" s="546">
        <f>SUM(I4:I6)</f>
        <v>4</v>
      </c>
      <c r="J7" s="547">
        <v>0</v>
      </c>
      <c r="K7" s="547">
        <v>0</v>
      </c>
      <c r="L7" s="547">
        <v>0</v>
      </c>
      <c r="M7" s="547">
        <v>0</v>
      </c>
      <c r="N7" s="547">
        <v>0</v>
      </c>
      <c r="O7" s="548">
        <v>0</v>
      </c>
      <c r="Q7" s="165" t="s">
        <v>626</v>
      </c>
      <c r="R7" s="166">
        <v>1</v>
      </c>
      <c r="S7" s="166">
        <v>0</v>
      </c>
      <c r="T7" s="167">
        <f>10+R7+S7+'Personal File'!$C$14</f>
        <v>16</v>
      </c>
      <c r="U7" s="168" t="s">
        <v>562</v>
      </c>
      <c r="W7" s="165" t="s">
        <v>809</v>
      </c>
      <c r="X7" s="166">
        <v>1</v>
      </c>
      <c r="Y7" s="166">
        <v>0</v>
      </c>
      <c r="Z7" s="167">
        <f>10+X7+Y7+'Personal File'!$C$15</f>
        <v>15</v>
      </c>
      <c r="AA7" s="168" t="s">
        <v>562</v>
      </c>
    </row>
    <row r="8" spans="1:27" ht="17.399999999999999" thickTop="1">
      <c r="A8" s="165" t="s">
        <v>411</v>
      </c>
      <c r="B8" s="166">
        <v>1</v>
      </c>
      <c r="C8" s="166">
        <v>0</v>
      </c>
      <c r="D8" s="167">
        <f>10+B8+C8+'Personal File'!$C$15</f>
        <v>15</v>
      </c>
      <c r="E8" s="168" t="s">
        <v>562</v>
      </c>
      <c r="Q8" s="165" t="s">
        <v>628</v>
      </c>
      <c r="R8" s="166">
        <v>1</v>
      </c>
      <c r="S8" s="166">
        <v>0</v>
      </c>
      <c r="T8" s="167">
        <f>10+R8+S8+'Personal File'!$C$14</f>
        <v>16</v>
      </c>
      <c r="U8" s="168" t="s">
        <v>562</v>
      </c>
      <c r="W8" s="165" t="s">
        <v>809</v>
      </c>
      <c r="X8" s="166">
        <v>1</v>
      </c>
      <c r="Y8" s="166">
        <v>0</v>
      </c>
      <c r="Z8" s="167">
        <f>10+X8+Y8+'Personal File'!$C$15</f>
        <v>15</v>
      </c>
      <c r="AA8" s="168" t="s">
        <v>562</v>
      </c>
    </row>
    <row r="9" spans="1:27" ht="23.4" thickBot="1">
      <c r="A9" s="290" t="s">
        <v>411</v>
      </c>
      <c r="B9" s="166">
        <v>1</v>
      </c>
      <c r="C9" s="166">
        <v>0</v>
      </c>
      <c r="D9" s="167">
        <f>10+B9+C9+'Personal File'!$C$15</f>
        <v>15</v>
      </c>
      <c r="E9" s="168" t="s">
        <v>562</v>
      </c>
      <c r="G9" s="506" t="s">
        <v>783</v>
      </c>
      <c r="H9" s="64"/>
      <c r="I9" s="64"/>
      <c r="J9" s="64"/>
      <c r="K9" s="533"/>
      <c r="L9" s="64"/>
      <c r="M9" s="64"/>
      <c r="N9" s="64"/>
      <c r="O9" s="533"/>
      <c r="Q9" s="165" t="s">
        <v>483</v>
      </c>
      <c r="R9" s="166">
        <v>1</v>
      </c>
      <c r="S9" s="166">
        <v>0</v>
      </c>
      <c r="T9" s="167">
        <f>10+R9+S9+'Personal File'!$C$14</f>
        <v>16</v>
      </c>
      <c r="U9" s="168" t="s">
        <v>562</v>
      </c>
      <c r="W9" s="165" t="s">
        <v>805</v>
      </c>
      <c r="X9" s="166">
        <v>1</v>
      </c>
      <c r="Y9" s="166">
        <v>0</v>
      </c>
      <c r="Z9" s="167">
        <f>10+X9+Y9+'Personal File'!$C$15</f>
        <v>15</v>
      </c>
      <c r="AA9" s="168" t="s">
        <v>562</v>
      </c>
    </row>
    <row r="10" spans="1:27" ht="18" thickTop="1" thickBot="1">
      <c r="A10" s="517" t="s">
        <v>805</v>
      </c>
      <c r="B10" s="187">
        <v>1</v>
      </c>
      <c r="C10" s="187">
        <v>0</v>
      </c>
      <c r="D10" s="188">
        <f>10+B10+C10+'Personal File'!$C$15</f>
        <v>15</v>
      </c>
      <c r="E10" s="189" t="s">
        <v>562</v>
      </c>
      <c r="G10" s="288"/>
      <c r="H10" s="504" t="s">
        <v>154</v>
      </c>
      <c r="I10" s="512"/>
      <c r="J10" s="512"/>
      <c r="K10" s="512"/>
      <c r="L10" s="512"/>
      <c r="M10" s="512"/>
      <c r="N10" s="512"/>
      <c r="O10" s="513"/>
      <c r="Q10" s="165" t="s">
        <v>483</v>
      </c>
      <c r="R10" s="166">
        <v>1</v>
      </c>
      <c r="S10" s="166">
        <v>0</v>
      </c>
      <c r="T10" s="167">
        <f>10+R10+S10+'Personal File'!$C$14</f>
        <v>16</v>
      </c>
      <c r="U10" s="168" t="s">
        <v>562</v>
      </c>
      <c r="W10" s="165" t="s">
        <v>93</v>
      </c>
      <c r="X10" s="166">
        <v>1</v>
      </c>
      <c r="Y10" s="166">
        <v>0</v>
      </c>
      <c r="Z10" s="167">
        <f>10+X10+Y10+'Personal File'!$C$15</f>
        <v>15</v>
      </c>
      <c r="AA10" s="168" t="s">
        <v>562</v>
      </c>
    </row>
    <row r="11" spans="1:27" ht="18" thickTop="1" thickBot="1">
      <c r="G11" s="288"/>
      <c r="H11" s="534" t="s">
        <v>155</v>
      </c>
      <c r="I11" s="535" t="s">
        <v>148</v>
      </c>
      <c r="J11" s="535" t="s">
        <v>149</v>
      </c>
      <c r="K11" s="535" t="s">
        <v>150</v>
      </c>
      <c r="L11" s="535" t="s">
        <v>151</v>
      </c>
      <c r="M11" s="535" t="s">
        <v>152</v>
      </c>
      <c r="N11" s="535" t="s">
        <v>153</v>
      </c>
      <c r="O11" s="536" t="s">
        <v>156</v>
      </c>
      <c r="Q11" s="251" t="s">
        <v>624</v>
      </c>
      <c r="R11" s="170">
        <v>1</v>
      </c>
      <c r="S11" s="170">
        <v>0</v>
      </c>
      <c r="T11" s="171">
        <f>10+R11+S11+'Personal File'!$C$14</f>
        <v>16</v>
      </c>
      <c r="U11" s="172" t="s">
        <v>562</v>
      </c>
      <c r="W11" s="251" t="s">
        <v>407</v>
      </c>
      <c r="X11" s="170">
        <v>1</v>
      </c>
      <c r="Y11" s="170">
        <v>0</v>
      </c>
      <c r="Z11" s="171">
        <f>10+X11+Y11+'Personal File'!$C$15</f>
        <v>15</v>
      </c>
      <c r="AA11" s="172" t="s">
        <v>562</v>
      </c>
    </row>
    <row r="12" spans="1:27" ht="24" thickTop="1" thickBot="1">
      <c r="A12" s="551" t="s">
        <v>797</v>
      </c>
      <c r="B12" s="531"/>
      <c r="C12" s="531"/>
      <c r="D12" s="531"/>
      <c r="E12" s="532"/>
      <c r="G12" s="505" t="s">
        <v>782</v>
      </c>
      <c r="H12" s="537">
        <v>4</v>
      </c>
      <c r="I12" s="538">
        <v>4</v>
      </c>
      <c r="J12" s="538">
        <v>4</v>
      </c>
      <c r="K12" s="538">
        <v>4</v>
      </c>
      <c r="L12" s="538">
        <v>2</v>
      </c>
      <c r="M12" s="538">
        <v>0</v>
      </c>
      <c r="N12" s="539">
        <v>0</v>
      </c>
      <c r="O12" s="540">
        <v>0</v>
      </c>
      <c r="Q12" s="169" t="s">
        <v>629</v>
      </c>
      <c r="R12" s="166">
        <v>2</v>
      </c>
      <c r="S12" s="166">
        <v>0</v>
      </c>
      <c r="T12" s="167">
        <f>10+R12+S12+'Personal File'!$C$14</f>
        <v>17</v>
      </c>
      <c r="U12" s="168" t="s">
        <v>562</v>
      </c>
      <c r="W12" s="169" t="s">
        <v>275</v>
      </c>
      <c r="X12" s="166">
        <v>2</v>
      </c>
      <c r="Y12" s="166">
        <v>0</v>
      </c>
      <c r="Z12" s="167">
        <f>10+X12+Y12+'Personal File'!$C$15</f>
        <v>16</v>
      </c>
      <c r="AA12" s="168" t="s">
        <v>562</v>
      </c>
    </row>
    <row r="13" spans="1:27" ht="17.399999999999999" thickTop="1">
      <c r="A13" s="552" t="s">
        <v>76</v>
      </c>
      <c r="B13" s="553" t="s">
        <v>0</v>
      </c>
      <c r="C13" s="553" t="s">
        <v>747</v>
      </c>
      <c r="D13" s="553" t="s">
        <v>104</v>
      </c>
      <c r="E13" s="554" t="s">
        <v>77</v>
      </c>
      <c r="G13" s="507" t="s">
        <v>785</v>
      </c>
      <c r="H13" s="541">
        <v>0</v>
      </c>
      <c r="I13" s="542">
        <v>1</v>
      </c>
      <c r="J13" s="542">
        <v>1</v>
      </c>
      <c r="K13" s="542">
        <v>1</v>
      </c>
      <c r="L13" s="542">
        <v>1</v>
      </c>
      <c r="M13" s="542">
        <v>1</v>
      </c>
      <c r="N13" s="543">
        <v>0</v>
      </c>
      <c r="O13" s="544">
        <v>0</v>
      </c>
      <c r="Q13" s="169" t="s">
        <v>631</v>
      </c>
      <c r="R13" s="166">
        <v>2</v>
      </c>
      <c r="S13" s="166">
        <v>0</v>
      </c>
      <c r="T13" s="167">
        <f>10+R13+S13+'Personal File'!$C$14</f>
        <v>17</v>
      </c>
      <c r="U13" s="168" t="s">
        <v>821</v>
      </c>
      <c r="W13" s="169" t="s">
        <v>275</v>
      </c>
      <c r="X13" s="166">
        <v>2</v>
      </c>
      <c r="Y13" s="166">
        <v>0</v>
      </c>
      <c r="Z13" s="167">
        <f>10+X13+Y13+'Personal File'!$C$15</f>
        <v>16</v>
      </c>
      <c r="AA13" s="168" t="s">
        <v>562</v>
      </c>
    </row>
    <row r="14" spans="1:27" ht="17.399999999999999" thickBot="1">
      <c r="A14" s="271"/>
      <c r="B14" s="187">
        <v>0</v>
      </c>
      <c r="C14" s="187">
        <v>0</v>
      </c>
      <c r="D14" s="148">
        <f>10+B14+C14+'Personal File'!$C$14</f>
        <v>15</v>
      </c>
      <c r="E14" s="189" t="s">
        <v>562</v>
      </c>
      <c r="G14" s="508" t="s">
        <v>158</v>
      </c>
      <c r="H14" s="545">
        <f t="shared" ref="H14:M14" si="1">SUM(H12:H13)</f>
        <v>4</v>
      </c>
      <c r="I14" s="546">
        <f t="shared" si="1"/>
        <v>5</v>
      </c>
      <c r="J14" s="546">
        <f t="shared" si="1"/>
        <v>5</v>
      </c>
      <c r="K14" s="546">
        <f t="shared" si="1"/>
        <v>5</v>
      </c>
      <c r="L14" s="546">
        <f t="shared" si="1"/>
        <v>3</v>
      </c>
      <c r="M14" s="546">
        <f t="shared" si="1"/>
        <v>1</v>
      </c>
      <c r="N14" s="547">
        <f>SUM(N13:N13)</f>
        <v>0</v>
      </c>
      <c r="O14" s="548">
        <f>SUM(O13:O13)</f>
        <v>0</v>
      </c>
      <c r="Q14" s="169" t="s">
        <v>630</v>
      </c>
      <c r="R14" s="166">
        <v>2</v>
      </c>
      <c r="S14" s="166">
        <v>0</v>
      </c>
      <c r="T14" s="167">
        <f>10+R14+S14+'Personal File'!$C$14</f>
        <v>17</v>
      </c>
      <c r="U14" s="168" t="s">
        <v>562</v>
      </c>
      <c r="W14" s="169" t="s">
        <v>466</v>
      </c>
      <c r="X14" s="166">
        <v>2</v>
      </c>
      <c r="Y14" s="166">
        <v>0</v>
      </c>
      <c r="Z14" s="167">
        <f>10+X14+Y14+'Personal File'!$C$15</f>
        <v>16</v>
      </c>
      <c r="AA14" s="168" t="s">
        <v>562</v>
      </c>
    </row>
    <row r="15" spans="1:27" ht="17.399999999999999" thickTop="1">
      <c r="Q15" s="169" t="s">
        <v>633</v>
      </c>
      <c r="R15" s="166">
        <v>2</v>
      </c>
      <c r="S15" s="166">
        <v>0</v>
      </c>
      <c r="T15" s="167">
        <f>10+R15+S15+'Personal File'!$C$14</f>
        <v>17</v>
      </c>
      <c r="U15" s="168" t="s">
        <v>562</v>
      </c>
      <c r="W15" s="169" t="s">
        <v>466</v>
      </c>
      <c r="X15" s="166">
        <v>2</v>
      </c>
      <c r="Y15" s="166">
        <v>0</v>
      </c>
      <c r="Z15" s="167">
        <f>10+X15+Y15+'Personal File'!$C$15</f>
        <v>16</v>
      </c>
      <c r="AA15" s="168" t="s">
        <v>562</v>
      </c>
    </row>
    <row r="16" spans="1:27" ht="23.4" thickBot="1">
      <c r="G16" s="506" t="s">
        <v>784</v>
      </c>
      <c r="H16" s="64"/>
      <c r="I16" s="64"/>
      <c r="J16" s="64"/>
      <c r="K16" s="533"/>
      <c r="L16" s="64"/>
      <c r="M16" s="64"/>
      <c r="N16" s="64"/>
      <c r="O16" s="533"/>
      <c r="Q16" s="251" t="s">
        <v>807</v>
      </c>
      <c r="R16" s="170">
        <v>2</v>
      </c>
      <c r="S16" s="170">
        <v>0</v>
      </c>
      <c r="T16" s="171">
        <f>10+R16+S16+'Personal File'!$C$14</f>
        <v>17</v>
      </c>
      <c r="U16" s="172" t="s">
        <v>562</v>
      </c>
      <c r="W16" s="251" t="s">
        <v>202</v>
      </c>
      <c r="X16" s="170">
        <v>2</v>
      </c>
      <c r="Y16" s="170">
        <v>0</v>
      </c>
      <c r="Z16" s="171">
        <f>10+X16+Y16+'Personal File'!$C$15</f>
        <v>16</v>
      </c>
      <c r="AA16" s="172" t="s">
        <v>562</v>
      </c>
    </row>
    <row r="17" spans="7:27" ht="17.399999999999999" thickTop="1">
      <c r="G17" s="288"/>
      <c r="H17" s="504" t="s">
        <v>154</v>
      </c>
      <c r="I17" s="512"/>
      <c r="J17" s="512"/>
      <c r="K17" s="512"/>
      <c r="L17" s="512"/>
      <c r="M17" s="512"/>
      <c r="N17" s="512"/>
      <c r="O17" s="513"/>
      <c r="Q17" s="169" t="s">
        <v>637</v>
      </c>
      <c r="R17" s="166">
        <v>3</v>
      </c>
      <c r="S17" s="166">
        <v>0</v>
      </c>
      <c r="T17" s="167">
        <f>10+R17+S17+'Personal File'!$C$14</f>
        <v>18</v>
      </c>
      <c r="U17" s="168" t="s">
        <v>821</v>
      </c>
      <c r="W17" s="169" t="s">
        <v>810</v>
      </c>
      <c r="X17" s="166">
        <v>3</v>
      </c>
      <c r="Y17" s="166">
        <v>0</v>
      </c>
      <c r="Z17" s="167">
        <f>10+X17+Y17+'Personal File'!$C$15</f>
        <v>17</v>
      </c>
      <c r="AA17" s="168" t="s">
        <v>562</v>
      </c>
    </row>
    <row r="18" spans="7:27" ht="17.399999999999999" thickBot="1">
      <c r="G18" s="288"/>
      <c r="H18" s="534" t="s">
        <v>155</v>
      </c>
      <c r="I18" s="535" t="s">
        <v>148</v>
      </c>
      <c r="J18" s="535" t="s">
        <v>149</v>
      </c>
      <c r="K18" s="535" t="s">
        <v>150</v>
      </c>
      <c r="L18" s="535" t="s">
        <v>151</v>
      </c>
      <c r="M18" s="535" t="s">
        <v>152</v>
      </c>
      <c r="N18" s="535" t="s">
        <v>153</v>
      </c>
      <c r="O18" s="536" t="s">
        <v>156</v>
      </c>
      <c r="Q18" s="169" t="s">
        <v>129</v>
      </c>
      <c r="R18" s="166">
        <v>3</v>
      </c>
      <c r="S18" s="166">
        <v>0</v>
      </c>
      <c r="T18" s="167">
        <f>10+R18+S18+'Personal File'!$C$14</f>
        <v>18</v>
      </c>
      <c r="U18" s="168" t="s">
        <v>562</v>
      </c>
      <c r="W18" s="169" t="s">
        <v>811</v>
      </c>
      <c r="X18" s="166">
        <v>3</v>
      </c>
      <c r="Y18" s="166">
        <v>0</v>
      </c>
      <c r="Z18" s="167">
        <f>10+X18+Y18+'Personal File'!$C$15</f>
        <v>17</v>
      </c>
      <c r="AA18" s="168" t="s">
        <v>562</v>
      </c>
    </row>
    <row r="19" spans="7:27" ht="17.399999999999999" thickTop="1">
      <c r="G19" s="505" t="s">
        <v>782</v>
      </c>
      <c r="H19" s="537">
        <v>4</v>
      </c>
      <c r="I19" s="538">
        <v>4</v>
      </c>
      <c r="J19" s="538">
        <v>4</v>
      </c>
      <c r="K19" s="538">
        <v>4</v>
      </c>
      <c r="L19" s="538">
        <v>2</v>
      </c>
      <c r="M19" s="538">
        <v>0</v>
      </c>
      <c r="N19" s="539">
        <v>0</v>
      </c>
      <c r="O19" s="540">
        <v>0</v>
      </c>
      <c r="Q19" s="169" t="s">
        <v>634</v>
      </c>
      <c r="R19" s="166">
        <v>3</v>
      </c>
      <c r="S19" s="166">
        <v>0</v>
      </c>
      <c r="T19" s="167">
        <f>10+R19+S19+'Personal File'!$C$14</f>
        <v>18</v>
      </c>
      <c r="U19" s="168" t="s">
        <v>562</v>
      </c>
      <c r="W19" s="169" t="s">
        <v>230</v>
      </c>
      <c r="X19" s="166">
        <v>3</v>
      </c>
      <c r="Y19" s="166">
        <v>0</v>
      </c>
      <c r="Z19" s="167">
        <f>10+X19+Y19+'Personal File'!$C$15</f>
        <v>17</v>
      </c>
      <c r="AA19" s="168" t="s">
        <v>562</v>
      </c>
    </row>
    <row r="20" spans="7:27">
      <c r="G20" s="507" t="s">
        <v>157</v>
      </c>
      <c r="H20" s="541">
        <v>0</v>
      </c>
      <c r="I20" s="542">
        <v>1</v>
      </c>
      <c r="J20" s="542">
        <v>1</v>
      </c>
      <c r="K20" s="542">
        <v>1</v>
      </c>
      <c r="L20" s="542">
        <v>1</v>
      </c>
      <c r="M20" s="542">
        <v>0</v>
      </c>
      <c r="N20" s="543">
        <v>0</v>
      </c>
      <c r="O20" s="544">
        <v>0</v>
      </c>
      <c r="Q20" s="169" t="s">
        <v>635</v>
      </c>
      <c r="R20" s="166">
        <v>3</v>
      </c>
      <c r="S20" s="166">
        <v>0</v>
      </c>
      <c r="T20" s="167">
        <f>10+R20+S20+'Personal File'!$C$14</f>
        <v>18</v>
      </c>
      <c r="U20" s="168" t="s">
        <v>821</v>
      </c>
      <c r="W20" s="169" t="s">
        <v>269</v>
      </c>
      <c r="X20" s="166">
        <v>3</v>
      </c>
      <c r="Y20" s="166">
        <v>0</v>
      </c>
      <c r="Z20" s="167">
        <f>10+X20+Y20+'Personal File'!$C$15</f>
        <v>17</v>
      </c>
      <c r="AA20" s="168" t="s">
        <v>562</v>
      </c>
    </row>
    <row r="21" spans="7:27" ht="17.399999999999999" thickBot="1">
      <c r="G21" s="508" t="s">
        <v>158</v>
      </c>
      <c r="H21" s="545">
        <f>SUM(H19:H20)</f>
        <v>4</v>
      </c>
      <c r="I21" s="546">
        <f>SUM(I19:I20)</f>
        <v>5</v>
      </c>
      <c r="J21" s="546">
        <f>SUM(J19:J20)</f>
        <v>5</v>
      </c>
      <c r="K21" s="546">
        <f>SUM(K19:K20)</f>
        <v>5</v>
      </c>
      <c r="L21" s="546">
        <f>SUM(L19:L20)</f>
        <v>3</v>
      </c>
      <c r="M21" s="546">
        <f>SUM(M20:M20)</f>
        <v>0</v>
      </c>
      <c r="N21" s="547">
        <f>SUM(N20:N20)</f>
        <v>0</v>
      </c>
      <c r="O21" s="548">
        <f>SUM(O20:O20)</f>
        <v>0</v>
      </c>
      <c r="Q21" s="251" t="s">
        <v>635</v>
      </c>
      <c r="R21" s="170">
        <v>3</v>
      </c>
      <c r="S21" s="170">
        <v>0</v>
      </c>
      <c r="T21" s="171">
        <f>10+R21+S21+'Personal File'!$C$14</f>
        <v>18</v>
      </c>
      <c r="U21" s="172" t="s">
        <v>821</v>
      </c>
      <c r="W21" s="251" t="s">
        <v>236</v>
      </c>
      <c r="X21" s="170">
        <v>3</v>
      </c>
      <c r="Y21" s="170">
        <v>0</v>
      </c>
      <c r="Z21" s="171">
        <f>10+X21+Y21+'Personal File'!$C$15</f>
        <v>17</v>
      </c>
      <c r="AA21" s="172" t="s">
        <v>821</v>
      </c>
    </row>
    <row r="22" spans="7:27" ht="17.399999999999999" thickTop="1">
      <c r="Q22" s="169" t="s">
        <v>645</v>
      </c>
      <c r="R22" s="166">
        <v>4</v>
      </c>
      <c r="S22" s="166">
        <v>0</v>
      </c>
      <c r="T22" s="167">
        <f>10+R22+S22+'Personal File'!$C$14</f>
        <v>19</v>
      </c>
      <c r="U22" s="168" t="s">
        <v>821</v>
      </c>
      <c r="W22" s="169" t="s">
        <v>812</v>
      </c>
      <c r="X22" s="166">
        <v>4</v>
      </c>
      <c r="Y22" s="166">
        <v>0</v>
      </c>
      <c r="Z22" s="167">
        <f>10+X22+Y22+'Personal File'!$C$15</f>
        <v>18</v>
      </c>
      <c r="AA22" s="168" t="s">
        <v>562</v>
      </c>
    </row>
    <row r="23" spans="7:27">
      <c r="K23" s="549" t="s">
        <v>791</v>
      </c>
      <c r="L23" s="549" t="s">
        <v>790</v>
      </c>
      <c r="M23" s="549" t="s">
        <v>24</v>
      </c>
      <c r="Q23" s="169" t="s">
        <v>642</v>
      </c>
      <c r="R23" s="166">
        <v>4</v>
      </c>
      <c r="S23" s="166">
        <v>0</v>
      </c>
      <c r="T23" s="167">
        <f>10+R23+S23+'Personal File'!$C$14</f>
        <v>19</v>
      </c>
      <c r="U23" s="168" t="s">
        <v>821</v>
      </c>
      <c r="W23" s="169" t="s">
        <v>813</v>
      </c>
      <c r="X23" s="166">
        <v>4</v>
      </c>
      <c r="Y23" s="166">
        <v>0</v>
      </c>
      <c r="Z23" s="167">
        <f>10+X23+Y23+'Personal File'!$C$15</f>
        <v>18</v>
      </c>
      <c r="AA23" s="168" t="s">
        <v>562</v>
      </c>
    </row>
    <row r="24" spans="7:27">
      <c r="G24" s="34"/>
      <c r="J24" s="28" t="s">
        <v>284</v>
      </c>
      <c r="K24" s="29">
        <f>'Personal File'!E4</f>
        <v>2</v>
      </c>
      <c r="L24" s="29">
        <v>3</v>
      </c>
      <c r="M24" s="29">
        <f>'Personal File'!E5*2</f>
        <v>14</v>
      </c>
      <c r="Q24" s="251" t="s">
        <v>642</v>
      </c>
      <c r="R24" s="170">
        <v>4</v>
      </c>
      <c r="S24" s="170">
        <v>0</v>
      </c>
      <c r="T24" s="171">
        <f>10+R24+S24+'Personal File'!$C$14</f>
        <v>19</v>
      </c>
      <c r="U24" s="172" t="s">
        <v>562</v>
      </c>
      <c r="W24" s="251" t="s">
        <v>814</v>
      </c>
      <c r="X24" s="170">
        <v>4</v>
      </c>
      <c r="Y24" s="170">
        <v>0</v>
      </c>
      <c r="Z24" s="171">
        <f>10+X24+Y24+'Personal File'!$C$15</f>
        <v>18</v>
      </c>
      <c r="AA24" s="172" t="s">
        <v>821</v>
      </c>
    </row>
    <row r="25" spans="7:27" ht="17.399999999999999" thickBot="1">
      <c r="G25" s="34"/>
      <c r="J25" s="28" t="s">
        <v>285</v>
      </c>
      <c r="K25" s="29">
        <f>'Personal File'!E4</f>
        <v>2</v>
      </c>
      <c r="L25" s="550"/>
      <c r="M25" s="550"/>
      <c r="Q25" s="271" t="s">
        <v>808</v>
      </c>
      <c r="R25" s="187">
        <v>5</v>
      </c>
      <c r="S25" s="187">
        <v>0</v>
      </c>
      <c r="T25" s="188">
        <f>10+R25+S25+'Personal File'!$C$14</f>
        <v>20</v>
      </c>
      <c r="U25" s="189" t="s">
        <v>562</v>
      </c>
      <c r="W25" s="271" t="s">
        <v>43</v>
      </c>
      <c r="X25" s="187">
        <v>5</v>
      </c>
      <c r="Y25" s="187">
        <v>0</v>
      </c>
      <c r="Z25" s="188">
        <f>10+X25+Y25+'Personal File'!$C$15</f>
        <v>19</v>
      </c>
      <c r="AA25" s="189" t="s">
        <v>562</v>
      </c>
    </row>
    <row r="26" spans="7:27" ht="17.399999999999999" thickTop="1">
      <c r="J26" s="28" t="s">
        <v>794</v>
      </c>
      <c r="K26" s="550"/>
      <c r="L26" s="29">
        <v>0</v>
      </c>
      <c r="M26" s="550"/>
    </row>
    <row r="27" spans="7:27">
      <c r="J27" s="28" t="s">
        <v>796</v>
      </c>
      <c r="K27" s="550"/>
      <c r="L27" s="29">
        <v>1</v>
      </c>
      <c r="M27" s="550"/>
    </row>
  </sheetData>
  <sortState xmlns:xlrd2="http://schemas.microsoft.com/office/spreadsheetml/2017/richdata2" ref="A3:C25">
    <sortCondition ref="B3:B25"/>
    <sortCondition ref="A3:A25"/>
  </sortState>
  <conditionalFormatting sqref="E3:E10">
    <cfRule type="cellIs" dxfId="27" priority="17" operator="equal">
      <formula>"þ"</formula>
    </cfRule>
  </conditionalFormatting>
  <conditionalFormatting sqref="U23:U24">
    <cfRule type="cellIs" dxfId="26" priority="10" operator="equal">
      <formula>"þ"</formula>
    </cfRule>
  </conditionalFormatting>
  <conditionalFormatting sqref="U3:U5 U8:U10 U13:U15 U18:U20 U25">
    <cfRule type="cellIs" dxfId="25" priority="15" operator="equal">
      <formula>"þ"</formula>
    </cfRule>
  </conditionalFormatting>
  <conditionalFormatting sqref="U6:U7">
    <cfRule type="cellIs" dxfId="24" priority="14" operator="equal">
      <formula>"þ"</formula>
    </cfRule>
  </conditionalFormatting>
  <conditionalFormatting sqref="U11:U12">
    <cfRule type="cellIs" dxfId="23" priority="13" operator="equal">
      <formula>"þ"</formula>
    </cfRule>
  </conditionalFormatting>
  <conditionalFormatting sqref="U16:U17">
    <cfRule type="cellIs" dxfId="22" priority="12" operator="equal">
      <formula>"þ"</formula>
    </cfRule>
  </conditionalFormatting>
  <conditionalFormatting sqref="U21">
    <cfRule type="cellIs" dxfId="21" priority="11" operator="equal">
      <formula>"þ"</formula>
    </cfRule>
  </conditionalFormatting>
  <conditionalFormatting sqref="AA3:AA5 AA8:AA10 AA13:AA15 AA25 AA18:AA20">
    <cfRule type="cellIs" dxfId="20" priority="9" operator="equal">
      <formula>"þ"</formula>
    </cfRule>
  </conditionalFormatting>
  <conditionalFormatting sqref="AA6:AA7">
    <cfRule type="cellIs" dxfId="19" priority="8" operator="equal">
      <formula>"þ"</formula>
    </cfRule>
  </conditionalFormatting>
  <conditionalFormatting sqref="AA11:AA12">
    <cfRule type="cellIs" dxfId="18" priority="7" operator="equal">
      <formula>"þ"</formula>
    </cfRule>
  </conditionalFormatting>
  <conditionalFormatting sqref="AA16:AA17">
    <cfRule type="cellIs" dxfId="17" priority="6" operator="equal">
      <formula>"þ"</formula>
    </cfRule>
  </conditionalFormatting>
  <conditionalFormatting sqref="AA21:AA22">
    <cfRule type="cellIs" dxfId="16" priority="5" operator="equal">
      <formula>"þ"</formula>
    </cfRule>
  </conditionalFormatting>
  <conditionalFormatting sqref="AA23:AA24">
    <cfRule type="cellIs" dxfId="15" priority="4" operator="equal">
      <formula>"þ"</formula>
    </cfRule>
  </conditionalFormatting>
  <conditionalFormatting sqref="E14">
    <cfRule type="cellIs" dxfId="14" priority="2" operator="equal">
      <formula>"þ"</formula>
    </cfRule>
  </conditionalFormatting>
  <conditionalFormatting sqref="U22">
    <cfRule type="cellIs" dxfId="13"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showGridLines="0" workbookViewId="0"/>
  </sheetViews>
  <sheetFormatPr defaultColWidth="13" defaultRowHeight="16.8"/>
  <cols>
    <col min="1" max="1" width="37.796875" style="34" bestFit="1" customWidth="1"/>
    <col min="2" max="2" width="2.3984375" style="28" customWidth="1"/>
    <col min="3" max="3" width="35.5" style="56" bestFit="1" customWidth="1"/>
    <col min="4" max="4" width="2.3984375" style="56" customWidth="1"/>
    <col min="5" max="6" width="11.5" style="56" customWidth="1"/>
    <col min="7" max="7" width="4.69921875" style="56" customWidth="1"/>
    <col min="8" max="16384" width="13" style="56"/>
  </cols>
  <sheetData>
    <row r="1" spans="1:7" ht="24" thickTop="1" thickBot="1">
      <c r="A1" s="193" t="s">
        <v>159</v>
      </c>
      <c r="B1" s="56"/>
      <c r="C1" s="441" t="s">
        <v>103</v>
      </c>
      <c r="E1" s="173" t="s">
        <v>793</v>
      </c>
      <c r="F1" s="174"/>
      <c r="G1" s="175"/>
    </row>
    <row r="2" spans="1:7" ht="17.399999999999999" thickBot="1">
      <c r="A2" s="194" t="s">
        <v>576</v>
      </c>
      <c r="B2" s="56"/>
      <c r="C2" s="442" t="s">
        <v>611</v>
      </c>
      <c r="E2" s="176"/>
      <c r="F2" s="177" t="s">
        <v>251</v>
      </c>
      <c r="G2" s="178">
        <f>'Personal File'!$E$4</f>
        <v>2</v>
      </c>
    </row>
    <row r="3" spans="1:7" ht="17.399999999999999" thickTop="1">
      <c r="A3" s="337" t="s">
        <v>577</v>
      </c>
      <c r="B3" s="56"/>
      <c r="C3" s="442" t="s">
        <v>618</v>
      </c>
      <c r="E3" s="179"/>
      <c r="F3" s="20" t="s">
        <v>245</v>
      </c>
      <c r="G3" s="180">
        <f t="shared" ref="G3" ca="1" si="0">RANDBETWEEN(1,20)</f>
        <v>3</v>
      </c>
    </row>
    <row r="4" spans="1:7">
      <c r="A4" s="195" t="s">
        <v>578</v>
      </c>
      <c r="B4" s="56"/>
      <c r="C4" s="442" t="s">
        <v>616</v>
      </c>
      <c r="E4" s="181"/>
      <c r="F4" s="18" t="s">
        <v>248</v>
      </c>
      <c r="G4" s="286">
        <f ca="1">G3+'Personal File'!$C$16+'Personal File'!$E$4</f>
        <v>9</v>
      </c>
    </row>
    <row r="5" spans="1:7">
      <c r="A5" s="195" t="s">
        <v>579</v>
      </c>
      <c r="B5" s="56"/>
      <c r="C5" s="442" t="s">
        <v>619</v>
      </c>
      <c r="E5" s="182"/>
      <c r="F5" s="21" t="s">
        <v>246</v>
      </c>
      <c r="G5" s="183">
        <f ca="1">RANDBETWEEN(1,6)+RANDBETWEEN(1,6)</f>
        <v>9</v>
      </c>
    </row>
    <row r="6" spans="1:7" ht="17.399999999999999" thickBot="1">
      <c r="A6" s="195" t="s">
        <v>580</v>
      </c>
      <c r="B6" s="56"/>
      <c r="C6" s="443" t="s">
        <v>620</v>
      </c>
      <c r="E6" s="184"/>
      <c r="F6" s="23" t="s">
        <v>249</v>
      </c>
      <c r="G6" s="446">
        <f ca="1">G2+'Personal File'!$C$16+G5</f>
        <v>15</v>
      </c>
    </row>
    <row r="7" spans="1:7">
      <c r="A7" s="195" t="s">
        <v>581</v>
      </c>
      <c r="B7" s="56"/>
      <c r="C7" s="442" t="s">
        <v>617</v>
      </c>
      <c r="E7" s="185"/>
      <c r="F7" s="22" t="s">
        <v>247</v>
      </c>
      <c r="G7" s="186">
        <f>3+'Personal File'!$C$16</f>
        <v>7</v>
      </c>
    </row>
    <row r="8" spans="1:7" ht="17.399999999999999" thickBot="1">
      <c r="A8" s="338" t="s">
        <v>582</v>
      </c>
      <c r="B8" s="56"/>
      <c r="C8" s="443" t="s">
        <v>613</v>
      </c>
      <c r="E8" s="190"/>
      <c r="F8" s="19" t="s">
        <v>250</v>
      </c>
      <c r="G8" s="191">
        <v>0</v>
      </c>
    </row>
    <row r="9" spans="1:7" ht="18" thickTop="1" thickBot="1">
      <c r="B9" s="56"/>
      <c r="C9" s="442" t="s">
        <v>614</v>
      </c>
    </row>
    <row r="10" spans="1:7" ht="24" thickTop="1" thickBot="1">
      <c r="A10" s="387" t="s">
        <v>105</v>
      </c>
      <c r="B10" s="56"/>
      <c r="C10" s="445" t="s">
        <v>612</v>
      </c>
      <c r="E10" s="173" t="s">
        <v>792</v>
      </c>
      <c r="F10" s="174"/>
      <c r="G10" s="175"/>
    </row>
    <row r="11" spans="1:7" ht="17.399999999999999" thickBot="1">
      <c r="A11" s="200" t="s">
        <v>255</v>
      </c>
      <c r="B11" s="56"/>
      <c r="C11" s="442" t="s">
        <v>795</v>
      </c>
      <c r="E11" s="176"/>
      <c r="F11" s="177" t="s">
        <v>251</v>
      </c>
      <c r="G11" s="178">
        <f>'Personal File'!$E$5</f>
        <v>7</v>
      </c>
    </row>
    <row r="12" spans="1:7" ht="17.399999999999999" thickTop="1">
      <c r="A12" s="24" t="s">
        <v>256</v>
      </c>
      <c r="C12" s="442" t="s">
        <v>815</v>
      </c>
      <c r="E12" s="179"/>
      <c r="F12" s="20" t="s">
        <v>245</v>
      </c>
      <c r="G12" s="180">
        <f t="shared" ref="G12" ca="1" si="1">RANDBETWEEN(1,20)</f>
        <v>17</v>
      </c>
    </row>
    <row r="13" spans="1:7" ht="17.399999999999999" thickBot="1">
      <c r="A13" s="201" t="s">
        <v>610</v>
      </c>
      <c r="C13" s="444" t="s">
        <v>615</v>
      </c>
      <c r="E13" s="181"/>
      <c r="F13" s="18" t="s">
        <v>248</v>
      </c>
      <c r="G13" s="286">
        <f ca="1">G12+'Personal File'!$C$16+'Personal File'!$E$5</f>
        <v>28</v>
      </c>
    </row>
    <row r="14" spans="1:7" ht="18" thickTop="1" thickBot="1">
      <c r="E14" s="182"/>
      <c r="F14" s="21" t="s">
        <v>246</v>
      </c>
      <c r="G14" s="183">
        <f ca="1">RANDBETWEEN(1,6)+RANDBETWEEN(1,6)</f>
        <v>4</v>
      </c>
    </row>
    <row r="15" spans="1:7" ht="24" thickTop="1" thickBot="1">
      <c r="A15" s="388" t="s">
        <v>78</v>
      </c>
      <c r="C15" s="196" t="s">
        <v>242</v>
      </c>
      <c r="E15" s="184"/>
      <c r="F15" s="23" t="s">
        <v>249</v>
      </c>
      <c r="G15" s="446">
        <f ca="1">G11+'Personal File'!$C$16+G14</f>
        <v>15</v>
      </c>
    </row>
    <row r="16" spans="1:7">
      <c r="A16" s="200" t="s">
        <v>799</v>
      </c>
      <c r="C16" s="197" t="s">
        <v>583</v>
      </c>
      <c r="E16" s="185"/>
      <c r="F16" s="22" t="s">
        <v>247</v>
      </c>
      <c r="G16" s="186">
        <v>2</v>
      </c>
    </row>
    <row r="17" spans="1:7" ht="17.399999999999999" thickBot="1">
      <c r="A17" s="24" t="s">
        <v>798</v>
      </c>
      <c r="C17" s="198" t="s">
        <v>746</v>
      </c>
      <c r="E17" s="190"/>
      <c r="F17" s="19" t="s">
        <v>250</v>
      </c>
      <c r="G17" s="191">
        <v>0</v>
      </c>
    </row>
    <row r="18" spans="1:7" ht="17.399999999999999" thickTop="1">
      <c r="A18" s="24" t="s">
        <v>800</v>
      </c>
      <c r="C18" s="197" t="s">
        <v>584</v>
      </c>
    </row>
    <row r="19" spans="1:7" ht="17.399999999999999" thickBot="1">
      <c r="A19" s="201" t="s">
        <v>801</v>
      </c>
      <c r="C19" s="198" t="s">
        <v>749</v>
      </c>
    </row>
    <row r="20" spans="1:7" ht="17.399999999999999" thickTop="1">
      <c r="C20" s="197" t="s">
        <v>585</v>
      </c>
    </row>
    <row r="21" spans="1:7" ht="17.399999999999999" thickBot="1">
      <c r="C21" s="199" t="s">
        <v>751</v>
      </c>
    </row>
    <row r="22" spans="1:7" ht="17.399999999999999" thickTop="1"/>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0"/>
  <sheetViews>
    <sheetView showGridLines="0" workbookViewId="0"/>
  </sheetViews>
  <sheetFormatPr defaultColWidth="13" defaultRowHeight="15.6"/>
  <cols>
    <col min="1" max="1" width="30.69921875" style="203" bestFit="1" customWidth="1"/>
    <col min="2" max="2" width="8.796875" style="203" bestFit="1" customWidth="1"/>
    <col min="3" max="3" width="4.296875" style="203" bestFit="1" customWidth="1"/>
    <col min="4" max="4" width="6.296875" style="203" bestFit="1" customWidth="1"/>
    <col min="5" max="5" width="8.5" style="203" bestFit="1" customWidth="1"/>
    <col min="6" max="6" width="8.3984375" style="203" bestFit="1" customWidth="1"/>
    <col min="7" max="7" width="4.3984375" style="203" bestFit="1" customWidth="1"/>
    <col min="8" max="8" width="4.69921875" style="203" bestFit="1" customWidth="1"/>
    <col min="9" max="9" width="5.69921875" style="203" bestFit="1" customWidth="1"/>
    <col min="10" max="10" width="6.296875" style="203" bestFit="1" customWidth="1"/>
    <col min="11" max="11" width="9.3984375" style="203" bestFit="1" customWidth="1"/>
    <col min="12" max="12" width="1.3984375" style="25" customWidth="1"/>
    <col min="13" max="13" width="5.796875" style="25" bestFit="1" customWidth="1"/>
    <col min="14" max="16384" width="13" style="25"/>
  </cols>
  <sheetData>
    <row r="1" spans="1:13" ht="23.4" thickBot="1">
      <c r="A1" s="192" t="s">
        <v>15</v>
      </c>
      <c r="B1" s="192"/>
      <c r="C1" s="192"/>
      <c r="D1" s="192"/>
      <c r="E1" s="192"/>
      <c r="F1" s="192"/>
      <c r="G1" s="192"/>
      <c r="H1" s="192"/>
      <c r="I1" s="192"/>
      <c r="J1" s="192"/>
      <c r="K1" s="192"/>
    </row>
    <row r="2" spans="1:13" ht="16.8" thickTop="1" thickBot="1">
      <c r="A2" s="229" t="s">
        <v>1</v>
      </c>
      <c r="B2" s="230" t="s">
        <v>2</v>
      </c>
      <c r="C2" s="230" t="s">
        <v>19</v>
      </c>
      <c r="D2" s="230" t="s">
        <v>20</v>
      </c>
      <c r="E2" s="231" t="s">
        <v>58</v>
      </c>
      <c r="F2" s="230" t="s">
        <v>16</v>
      </c>
      <c r="G2" s="230" t="s">
        <v>21</v>
      </c>
      <c r="H2" s="232" t="s">
        <v>106</v>
      </c>
      <c r="I2" s="233" t="s">
        <v>160</v>
      </c>
      <c r="J2" s="232" t="s">
        <v>87</v>
      </c>
      <c r="K2" s="234" t="s">
        <v>85</v>
      </c>
      <c r="L2" s="288"/>
      <c r="M2" s="266" t="s">
        <v>264</v>
      </c>
    </row>
    <row r="3" spans="1:13">
      <c r="A3" s="212" t="s">
        <v>263</v>
      </c>
      <c r="B3" s="374" t="s">
        <v>265</v>
      </c>
      <c r="C3" s="374" t="str">
        <f>'Personal File'!$C$11</f>
        <v>+2</v>
      </c>
      <c r="D3" s="374" t="s">
        <v>56</v>
      </c>
      <c r="E3" s="375" t="s">
        <v>270</v>
      </c>
      <c r="F3" s="374" t="s">
        <v>273</v>
      </c>
      <c r="G3" s="376">
        <v>1</v>
      </c>
      <c r="H3" s="374" t="str">
        <f>CONCATENATE("+",'Personal File'!$B$9+'Personal File'!$C$11+D3)</f>
        <v>+14</v>
      </c>
      <c r="I3" s="378">
        <f t="shared" ref="I3:I11" ca="1" si="0">RANDBETWEEN(1,20)</f>
        <v>8</v>
      </c>
      <c r="J3" s="379">
        <f t="shared" ref="J3:J11" ca="1" si="1">I3+H3</f>
        <v>22</v>
      </c>
      <c r="K3" s="377"/>
      <c r="L3" s="288"/>
      <c r="M3" s="527">
        <v>1</v>
      </c>
    </row>
    <row r="4" spans="1:13">
      <c r="A4" s="404" t="s">
        <v>564</v>
      </c>
      <c r="B4" s="382" t="s">
        <v>265</v>
      </c>
      <c r="C4" s="405" t="str">
        <f>'Personal File'!$C$11</f>
        <v>+2</v>
      </c>
      <c r="D4" s="406" t="s">
        <v>56</v>
      </c>
      <c r="E4" s="406" t="s">
        <v>290</v>
      </c>
      <c r="F4" s="382" t="s">
        <v>273</v>
      </c>
      <c r="G4" s="383" t="s">
        <v>272</v>
      </c>
      <c r="H4" s="382" t="str">
        <f>CONCATENATE("+",'Personal File'!$B$9+'Personal File'!$C$11+D4-5)</f>
        <v>+9</v>
      </c>
      <c r="I4" s="384">
        <f t="shared" ca="1" si="0"/>
        <v>4</v>
      </c>
      <c r="J4" s="385">
        <f t="shared" ca="1" si="1"/>
        <v>13</v>
      </c>
      <c r="K4" s="386"/>
      <c r="L4" s="288"/>
      <c r="M4" s="526" t="s">
        <v>272</v>
      </c>
    </row>
    <row r="5" spans="1:13">
      <c r="A5" s="407" t="s">
        <v>565</v>
      </c>
      <c r="B5" s="408" t="s">
        <v>265</v>
      </c>
      <c r="C5" s="409" t="str">
        <f>'Personal File'!$C$11</f>
        <v>+2</v>
      </c>
      <c r="D5" s="410" t="s">
        <v>56</v>
      </c>
      <c r="E5" s="410" t="s">
        <v>290</v>
      </c>
      <c r="F5" s="408" t="s">
        <v>273</v>
      </c>
      <c r="G5" s="411" t="s">
        <v>272</v>
      </c>
      <c r="H5" s="408" t="str">
        <f>CONCATENATE("+",'Personal File'!$B$9+'Personal File'!$C$11+D5)</f>
        <v>+14</v>
      </c>
      <c r="I5" s="412">
        <f t="shared" ca="1" si="0"/>
        <v>9</v>
      </c>
      <c r="J5" s="413">
        <f t="shared" ref="J5" ca="1" si="2">I5+H5</f>
        <v>23</v>
      </c>
      <c r="K5" s="414"/>
      <c r="L5" s="288"/>
      <c r="M5" s="528" t="s">
        <v>272</v>
      </c>
    </row>
    <row r="6" spans="1:13">
      <c r="A6" s="357" t="s">
        <v>279</v>
      </c>
      <c r="B6" s="359" t="s">
        <v>280</v>
      </c>
      <c r="C6" s="518" t="str">
        <f>'Personal File'!$C$11</f>
        <v>+2</v>
      </c>
      <c r="D6" s="361" t="s">
        <v>56</v>
      </c>
      <c r="E6" s="361" t="s">
        <v>274</v>
      </c>
      <c r="F6" s="270" t="s">
        <v>281</v>
      </c>
      <c r="G6" s="363">
        <v>0</v>
      </c>
      <c r="H6" s="519" t="str">
        <f>CONCATENATE("+",'Personal File'!$B$9+'Personal File'!$C$11+D6)</f>
        <v>+14</v>
      </c>
      <c r="I6" s="378">
        <f t="shared" ca="1" si="0"/>
        <v>9</v>
      </c>
      <c r="J6" s="520">
        <f t="shared" ca="1" si="1"/>
        <v>23</v>
      </c>
      <c r="K6" s="366"/>
      <c r="M6" s="526" t="s">
        <v>272</v>
      </c>
    </row>
    <row r="7" spans="1:13">
      <c r="A7" s="521" t="s">
        <v>566</v>
      </c>
      <c r="B7" s="522" t="s">
        <v>280</v>
      </c>
      <c r="C7" s="405" t="str">
        <f>'Personal File'!$C$11</f>
        <v>+2</v>
      </c>
      <c r="D7" s="523" t="s">
        <v>56</v>
      </c>
      <c r="E7" s="523" t="s">
        <v>274</v>
      </c>
      <c r="F7" s="524" t="s">
        <v>281</v>
      </c>
      <c r="G7" s="383" t="s">
        <v>272</v>
      </c>
      <c r="H7" s="382" t="str">
        <f>CONCATENATE("+",'Personal File'!$B$9+'Personal File'!$C$11+D7-5)</f>
        <v>+9</v>
      </c>
      <c r="I7" s="384">
        <f t="shared" ca="1" si="0"/>
        <v>16</v>
      </c>
      <c r="J7" s="385">
        <f t="shared" ref="J7:J9" ca="1" si="3">I7+H7</f>
        <v>25</v>
      </c>
      <c r="K7" s="525"/>
      <c r="M7" s="526" t="s">
        <v>272</v>
      </c>
    </row>
    <row r="8" spans="1:13">
      <c r="A8" s="407" t="s">
        <v>789</v>
      </c>
      <c r="B8" s="408" t="s">
        <v>280</v>
      </c>
      <c r="C8" s="409" t="str">
        <f>'Personal File'!$C$11</f>
        <v>+2</v>
      </c>
      <c r="D8" s="410" t="s">
        <v>56</v>
      </c>
      <c r="E8" s="410" t="s">
        <v>274</v>
      </c>
      <c r="F8" s="408" t="s">
        <v>281</v>
      </c>
      <c r="G8" s="411" t="s">
        <v>272</v>
      </c>
      <c r="H8" s="408" t="str">
        <f>CONCATENATE("+",'Personal File'!$B$9+'Personal File'!$C$11+D8)</f>
        <v>+14</v>
      </c>
      <c r="I8" s="412">
        <f t="shared" ca="1" si="0"/>
        <v>2</v>
      </c>
      <c r="J8" s="413">
        <f t="shared" ca="1" si="3"/>
        <v>16</v>
      </c>
      <c r="K8" s="414"/>
      <c r="L8" s="288"/>
      <c r="M8" s="528" t="s">
        <v>272</v>
      </c>
    </row>
    <row r="9" spans="1:13">
      <c r="A9" s="357" t="s">
        <v>803</v>
      </c>
      <c r="B9" s="359" t="s">
        <v>802</v>
      </c>
      <c r="C9" s="518" t="str">
        <f>'Personal File'!$C$11</f>
        <v>+2</v>
      </c>
      <c r="D9" s="361" t="s">
        <v>253</v>
      </c>
      <c r="E9" s="361" t="s">
        <v>274</v>
      </c>
      <c r="F9" s="270" t="s">
        <v>281</v>
      </c>
      <c r="G9" s="363">
        <v>0</v>
      </c>
      <c r="H9" s="519" t="str">
        <f>CONCATENATE("+",'Personal File'!$B$9+'Personal File'!$C$11+D9)</f>
        <v>+16</v>
      </c>
      <c r="I9" s="378">
        <f t="shared" ca="1" si="0"/>
        <v>11</v>
      </c>
      <c r="J9" s="520">
        <f t="shared" ca="1" si="3"/>
        <v>27</v>
      </c>
      <c r="K9" s="366"/>
      <c r="M9" s="526" t="s">
        <v>272</v>
      </c>
    </row>
    <row r="10" spans="1:13">
      <c r="A10" s="407" t="s">
        <v>803</v>
      </c>
      <c r="B10" s="408" t="s">
        <v>802</v>
      </c>
      <c r="C10" s="409" t="str">
        <f>'Personal File'!$C$11</f>
        <v>+2</v>
      </c>
      <c r="D10" s="410" t="s">
        <v>253</v>
      </c>
      <c r="E10" s="410" t="s">
        <v>274</v>
      </c>
      <c r="F10" s="408" t="s">
        <v>281</v>
      </c>
      <c r="G10" s="411" t="s">
        <v>272</v>
      </c>
      <c r="H10" s="408" t="str">
        <f>CONCATENATE("+",'Personal File'!$B$9+'Personal File'!$C$11+D10-5)</f>
        <v>+11</v>
      </c>
      <c r="I10" s="412">
        <f t="shared" ca="1" si="0"/>
        <v>16</v>
      </c>
      <c r="J10" s="413">
        <f t="shared" ref="J10" ca="1" si="4">I10+H10</f>
        <v>27</v>
      </c>
      <c r="K10" s="414"/>
      <c r="L10" s="288"/>
      <c r="M10" s="528" t="s">
        <v>272</v>
      </c>
    </row>
    <row r="11" spans="1:13" ht="16.2" thickBot="1">
      <c r="A11" s="358" t="s">
        <v>288</v>
      </c>
      <c r="B11" s="360" t="s">
        <v>289</v>
      </c>
      <c r="C11" s="360">
        <f>ROUNDDOWN(SUM('Personal File'!$E$3:$E$5)/3,0)</f>
        <v>4</v>
      </c>
      <c r="D11" s="360">
        <v>0</v>
      </c>
      <c r="E11" s="362" t="s">
        <v>290</v>
      </c>
      <c r="F11" s="360" t="s">
        <v>266</v>
      </c>
      <c r="G11" s="364">
        <v>10</v>
      </c>
      <c r="H11" s="360" t="str">
        <f>CONCATENATE("+",'Personal File'!$B$9+'Personal File'!$C$15+D11)</f>
        <v>+16</v>
      </c>
      <c r="I11" s="253">
        <f t="shared" ca="1" si="0"/>
        <v>14</v>
      </c>
      <c r="J11" s="365">
        <f t="shared" ca="1" si="1"/>
        <v>30</v>
      </c>
      <c r="K11" s="367"/>
      <c r="M11" s="529" t="s">
        <v>272</v>
      </c>
    </row>
    <row r="12" spans="1:13" ht="6" customHeight="1" thickTop="1" thickBot="1"/>
    <row r="13" spans="1:13" ht="16.8" thickTop="1" thickBot="1">
      <c r="A13" s="229" t="s">
        <v>4</v>
      </c>
      <c r="B13" s="230" t="s">
        <v>5</v>
      </c>
      <c r="C13" s="230" t="s">
        <v>19</v>
      </c>
      <c r="D13" s="230" t="s">
        <v>20</v>
      </c>
      <c r="E13" s="231" t="s">
        <v>58</v>
      </c>
      <c r="F13" s="230" t="s">
        <v>6</v>
      </c>
      <c r="G13" s="230" t="s">
        <v>21</v>
      </c>
      <c r="H13" s="232" t="s">
        <v>106</v>
      </c>
      <c r="I13" s="233" t="s">
        <v>160</v>
      </c>
      <c r="J13" s="232" t="s">
        <v>87</v>
      </c>
      <c r="K13" s="234" t="s">
        <v>85</v>
      </c>
      <c r="L13" s="288"/>
      <c r="M13" s="266" t="s">
        <v>264</v>
      </c>
    </row>
    <row r="14" spans="1:13">
      <c r="A14" s="340" t="s">
        <v>559</v>
      </c>
      <c r="B14" s="341" t="s">
        <v>272</v>
      </c>
      <c r="C14" s="341" t="s">
        <v>272</v>
      </c>
      <c r="D14" s="341">
        <v>0</v>
      </c>
      <c r="E14" s="342" t="s">
        <v>272</v>
      </c>
      <c r="F14" s="341" t="s">
        <v>272</v>
      </c>
      <c r="G14" s="341" t="s">
        <v>272</v>
      </c>
      <c r="H14" s="341" t="str">
        <f>CONCATENATE("+",Spells!$K$24+D14)</f>
        <v>+2</v>
      </c>
      <c r="I14" s="287">
        <f ca="1">RANDBETWEEN(1,20)</f>
        <v>13</v>
      </c>
      <c r="J14" s="350">
        <f ca="1">I14+H14</f>
        <v>15</v>
      </c>
      <c r="K14" s="343"/>
      <c r="M14" s="344" t="s">
        <v>272</v>
      </c>
    </row>
    <row r="15" spans="1:13">
      <c r="A15" s="345" t="s">
        <v>129</v>
      </c>
      <c r="B15" s="346" t="s">
        <v>272</v>
      </c>
      <c r="C15" s="346" t="s">
        <v>272</v>
      </c>
      <c r="D15" s="346">
        <v>0</v>
      </c>
      <c r="E15" s="347" t="s">
        <v>272</v>
      </c>
      <c r="F15" s="346" t="s">
        <v>272</v>
      </c>
      <c r="G15" s="346" t="s">
        <v>272</v>
      </c>
      <c r="H15" s="349" t="str">
        <f>CONCATENATE("+",Spells!$K$24+D15)</f>
        <v>+2</v>
      </c>
      <c r="I15" s="287">
        <f ca="1">RANDBETWEEN(1,20)</f>
        <v>17</v>
      </c>
      <c r="J15" s="350">
        <f ca="1">I15+H15</f>
        <v>19</v>
      </c>
      <c r="K15" s="348"/>
      <c r="M15" s="344" t="s">
        <v>272</v>
      </c>
    </row>
    <row r="16" spans="1:13" ht="16.2" thickBot="1">
      <c r="A16" s="351" t="s">
        <v>560</v>
      </c>
      <c r="B16" s="352" t="s">
        <v>272</v>
      </c>
      <c r="C16" s="352" t="s">
        <v>272</v>
      </c>
      <c r="D16" s="352">
        <v>0</v>
      </c>
      <c r="E16" s="353" t="s">
        <v>272</v>
      </c>
      <c r="F16" s="352" t="s">
        <v>272</v>
      </c>
      <c r="G16" s="352" t="s">
        <v>272</v>
      </c>
      <c r="H16" s="352" t="str">
        <f>CONCATENATE("+",'Personal File'!$B$9+'Personal File'!$C$12+D16)</f>
        <v>+15</v>
      </c>
      <c r="I16" s="339">
        <f ca="1">RANDBETWEEN(1,20)</f>
        <v>12</v>
      </c>
      <c r="J16" s="354">
        <f ca="1">I16+H16</f>
        <v>27</v>
      </c>
      <c r="K16" s="355"/>
      <c r="M16" s="356" t="s">
        <v>272</v>
      </c>
    </row>
    <row r="17" spans="1:13" ht="6" customHeight="1" thickTop="1" thickBot="1">
      <c r="D17" s="235"/>
      <c r="E17" s="235"/>
      <c r="G17" s="228"/>
      <c r="H17" s="228"/>
      <c r="I17" s="228"/>
      <c r="J17" s="228"/>
    </row>
    <row r="18" spans="1:13" ht="16.8" thickTop="1" thickBot="1">
      <c r="A18" s="229" t="s">
        <v>63</v>
      </c>
      <c r="B18" s="230" t="s">
        <v>9</v>
      </c>
      <c r="C18" s="230" t="s">
        <v>28</v>
      </c>
      <c r="D18" s="230" t="s">
        <v>87</v>
      </c>
      <c r="E18" s="230" t="s">
        <v>88</v>
      </c>
      <c r="F18" s="230" t="s">
        <v>89</v>
      </c>
      <c r="G18" s="230" t="s">
        <v>21</v>
      </c>
      <c r="H18" s="236" t="s">
        <v>85</v>
      </c>
      <c r="I18" s="237"/>
      <c r="J18" s="237"/>
      <c r="K18" s="238"/>
      <c r="L18" s="288"/>
      <c r="M18" s="266" t="s">
        <v>264</v>
      </c>
    </row>
    <row r="19" spans="1:13">
      <c r="A19" s="208" t="s">
        <v>761</v>
      </c>
      <c r="B19" s="559" t="s">
        <v>819</v>
      </c>
      <c r="C19" s="255" t="s">
        <v>272</v>
      </c>
      <c r="D19" s="256" t="s">
        <v>272</v>
      </c>
      <c r="E19" s="257" t="s">
        <v>272</v>
      </c>
      <c r="F19" s="255" t="s">
        <v>272</v>
      </c>
      <c r="G19" s="258">
        <v>1</v>
      </c>
      <c r="H19" s="259" t="s">
        <v>820</v>
      </c>
      <c r="I19" s="239"/>
      <c r="J19" s="239"/>
      <c r="K19" s="240"/>
      <c r="M19" s="293">
        <v>13000</v>
      </c>
    </row>
    <row r="20" spans="1:13">
      <c r="A20" s="562" t="s">
        <v>637</v>
      </c>
      <c r="B20" s="368">
        <v>6</v>
      </c>
      <c r="C20" s="368" t="s">
        <v>272</v>
      </c>
      <c r="D20" s="275" t="s">
        <v>272</v>
      </c>
      <c r="E20" s="370" t="s">
        <v>272</v>
      </c>
      <c r="F20" s="275" t="s">
        <v>272</v>
      </c>
      <c r="G20" s="272" t="s">
        <v>272</v>
      </c>
      <c r="H20" s="269"/>
      <c r="I20" s="268"/>
      <c r="J20" s="268"/>
      <c r="K20" s="372"/>
      <c r="M20" s="294" t="s">
        <v>272</v>
      </c>
    </row>
    <row r="21" spans="1:13" ht="16.2" thickBot="1">
      <c r="A21" s="218"/>
      <c r="B21" s="252"/>
      <c r="C21" s="369"/>
      <c r="D21" s="252"/>
      <c r="E21" s="371"/>
      <c r="F21" s="369"/>
      <c r="G21" s="254"/>
      <c r="H21" s="260"/>
      <c r="I21" s="241"/>
      <c r="J21" s="241"/>
      <c r="K21" s="373"/>
      <c r="M21" s="295"/>
    </row>
    <row r="22" spans="1:13" ht="6.75" customHeight="1" thickTop="1" thickBot="1"/>
    <row r="23" spans="1:13" ht="16.8" thickTop="1" thickBot="1">
      <c r="D23" s="242" t="s">
        <v>64</v>
      </c>
      <c r="E23" s="243"/>
      <c r="F23" s="236" t="s">
        <v>3</v>
      </c>
      <c r="G23" s="230" t="s">
        <v>21</v>
      </c>
      <c r="H23" s="232" t="s">
        <v>106</v>
      </c>
      <c r="I23" s="236" t="s">
        <v>85</v>
      </c>
      <c r="J23" s="237"/>
      <c r="K23" s="238"/>
      <c r="M23" s="266" t="s">
        <v>264</v>
      </c>
    </row>
    <row r="24" spans="1:13" ht="16.2" thickBot="1">
      <c r="D24" s="244"/>
      <c r="E24" s="261"/>
      <c r="F24" s="262"/>
      <c r="G24" s="263"/>
      <c r="H24" s="264"/>
      <c r="I24" s="265"/>
      <c r="J24" s="245"/>
      <c r="K24" s="246"/>
      <c r="M24" s="295"/>
    </row>
    <row r="25" spans="1:13" ht="16.8" thickTop="1" thickBot="1"/>
    <row r="26" spans="1:13" ht="16.8" thickTop="1" thickBot="1">
      <c r="D26" s="242" t="s">
        <v>762</v>
      </c>
      <c r="E26" s="237"/>
      <c r="F26" s="237"/>
      <c r="G26" s="237"/>
      <c r="H26" s="389" t="s">
        <v>3</v>
      </c>
      <c r="I26" s="389" t="s">
        <v>0</v>
      </c>
      <c r="J26" s="389" t="s">
        <v>563</v>
      </c>
      <c r="K26" s="238" t="s">
        <v>85</v>
      </c>
      <c r="L26" s="288"/>
      <c r="M26" s="390" t="s">
        <v>264</v>
      </c>
    </row>
    <row r="27" spans="1:13">
      <c r="D27" s="392" t="s">
        <v>763</v>
      </c>
      <c r="E27" s="393"/>
      <c r="F27" s="393"/>
      <c r="G27" s="394"/>
      <c r="H27" s="395">
        <v>1</v>
      </c>
      <c r="I27" s="275">
        <v>2</v>
      </c>
      <c r="J27" s="275">
        <v>3</v>
      </c>
      <c r="K27" s="396" t="s">
        <v>767</v>
      </c>
      <c r="L27" s="288"/>
      <c r="M27" s="391">
        <f t="shared" ref="M27:M29" si="5">25*H27*I27*J27*LEFT(K27,2)</f>
        <v>7500</v>
      </c>
    </row>
    <row r="28" spans="1:13">
      <c r="D28" s="497" t="s">
        <v>764</v>
      </c>
      <c r="E28" s="498"/>
      <c r="F28" s="498"/>
      <c r="G28" s="499"/>
      <c r="H28" s="500">
        <v>1</v>
      </c>
      <c r="I28" s="374">
        <v>1</v>
      </c>
      <c r="J28" s="374">
        <v>9</v>
      </c>
      <c r="K28" s="372" t="s">
        <v>822</v>
      </c>
      <c r="L28" s="288"/>
      <c r="M28" s="391">
        <f t="shared" si="5"/>
        <v>10350</v>
      </c>
    </row>
    <row r="29" spans="1:13" ht="16.2" thickBot="1">
      <c r="D29" s="397" t="s">
        <v>765</v>
      </c>
      <c r="E29" s="398"/>
      <c r="F29" s="398"/>
      <c r="G29" s="399"/>
      <c r="H29" s="400">
        <v>1</v>
      </c>
      <c r="I29" s="401" t="s">
        <v>253</v>
      </c>
      <c r="J29" s="401" t="s">
        <v>768</v>
      </c>
      <c r="K29" s="402" t="s">
        <v>767</v>
      </c>
      <c r="L29" s="288"/>
      <c r="M29" s="403">
        <f t="shared" si="5"/>
        <v>7500</v>
      </c>
    </row>
    <row r="30" spans="1:13" ht="16.2" thickTop="1"/>
  </sheetData>
  <sortState xmlns:xlrd2="http://schemas.microsoft.com/office/spreadsheetml/2017/richdata2" ref="A2:M8">
    <sortCondition ref="A3:A8"/>
  </sortState>
  <phoneticPr fontId="0" type="noConversion"/>
  <conditionalFormatting sqref="I4:I6 I11 I14:I16">
    <cfRule type="cellIs" dxfId="12" priority="19" operator="equal">
      <formula>20</formula>
    </cfRule>
  </conditionalFormatting>
  <conditionalFormatting sqref="I11 I4:I5">
    <cfRule type="cellIs" dxfId="11" priority="18" operator="equal">
      <formula>19</formula>
    </cfRule>
  </conditionalFormatting>
  <conditionalFormatting sqref="I3">
    <cfRule type="cellIs" dxfId="10" priority="16" operator="equal">
      <formula>20</formula>
    </cfRule>
  </conditionalFormatting>
  <conditionalFormatting sqref="I7">
    <cfRule type="cellIs" dxfId="9" priority="9" operator="equal">
      <formula>20</formula>
    </cfRule>
  </conditionalFormatting>
  <conditionalFormatting sqref="I7">
    <cfRule type="cellIs" dxfId="8" priority="8" operator="equal">
      <formula>19</formula>
    </cfRule>
  </conditionalFormatting>
  <conditionalFormatting sqref="I8">
    <cfRule type="cellIs" dxfId="7" priority="7" operator="equal">
      <formula>20</formula>
    </cfRule>
  </conditionalFormatting>
  <conditionalFormatting sqref="I8">
    <cfRule type="cellIs" dxfId="6" priority="6" operator="equal">
      <formula>19</formula>
    </cfRule>
  </conditionalFormatting>
  <conditionalFormatting sqref="I9">
    <cfRule type="cellIs" dxfId="5" priority="5" operator="equal">
      <formula>20</formula>
    </cfRule>
  </conditionalFormatting>
  <conditionalFormatting sqref="I10">
    <cfRule type="cellIs" dxfId="4" priority="2" operator="equal">
      <formula>20</formula>
    </cfRule>
  </conditionalFormatting>
  <conditionalFormatting sqref="I10">
    <cfRule type="cellIs" dxfId="3"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2"/>
  <sheetViews>
    <sheetView showGridLines="0" workbookViewId="0"/>
  </sheetViews>
  <sheetFormatPr defaultColWidth="7.8984375" defaultRowHeight="15.6"/>
  <cols>
    <col min="1" max="1" width="22" style="203" bestFit="1" customWidth="1"/>
    <col min="2" max="2" width="4.19921875" style="203" customWidth="1"/>
    <col min="3" max="3" width="4.69921875" style="228" bestFit="1" customWidth="1"/>
    <col min="4" max="5" width="13.59765625" style="25" customWidth="1"/>
    <col min="6" max="6" width="1.19921875" style="203" customWidth="1"/>
    <col min="7" max="7" width="9.296875" style="25" bestFit="1" customWidth="1"/>
    <col min="8" max="16384" width="7.8984375" style="25"/>
  </cols>
  <sheetData>
    <row r="1" spans="1:7" ht="23.4" thickBot="1">
      <c r="A1" s="192" t="s">
        <v>82</v>
      </c>
      <c r="B1" s="192"/>
      <c r="C1" s="202"/>
      <c r="D1" s="192"/>
      <c r="E1" s="192"/>
    </row>
    <row r="2" spans="1:7" s="203" customFormat="1" ht="16.8" thickTop="1" thickBot="1">
      <c r="A2" s="204" t="s">
        <v>83</v>
      </c>
      <c r="B2" s="204" t="s">
        <v>3</v>
      </c>
      <c r="C2" s="205" t="s">
        <v>21</v>
      </c>
      <c r="D2" s="206" t="s">
        <v>84</v>
      </c>
      <c r="E2" s="207" t="s">
        <v>85</v>
      </c>
      <c r="F2" s="209"/>
      <c r="G2" s="267" t="s">
        <v>264</v>
      </c>
    </row>
    <row r="3" spans="1:7">
      <c r="A3" s="212" t="s">
        <v>277</v>
      </c>
      <c r="B3" s="213">
        <v>1</v>
      </c>
      <c r="C3" s="214" t="s">
        <v>278</v>
      </c>
      <c r="D3" s="215"/>
      <c r="E3" s="216"/>
      <c r="G3" s="280">
        <v>0</v>
      </c>
    </row>
    <row r="4" spans="1:7">
      <c r="A4" s="212" t="s">
        <v>267</v>
      </c>
      <c r="B4" s="213">
        <v>1</v>
      </c>
      <c r="C4" s="214">
        <v>1</v>
      </c>
      <c r="D4" s="215"/>
      <c r="E4" s="216"/>
      <c r="G4" s="280">
        <v>0</v>
      </c>
    </row>
    <row r="5" spans="1:7">
      <c r="A5" s="210" t="s">
        <v>755</v>
      </c>
      <c r="B5" s="213">
        <v>1</v>
      </c>
      <c r="C5" s="214">
        <v>0</v>
      </c>
      <c r="D5" s="215"/>
      <c r="E5" s="216"/>
      <c r="G5" s="280">
        <v>3000</v>
      </c>
    </row>
    <row r="6" spans="1:7">
      <c r="A6" s="210" t="s">
        <v>756</v>
      </c>
      <c r="B6" s="213">
        <v>1</v>
      </c>
      <c r="C6" s="217">
        <v>0</v>
      </c>
      <c r="D6" s="215"/>
      <c r="E6" s="216"/>
      <c r="F6" s="209"/>
      <c r="G6" s="280">
        <v>12000</v>
      </c>
    </row>
    <row r="7" spans="1:7">
      <c r="A7" s="212" t="s">
        <v>757</v>
      </c>
      <c r="B7" s="213">
        <v>1</v>
      </c>
      <c r="C7" s="214">
        <v>0</v>
      </c>
      <c r="D7" s="215"/>
      <c r="E7" s="216"/>
      <c r="G7" s="280">
        <v>12000</v>
      </c>
    </row>
    <row r="8" spans="1:7">
      <c r="A8" s="212" t="s">
        <v>758</v>
      </c>
      <c r="B8" s="213">
        <v>1</v>
      </c>
      <c r="C8" s="214">
        <v>0</v>
      </c>
      <c r="D8" s="215"/>
      <c r="E8" s="216"/>
      <c r="G8" s="280">
        <v>6000</v>
      </c>
    </row>
    <row r="9" spans="1:7">
      <c r="A9" s="212" t="s">
        <v>759</v>
      </c>
      <c r="B9" s="213">
        <v>1</v>
      </c>
      <c r="C9" s="214">
        <v>1</v>
      </c>
      <c r="D9" s="215"/>
      <c r="E9" s="216"/>
      <c r="G9" s="280">
        <v>12000</v>
      </c>
    </row>
    <row r="10" spans="1:7" ht="16.2" thickBot="1">
      <c r="A10" s="218" t="s">
        <v>760</v>
      </c>
      <c r="B10" s="300">
        <v>1</v>
      </c>
      <c r="C10" s="220">
        <v>0</v>
      </c>
      <c r="D10" s="221"/>
      <c r="E10" s="222"/>
      <c r="G10" s="281">
        <v>9525</v>
      </c>
    </row>
    <row r="11" spans="1:7" ht="24" thickTop="1" thickBot="1">
      <c r="A11" s="192" t="s">
        <v>86</v>
      </c>
      <c r="B11" s="192"/>
      <c r="C11" s="223"/>
      <c r="D11" s="192"/>
      <c r="E11" s="224"/>
      <c r="G11" s="282"/>
    </row>
    <row r="12" spans="1:7" ht="16.8" thickTop="1" thickBot="1">
      <c r="A12" s="204" t="s">
        <v>83</v>
      </c>
      <c r="B12" s="204" t="s">
        <v>3</v>
      </c>
      <c r="C12" s="205" t="s">
        <v>21</v>
      </c>
      <c r="D12" s="206" t="s">
        <v>84</v>
      </c>
      <c r="E12" s="207" t="s">
        <v>85</v>
      </c>
      <c r="F12" s="209"/>
      <c r="G12" s="283" t="s">
        <v>264</v>
      </c>
    </row>
    <row r="13" spans="1:7">
      <c r="A13" s="212" t="s">
        <v>561</v>
      </c>
      <c r="B13" s="270">
        <v>1</v>
      </c>
      <c r="C13" s="214">
        <v>0</v>
      </c>
      <c r="D13" s="301"/>
      <c r="E13" s="381"/>
      <c r="F13" s="209"/>
      <c r="G13" s="280" t="s">
        <v>272</v>
      </c>
    </row>
    <row r="14" spans="1:7" ht="16.2" thickBot="1">
      <c r="A14" s="218"/>
      <c r="B14" s="219"/>
      <c r="C14" s="226"/>
      <c r="D14" s="221"/>
      <c r="E14" s="222"/>
      <c r="F14" s="209"/>
      <c r="G14" s="281"/>
    </row>
    <row r="15" spans="1:7" ht="24" thickTop="1" thickBot="1">
      <c r="A15" s="192" t="s">
        <v>753</v>
      </c>
      <c r="B15" s="192"/>
      <c r="C15" s="223"/>
      <c r="D15" s="192"/>
      <c r="E15" s="224"/>
      <c r="F15" s="492"/>
      <c r="G15" s="281">
        <v>1500</v>
      </c>
    </row>
    <row r="16" spans="1:7" s="203" customFormat="1" ht="16.8" thickTop="1" thickBot="1">
      <c r="A16" s="204" t="s">
        <v>83</v>
      </c>
      <c r="B16" s="204" t="s">
        <v>3</v>
      </c>
      <c r="C16" s="205" t="s">
        <v>21</v>
      </c>
      <c r="D16" s="206" t="s">
        <v>84</v>
      </c>
      <c r="E16" s="207" t="s">
        <v>85</v>
      </c>
      <c r="F16" s="288"/>
      <c r="G16" s="267" t="s">
        <v>264</v>
      </c>
    </row>
    <row r="17" spans="1:7">
      <c r="A17" s="299" t="s">
        <v>766</v>
      </c>
      <c r="B17" s="270">
        <v>1</v>
      </c>
      <c r="C17" s="214"/>
      <c r="D17" s="301"/>
      <c r="E17" s="381"/>
      <c r="F17" s="288"/>
      <c r="G17" s="493">
        <v>9375</v>
      </c>
    </row>
    <row r="18" spans="1:7">
      <c r="A18" s="210"/>
      <c r="B18" s="225"/>
      <c r="C18" s="211"/>
      <c r="D18" s="284"/>
      <c r="E18" s="285"/>
      <c r="F18" s="209"/>
      <c r="G18" s="493"/>
    </row>
    <row r="19" spans="1:7">
      <c r="A19" s="299"/>
      <c r="B19" s="270"/>
      <c r="C19" s="214"/>
      <c r="D19" s="301"/>
      <c r="E19" s="381"/>
      <c r="F19" s="288"/>
      <c r="G19" s="493"/>
    </row>
    <row r="20" spans="1:7" ht="16.2" thickBot="1">
      <c r="A20" s="218"/>
      <c r="B20" s="219"/>
      <c r="C20" s="220"/>
      <c r="D20" s="227"/>
      <c r="E20" s="494"/>
      <c r="F20" s="288"/>
      <c r="G20" s="281"/>
    </row>
    <row r="21" spans="1:7" ht="16.2" thickTop="1">
      <c r="A21" s="209"/>
      <c r="B21" s="495" t="s">
        <v>754</v>
      </c>
      <c r="C21" s="496">
        <f>SUM(C17:C20)/100</f>
        <v>0</v>
      </c>
      <c r="D21" s="288"/>
      <c r="E21" s="288"/>
      <c r="F21" s="288"/>
      <c r="G21" s="288"/>
    </row>
    <row r="22" spans="1:7">
      <c r="E22" s="61" t="s">
        <v>268</v>
      </c>
      <c r="G22" s="289">
        <f>SUM(G3:G19,Martial!M3:M29)</f>
        <v>103751</v>
      </c>
    </row>
  </sheetData>
  <sortState xmlns:xlrd2="http://schemas.microsoft.com/office/spreadsheetml/2017/richdata2" ref="A16:G25">
    <sortCondition ref="A16:A25"/>
  </sortState>
  <phoneticPr fontId="0" type="noConversion"/>
  <conditionalFormatting sqref="C21">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Arcane</vt:lpstr>
      <vt:lpstr>Sharess</vt:lpstr>
      <vt:lpstr>Spells</vt:lpstr>
      <vt:lpstr>Feats</vt:lpstr>
      <vt:lpstr>Martial</vt:lpstr>
      <vt:lpstr>Equipment</vt:lpstr>
      <vt:lpstr>Arcane!Print_Area</vt:lpstr>
      <vt:lpstr>'Personal File'!Print_Area</vt:lpstr>
      <vt:lpstr>Sharess!Print_Area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2021-10-31T00:04:44Z</dcterms:modified>
</cp:coreProperties>
</file>