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C:\A\Jue\DoW\NPCs\Abyss\"/>
    </mc:Choice>
  </mc:AlternateContent>
  <xr:revisionPtr revIDLastSave="0" documentId="13_ncr:1_{F2905C75-D461-4039-9B0C-9507481283E6}"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Duskblade" sheetId="25" r:id="rId4"/>
    <sheet name="Spellbook" sheetId="27" r:id="rId5"/>
    <sheet name="Spells" sheetId="26" r:id="rId6"/>
    <sheet name="Martial" sheetId="6" r:id="rId7"/>
    <sheet name="Equipment" sheetId="19" r:id="rId8"/>
  </sheets>
  <externalReferences>
    <externalReference r:id="rId9"/>
  </externalReferences>
  <definedNames>
    <definedName name="NoShade">'[1]Spell Sheet'!$FH$1</definedName>
    <definedName name="OLE_LINK1" localSheetId="2">Feats!#REF!</definedName>
    <definedName name="OLE_LINK1" localSheetId="5">Spells!#REF!</definedName>
    <definedName name="_xlnm.Print_Area" localSheetId="3">Duskblade!$A$1:$I$8</definedName>
    <definedName name="_xlnm.Print_Area" localSheetId="7">Equipment!#REF!</definedName>
    <definedName name="_xlnm.Print_Area" localSheetId="2">Feats!#REF!</definedName>
    <definedName name="_xlnm.Print_Area" localSheetId="6">Martial!#REF!</definedName>
    <definedName name="_xlnm.Print_Area" localSheetId="0">'Personal File'!$A$1:$H$25</definedName>
    <definedName name="_xlnm.Print_Area" localSheetId="1">Skills!$A$1:$K$32</definedName>
    <definedName name="_xlnm.Print_Area" localSheetId="4">Spellbook!$A$2:$I$43</definedName>
    <definedName name="_xlnm.Print_Area" localSheetId="5">Spells!#REF!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 i="4" l="1"/>
  <c r="B5" i="15" l="1"/>
  <c r="B4" i="15"/>
  <c r="B3" i="15"/>
  <c r="B9" i="4"/>
  <c r="B132" i="27" l="1"/>
  <c r="B133" i="27" s="1"/>
  <c r="P5" i="26" l="1"/>
  <c r="O5" i="26"/>
  <c r="N5" i="26"/>
  <c r="B11" i="26"/>
  <c r="D11" i="26" s="1"/>
  <c r="F28" i="26" l="1"/>
  <c r="F29" i="26" s="1"/>
  <c r="E24" i="26"/>
  <c r="E25" i="26" s="1"/>
  <c r="E26" i="26" s="1"/>
  <c r="E27" i="26" s="1"/>
  <c r="E28" i="26" s="1"/>
  <c r="E29" i="26" s="1"/>
  <c r="D20" i="26"/>
  <c r="D21" i="26" s="1"/>
  <c r="D22" i="26" s="1"/>
  <c r="D23" i="26" s="1"/>
  <c r="D24" i="26" s="1"/>
  <c r="D25" i="26" s="1"/>
  <c r="D26" i="26" s="1"/>
  <c r="D27" i="26" s="1"/>
  <c r="D28" i="26" s="1"/>
  <c r="D29" i="26" s="1"/>
  <c r="C16" i="26"/>
  <c r="C17" i="26" s="1"/>
  <c r="C18" i="26" s="1"/>
  <c r="C19" i="26" s="1"/>
  <c r="C20" i="26" s="1"/>
  <c r="C21" i="26" s="1"/>
  <c r="C22" i="26" s="1"/>
  <c r="C23" i="26" s="1"/>
  <c r="C24" i="26" s="1"/>
  <c r="C25" i="26" s="1"/>
  <c r="C26" i="26" s="1"/>
  <c r="C27" i="26" s="1"/>
  <c r="C28" i="26" s="1"/>
  <c r="C29" i="26" s="1"/>
  <c r="B10" i="26"/>
  <c r="D10" i="26" s="1"/>
  <c r="S5" i="26"/>
  <c r="R5" i="26"/>
  <c r="Q5" i="26"/>
  <c r="M5" i="26"/>
  <c r="L5" i="26"/>
  <c r="K5" i="26"/>
  <c r="J5" i="26"/>
  <c r="D5" i="26"/>
  <c r="C5" i="26"/>
  <c r="B5" i="26"/>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B11" i="4" l="1"/>
  <c r="C25" i="19" l="1"/>
  <c r="G23" i="19"/>
  <c r="C23" i="19"/>
  <c r="C22" i="19"/>
  <c r="G22" i="19"/>
  <c r="F3" i="15" l="1"/>
  <c r="H3" i="15"/>
  <c r="F4" i="15"/>
  <c r="H4" i="15"/>
  <c r="F5" i="15"/>
  <c r="H5" i="15"/>
  <c r="M42" i="6" l="1"/>
  <c r="G29" i="19" s="1"/>
  <c r="D25" i="6" l="1"/>
  <c r="I25" i="6"/>
  <c r="H25" i="6"/>
  <c r="J25" i="6" l="1"/>
  <c r="I3" i="6" l="1"/>
  <c r="I4" i="6"/>
  <c r="I5" i="6"/>
  <c r="I6" i="6"/>
  <c r="I24" i="6" l="1"/>
  <c r="H24" i="6"/>
  <c r="J24" i="6" l="1"/>
  <c r="I29" i="6" l="1"/>
  <c r="I28" i="6"/>
  <c r="I27" i="6"/>
  <c r="I19" i="6"/>
  <c r="I17" i="6" l="1"/>
  <c r="I18" i="6" l="1"/>
  <c r="I16" i="6" l="1"/>
  <c r="C26" i="19" l="1"/>
  <c r="I23" i="6" l="1"/>
  <c r="I26" i="6"/>
  <c r="B47" i="15" l="1"/>
  <c r="G39" i="6" l="1"/>
  <c r="H46" i="15" l="1"/>
  <c r="H45" i="15"/>
  <c r="H44" i="15"/>
  <c r="H43" i="15"/>
  <c r="H6" i="15" l="1"/>
  <c r="E12" i="4" l="1"/>
  <c r="C11" i="4" l="1"/>
  <c r="C13" i="6" l="1"/>
  <c r="H14" i="6"/>
  <c r="C14" i="6"/>
  <c r="H13" i="6"/>
  <c r="C15" i="6"/>
  <c r="H12" i="6"/>
  <c r="C12" i="6"/>
  <c r="H15" i="6"/>
  <c r="C9" i="6"/>
  <c r="H10" i="6"/>
  <c r="C10" i="6"/>
  <c r="H9" i="6"/>
  <c r="C11" i="6"/>
  <c r="H8" i="6"/>
  <c r="C8" i="6"/>
  <c r="H11" i="6"/>
  <c r="C5" i="6"/>
  <c r="C4" i="6"/>
  <c r="C3" i="6"/>
  <c r="C6" i="6"/>
  <c r="H6" i="6"/>
  <c r="J6" i="6" s="1"/>
  <c r="H3" i="6"/>
  <c r="J3" i="6" s="1"/>
  <c r="H5" i="6"/>
  <c r="J5" i="6" s="1"/>
  <c r="H4" i="6"/>
  <c r="J4" i="6" s="1"/>
  <c r="H19" i="6"/>
  <c r="J19" i="6" s="1"/>
  <c r="C19" i="6"/>
  <c r="H18" i="6"/>
  <c r="J18" i="6" s="1"/>
  <c r="H17" i="6"/>
  <c r="J17" i="6" s="1"/>
  <c r="C18" i="6"/>
  <c r="H16" i="6"/>
  <c r="J16" i="6" s="1"/>
  <c r="C16" i="6"/>
  <c r="H20" i="6"/>
  <c r="C20" i="6"/>
  <c r="D9" i="15"/>
  <c r="D23" i="15"/>
  <c r="I20" i="6"/>
  <c r="J20" i="6" l="1"/>
  <c r="E23" i="15"/>
  <c r="G23" i="15"/>
  <c r="I23" i="15" s="1"/>
  <c r="E9" i="15"/>
  <c r="G9" i="15"/>
  <c r="I9" i="15" s="1"/>
  <c r="C16" i="4"/>
  <c r="C15" i="4"/>
  <c r="D5" i="15" s="1"/>
  <c r="C14" i="4"/>
  <c r="C13" i="4"/>
  <c r="C12" i="4"/>
  <c r="E6" i="26" l="1"/>
  <c r="P6" i="26"/>
  <c r="O6" i="26"/>
  <c r="N6" i="26"/>
  <c r="W13" i="26"/>
  <c r="W5" i="26"/>
  <c r="W12" i="26"/>
  <c r="W4" i="26"/>
  <c r="W17" i="26"/>
  <c r="W9" i="26"/>
  <c r="W16" i="26"/>
  <c r="W15" i="26"/>
  <c r="W14" i="26"/>
  <c r="W11" i="26"/>
  <c r="W3" i="26"/>
  <c r="W18" i="26"/>
  <c r="W10" i="26"/>
  <c r="W8" i="26"/>
  <c r="W7" i="26"/>
  <c r="W6" i="26"/>
  <c r="S6" i="26"/>
  <c r="C6" i="26"/>
  <c r="B6" i="26"/>
  <c r="D6" i="26"/>
  <c r="R6" i="26"/>
  <c r="G6" i="26"/>
  <c r="Q6" i="26"/>
  <c r="F6" i="26"/>
  <c r="M6" i="26"/>
  <c r="B15" i="26"/>
  <c r="B16" i="26" s="1"/>
  <c r="B17" i="26" s="1"/>
  <c r="B18" i="26" s="1"/>
  <c r="B19" i="26" s="1"/>
  <c r="B20" i="26" s="1"/>
  <c r="B21" i="26" s="1"/>
  <c r="B22" i="26" s="1"/>
  <c r="B23" i="26" s="1"/>
  <c r="B24" i="26" s="1"/>
  <c r="B25" i="26" s="1"/>
  <c r="B26" i="26" s="1"/>
  <c r="B27" i="26" s="1"/>
  <c r="B28" i="26" s="1"/>
  <c r="B29" i="26" s="1"/>
  <c r="K6" i="26"/>
  <c r="L6" i="26"/>
  <c r="J6" i="26"/>
  <c r="D3" i="15"/>
  <c r="G3" i="15" s="1"/>
  <c r="I3" i="15" s="1"/>
  <c r="E13" i="4"/>
  <c r="G5" i="15"/>
  <c r="I5" i="15" s="1"/>
  <c r="E5" i="15"/>
  <c r="E59" i="15"/>
  <c r="E58" i="15"/>
  <c r="E57" i="15"/>
  <c r="E56" i="15"/>
  <c r="E55" i="15"/>
  <c r="E54" i="15"/>
  <c r="E53" i="15"/>
  <c r="E52" i="15"/>
  <c r="E48" i="15"/>
  <c r="E49" i="15"/>
  <c r="E51" i="15"/>
  <c r="E50" i="15"/>
  <c r="E14" i="4"/>
  <c r="E15" i="4" s="1"/>
  <c r="E16" i="4" s="1"/>
  <c r="D4" i="15"/>
  <c r="H23" i="6"/>
  <c r="J23" i="6" s="1"/>
  <c r="H28" i="6"/>
  <c r="J28" i="6" s="1"/>
  <c r="H27" i="6"/>
  <c r="J27" i="6" s="1"/>
  <c r="H29" i="6"/>
  <c r="J29" i="6" s="1"/>
  <c r="H26" i="6"/>
  <c r="J26" i="6" s="1"/>
  <c r="B10" i="4"/>
  <c r="D25" i="15"/>
  <c r="D27" i="15"/>
  <c r="D26" i="15"/>
  <c r="D28" i="15"/>
  <c r="D24" i="15"/>
  <c r="G24" i="15" s="1"/>
  <c r="I24" i="15" s="1"/>
  <c r="D11" i="15"/>
  <c r="D14" i="15"/>
  <c r="D39" i="15"/>
  <c r="D6" i="15"/>
  <c r="D12" i="15"/>
  <c r="D17" i="15"/>
  <c r="D20" i="15"/>
  <c r="D16" i="15"/>
  <c r="D7" i="15"/>
  <c r="D21" i="15"/>
  <c r="D8" i="15"/>
  <c r="D15" i="15"/>
  <c r="D18" i="15"/>
  <c r="D19" i="15"/>
  <c r="D13" i="15"/>
  <c r="D22" i="15"/>
  <c r="D10" i="15"/>
  <c r="E3" i="15" l="1"/>
  <c r="G4" i="15"/>
  <c r="I4" i="15" s="1"/>
  <c r="E4" i="15"/>
  <c r="E47" i="15"/>
  <c r="G25" i="15"/>
  <c r="I25" i="15" s="1"/>
  <c r="E25" i="15"/>
  <c r="E28" i="15"/>
  <c r="G28" i="15"/>
  <c r="I28" i="15" s="1"/>
  <c r="G26" i="15"/>
  <c r="I26" i="15" s="1"/>
  <c r="E26" i="15"/>
  <c r="G27" i="15"/>
  <c r="I27" i="15" s="1"/>
  <c r="E27" i="15"/>
  <c r="E24" i="15"/>
  <c r="G18" i="15"/>
  <c r="I18" i="15" s="1"/>
  <c r="E18" i="15"/>
  <c r="E21" i="15"/>
  <c r="G21" i="15"/>
  <c r="I21" i="15" s="1"/>
  <c r="G22" i="15"/>
  <c r="I22" i="15" s="1"/>
  <c r="E22" i="15"/>
  <c r="E15" i="15"/>
  <c r="G15" i="15"/>
  <c r="I15" i="15" s="1"/>
  <c r="E20" i="15"/>
  <c r="G20" i="15"/>
  <c r="I20" i="15" s="1"/>
  <c r="G39" i="15"/>
  <c r="I39" i="15" s="1"/>
  <c r="E39" i="15"/>
  <c r="E14" i="15"/>
  <c r="G14" i="15"/>
  <c r="I14" i="15" s="1"/>
  <c r="E10" i="15"/>
  <c r="G10" i="15"/>
  <c r="I10" i="15" s="1"/>
  <c r="E13" i="15"/>
  <c r="G13" i="15"/>
  <c r="I13" i="15" s="1"/>
  <c r="E8" i="15"/>
  <c r="G8" i="15"/>
  <c r="I8" i="15" s="1"/>
  <c r="E7" i="15"/>
  <c r="G7" i="15"/>
  <c r="I7" i="15" s="1"/>
  <c r="G17" i="15"/>
  <c r="I17" i="15" s="1"/>
  <c r="E17" i="15"/>
  <c r="G19" i="15"/>
  <c r="I19" i="15" s="1"/>
  <c r="E19" i="15"/>
  <c r="E16" i="15"/>
  <c r="G16" i="15"/>
  <c r="I16" i="15" s="1"/>
  <c r="E12" i="15"/>
  <c r="G12" i="15"/>
  <c r="I12" i="15" s="1"/>
  <c r="E11" i="15"/>
  <c r="G11" i="15"/>
  <c r="I11" i="15" s="1"/>
  <c r="G6" i="15"/>
  <c r="I6" i="15" s="1"/>
  <c r="E6" i="15"/>
  <c r="D34" i="15"/>
  <c r="E34" i="15" l="1"/>
  <c r="G34" i="15"/>
  <c r="D40" i="15"/>
  <c r="G40" i="15" s="1"/>
  <c r="I40" i="15" s="1"/>
  <c r="D42" i="15"/>
  <c r="D44" i="15"/>
  <c r="D41" i="15"/>
  <c r="D43" i="15"/>
  <c r="D36" i="15"/>
  <c r="D45" i="15"/>
  <c r="G45" i="15" s="1"/>
  <c r="I45" i="15" s="1"/>
  <c r="D32" i="15"/>
  <c r="D38" i="15"/>
  <c r="D29" i="15"/>
  <c r="G29" i="15" s="1"/>
  <c r="I29" i="15" s="1"/>
  <c r="D46" i="15"/>
  <c r="D37" i="15"/>
  <c r="D35" i="15"/>
  <c r="D33" i="15"/>
  <c r="D31" i="15"/>
  <c r="D30" i="15"/>
  <c r="I34" i="15" l="1"/>
  <c r="E30" i="15"/>
  <c r="G30" i="15"/>
  <c r="E33" i="15"/>
  <c r="G33" i="15"/>
  <c r="E37" i="15"/>
  <c r="G37" i="15"/>
  <c r="E29" i="15"/>
  <c r="E32" i="15"/>
  <c r="G32" i="15"/>
  <c r="E36" i="15"/>
  <c r="G36" i="15"/>
  <c r="E41" i="15"/>
  <c r="G41" i="15"/>
  <c r="E42" i="15"/>
  <c r="G42" i="15"/>
  <c r="E31" i="15"/>
  <c r="G31" i="15"/>
  <c r="E35" i="15"/>
  <c r="G35" i="15"/>
  <c r="E46" i="15"/>
  <c r="G46" i="15"/>
  <c r="E38" i="15"/>
  <c r="G38" i="15"/>
  <c r="E45" i="15"/>
  <c r="E43" i="15"/>
  <c r="G43" i="15"/>
  <c r="E44" i="15"/>
  <c r="G44" i="15"/>
  <c r="E40" i="15"/>
  <c r="I44" i="15" l="1"/>
  <c r="I43" i="15"/>
  <c r="I38" i="15"/>
  <c r="I46" i="15"/>
  <c r="I35" i="15"/>
  <c r="I31" i="15"/>
  <c r="I42" i="15"/>
  <c r="I41" i="15"/>
  <c r="I36" i="15"/>
  <c r="I32" i="15"/>
  <c r="I37" i="15"/>
  <c r="I33" i="15"/>
  <c r="I3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9" authorId="0" shapeId="0" xr:uid="{00000000-0006-0000-0000-000001000000}">
      <text>
        <r>
          <rPr>
            <i/>
            <sz val="12"/>
            <color indexed="81"/>
            <rFont val="Times New Roman"/>
            <family val="1"/>
          </rPr>
          <t>aid +1
bless +1     haste +1
inspire courage +2</t>
        </r>
      </text>
    </comment>
    <comment ref="C10" authorId="0" shapeId="0" xr:uid="{00000000-0006-0000-0000-000002000000}">
      <text>
        <r>
          <rPr>
            <i/>
            <sz val="12"/>
            <color indexed="81"/>
            <rFont val="Times New Roman"/>
            <family val="1"/>
          </rPr>
          <t>Improved Initiative +4</t>
        </r>
      </text>
    </comment>
    <comment ref="B11" authorId="0" shapeId="0" xr:uid="{00000000-0006-0000-0000-000005000000}">
      <text>
        <r>
          <rPr>
            <i/>
            <sz val="12"/>
            <color indexed="81"/>
            <rFont val="Times New Roman"/>
            <family val="1"/>
          </rPr>
          <t>bull’s strength +4
bear’s heart +4
baleful bolt -3
ray of enfeeblement -5</t>
        </r>
      </text>
    </comment>
    <comment ref="E11" authorId="0" shapeId="0" xr:uid="{FE8635CA-ACAF-4009-B6E3-5CEADC0E20A8}">
      <text>
        <r>
          <rPr>
            <sz val="12"/>
            <color indexed="81"/>
            <rFont val="Times New Roman"/>
            <family val="1"/>
          </rPr>
          <t>See PHB 162</t>
        </r>
      </text>
    </comment>
    <comment ref="B13" authorId="0" shapeId="0" xr:uid="{00000000-0006-0000-0000-000007000000}">
      <text>
        <r>
          <rPr>
            <i/>
            <sz val="12"/>
            <color indexed="81"/>
            <rFont val="Times New Roman"/>
            <family val="1"/>
          </rPr>
          <t>baleful bolt -3</t>
        </r>
      </text>
    </comment>
    <comment ref="E13" authorId="0" shapeId="0" xr:uid="{00000000-0006-0000-0000-000008000000}">
      <text>
        <r>
          <rPr>
            <sz val="12"/>
            <color indexed="81"/>
            <rFont val="Times New Roman"/>
            <family val="1"/>
          </rPr>
          <t>[(7 * 10 Duskblade) * 75%]
[(4 * 10 Wizard) * 75%]
[(1 * 10 Ultimate Magus) * 75%] 
+ (12 * 2 Con)</t>
        </r>
      </text>
    </comment>
    <comment ref="E14" authorId="0" shapeId="0" xr:uid="{00000000-0006-0000-0000-000009000000}">
      <text>
        <r>
          <rPr>
            <i/>
            <sz val="12"/>
            <color indexed="81"/>
            <rFont val="Times New Roman"/>
            <family val="1"/>
          </rPr>
          <t xml:space="preserve">Shield of Faith </t>
        </r>
        <r>
          <rPr>
            <sz val="12"/>
            <color indexed="81"/>
            <rFont val="Times New Roman"/>
            <family val="1"/>
          </rPr>
          <t xml:space="preserve">[Deflection] +3
</t>
        </r>
        <r>
          <rPr>
            <i/>
            <sz val="12"/>
            <color indexed="81"/>
            <rFont val="Times New Roman"/>
            <family val="1"/>
          </rPr>
          <t>haste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00000000-0006-0000-0100-000001000000}">
      <text>
        <r>
          <rPr>
            <sz val="12"/>
            <color indexed="81"/>
            <rFont val="Times New Roman"/>
            <family val="1"/>
          </rPr>
          <t xml:space="preserve">Cloak of Resistance +1
</t>
        </r>
        <r>
          <rPr>
            <i/>
            <sz val="12"/>
            <color indexed="81"/>
            <rFont val="Times New Roman"/>
            <family val="1"/>
          </rPr>
          <t>mass conviction +3</t>
        </r>
      </text>
    </comment>
    <comment ref="F4" authorId="0" shapeId="0" xr:uid="{00000000-0006-0000-0100-000002000000}">
      <text>
        <r>
          <rPr>
            <sz val="12"/>
            <color indexed="81"/>
            <rFont val="Times New Roman"/>
            <family val="1"/>
          </rPr>
          <t xml:space="preserve">Cloak of Resistance +1
</t>
        </r>
        <r>
          <rPr>
            <i/>
            <sz val="12"/>
            <color indexed="81"/>
            <rFont val="Times New Roman"/>
            <family val="1"/>
          </rPr>
          <t>mass conviction +3</t>
        </r>
      </text>
    </comment>
    <comment ref="F5" authorId="0" shapeId="0" xr:uid="{00000000-0006-0000-0100-000003000000}">
      <text>
        <r>
          <rPr>
            <sz val="12"/>
            <color indexed="81"/>
            <rFont val="Times New Roman"/>
            <family val="1"/>
          </rPr>
          <t xml:space="preserve">Cloak of Resistance +1
</t>
        </r>
        <r>
          <rPr>
            <i/>
            <sz val="12"/>
            <color indexed="81"/>
            <rFont val="Times New Roman"/>
            <family val="1"/>
          </rPr>
          <t>mass conviction +3</t>
        </r>
      </text>
    </comment>
    <comment ref="F7" authorId="0" shapeId="0" xr:uid="{00000000-0006-0000-0100-000004000000}">
      <text>
        <r>
          <rPr>
            <sz val="12"/>
            <color indexed="81"/>
            <rFont val="Times New Roman"/>
            <family val="1"/>
          </rPr>
          <t>-1 Chain Shirt +1</t>
        </r>
      </text>
    </comment>
    <comment ref="F9" authorId="0" shapeId="0" xr:uid="{00000000-0006-0000-0100-000005000000}">
      <text>
        <r>
          <rPr>
            <sz val="12"/>
            <color indexed="81"/>
            <rFont val="Times New Roman"/>
            <family val="1"/>
          </rPr>
          <t>-1 Chain Shirt +1</t>
        </r>
      </text>
    </comment>
    <comment ref="F13" authorId="0" shapeId="0" xr:uid="{00000000-0006-0000-0100-000006000000}">
      <text>
        <r>
          <rPr>
            <sz val="12"/>
            <color indexed="81"/>
            <rFont val="Times New Roman"/>
            <family val="1"/>
          </rPr>
          <t>+2 ½-drow</t>
        </r>
      </text>
    </comment>
    <comment ref="F16" authorId="0" shapeId="0" xr:uid="{00000000-0006-0000-0100-000007000000}">
      <text>
        <r>
          <rPr>
            <sz val="12"/>
            <color indexed="81"/>
            <rFont val="Times New Roman"/>
            <family val="1"/>
          </rPr>
          <t>-1 Chain Shirt +1</t>
        </r>
      </text>
    </comment>
    <comment ref="F18" authorId="0" shapeId="0" xr:uid="{00000000-0006-0000-0100-000008000000}">
      <text>
        <r>
          <rPr>
            <sz val="12"/>
            <color indexed="81"/>
            <rFont val="Times New Roman"/>
            <family val="1"/>
          </rPr>
          <t>+2 ½-drow</t>
        </r>
      </text>
    </comment>
    <comment ref="F21" authorId="0" shapeId="0" xr:uid="{00000000-0006-0000-0100-000009000000}">
      <text>
        <r>
          <rPr>
            <sz val="12"/>
            <color indexed="81"/>
            <rFont val="Times New Roman"/>
            <family val="1"/>
          </rPr>
          <t>-1 Chain Shirt +1</t>
        </r>
      </text>
    </comment>
    <comment ref="F23" authorId="0" shapeId="0" xr:uid="{00000000-0006-0000-0100-00000A000000}">
      <text>
        <r>
          <rPr>
            <sz val="12"/>
            <color indexed="81"/>
            <rFont val="Times New Roman"/>
            <family val="1"/>
          </rPr>
          <t>-1 Chain Shirt +1</t>
        </r>
      </text>
    </comment>
    <comment ref="F30" authorId="0" shapeId="0" xr:uid="{00000000-0006-0000-0100-00000B000000}">
      <text>
        <r>
          <rPr>
            <sz val="12"/>
            <color indexed="81"/>
            <rFont val="Times New Roman"/>
            <family val="1"/>
          </rPr>
          <t>+1 ½-drow</t>
        </r>
      </text>
    </comment>
    <comment ref="F31" authorId="0" shapeId="0" xr:uid="{00000000-0006-0000-0100-00000C000000}">
      <text>
        <r>
          <rPr>
            <sz val="12"/>
            <color indexed="81"/>
            <rFont val="Times New Roman"/>
            <family val="1"/>
          </rPr>
          <t>-1 Chain Shirt +1</t>
        </r>
      </text>
    </comment>
    <comment ref="F36" authorId="0" shapeId="0" xr:uid="{00000000-0006-0000-0100-00000D000000}">
      <text>
        <r>
          <rPr>
            <sz val="12"/>
            <color indexed="81"/>
            <rFont val="Times New Roman"/>
            <family val="1"/>
          </rPr>
          <t>+1 ½-drow</t>
        </r>
      </text>
    </comment>
    <comment ref="F38" authorId="0" shapeId="0" xr:uid="{00000000-0006-0000-0100-00000E000000}">
      <text>
        <r>
          <rPr>
            <sz val="12"/>
            <color indexed="81"/>
            <rFont val="Times New Roman"/>
            <family val="1"/>
          </rPr>
          <t>-1 Chain Shirt +1</t>
        </r>
      </text>
    </comment>
    <comment ref="F41" authorId="0" shapeId="0" xr:uid="{00000000-0006-0000-0100-00000F000000}">
      <text>
        <r>
          <rPr>
            <sz val="12"/>
            <color indexed="81"/>
            <rFont val="Times New Roman"/>
            <family val="1"/>
          </rPr>
          <t>+1 ½-drow</t>
        </r>
      </text>
    </comment>
    <comment ref="F44" authorId="0" shapeId="0" xr:uid="{00000000-0006-0000-0100-000010000000}">
      <text>
        <r>
          <rPr>
            <sz val="12"/>
            <color indexed="81"/>
            <rFont val="Times New Roman"/>
            <family val="1"/>
          </rPr>
          <t>-1 Chain Shirt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300-000001000000}">
      <text>
        <r>
          <rPr>
            <sz val="12"/>
            <color indexed="81"/>
            <rFont val="Times New Roman"/>
            <family val="1"/>
          </rPr>
          <t xml:space="preserve">You can use your knowledge to exploit your foes’ weaknesses and overcome their strengths.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 xml:space="preserve">Upon selecting this feat, you immediately add one Knowledge skill of your choice to your list of class skills.  Thereafter, you treat that skill as a class skill, regardless of which class you are advancing in.  Whenever you fight a creature, you can make a Knowledge check based on its type, as described on page 78 of the Player’s Handbook, provided that you have at least one rank in the appropriate Knowledge skill.
You then receive an insight bonus on attack rolls and damage rolls against that creature type for the remainder of the combat.  The amount of the bonus depends on your Knowledge check result, as given on the following table.
</t>
        </r>
        <r>
          <rPr>
            <b/>
            <sz val="12"/>
            <color indexed="81"/>
            <rFont val="Times New Roman"/>
            <family val="1"/>
          </rPr>
          <t>Die Roll        Bonus</t>
        </r>
        <r>
          <rPr>
            <sz val="12"/>
            <color indexed="81"/>
            <rFont val="Times New Roman"/>
            <family val="1"/>
          </rPr>
          <t xml:space="preserve">
15 or below    +1
16-25              +2
26-30              +3
31-35              +4
36 or higher    +5
You can make only one Knowledge check per creature type per combat.  If you fight creatures of multiple types during the same combat, you can make one Knowledge check per type, thereby possibly gaining different bonuses against different opponents.
</t>
        </r>
        <r>
          <rPr>
            <b/>
            <sz val="12"/>
            <color indexed="81"/>
            <rFont val="Times New Roman"/>
            <family val="1"/>
          </rPr>
          <t xml:space="preserve">Example:  </t>
        </r>
        <r>
          <rPr>
            <sz val="12"/>
            <color indexed="81"/>
            <rFont val="Times New Roman"/>
            <family val="1"/>
          </rPr>
          <t>Alhandra faces a black dragon, a vampire, and a beholder.  She has the Knowledge Devotion feat and ranks in both Knowledge (arcana) and Knowledge (religion).  At the beginning of the battle, she makes checks to gain bonuses against the dragon and the vampire, but since she possess no ranks in Knowledge (dungeoneering), she has no chance to gain a bonus against the beholder (an aberration).
Alhandra’s Knowledge (arcana) check grants her a +3 insight bonus on attack rolls and damage rolls against the black dragon.  Later, a half-dragon enters the fray.  Alhandra cannot make another check since she has already checked for the dragon type this combat, but she can apply the +3 insight bonus to her attack rolls and damage rolls against the half-dragon as well.  This benefit is an extraordinary ability.
Complete Champion 60</t>
        </r>
      </text>
    </comment>
    <comment ref="A3" authorId="0" shapeId="0" xr:uid="{00000000-0006-0000-0300-000002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A4" authorId="0" shapeId="0" xr:uid="{00000000-0006-0000-0300-00000300000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A5" authorId="0" shapeId="0" xr:uid="{00000000-0006-0000-0300-000004000000}">
      <text>
        <r>
          <rPr>
            <sz val="12"/>
            <rFont val="Times New Roman"/>
            <family val="1"/>
          </rPr>
          <t xml:space="preserve">You can cast spells to maximum effect.
</t>
        </r>
        <r>
          <rPr>
            <b/>
            <sz val="12"/>
            <color indexed="81"/>
            <rFont val="Times New Roman"/>
            <family val="1"/>
          </rPr>
          <t xml:space="preserve">Benefit:  </t>
        </r>
        <r>
          <rPr>
            <sz val="12"/>
            <rFont val="Times New Roman"/>
            <family val="1"/>
          </rPr>
          <t xml:space="preserve">All variable, numeric effects of a spell modified by this feat are maximized.  A maximized spell deals maximum damage, cures the maximum number of hit points, affects the maximum number of targets, etc., as appropriate.  For example, a maximized fireball deals 6 points of damage per caster level (up to a maximum of 60 points of damage at 10th caster level).  Saving throws and opposed rolls (such as the one you make when you cast </t>
        </r>
        <r>
          <rPr>
            <i/>
            <sz val="12"/>
            <color indexed="81"/>
            <rFont val="Times New Roman"/>
            <family val="1"/>
          </rPr>
          <t>dispel magic</t>
        </r>
        <r>
          <rPr>
            <sz val="12"/>
            <rFont val="Times New Roman"/>
            <family val="1"/>
          </rPr>
          <t>) are not affected, nor are spells without random variables.  A maximized spell uses up a spell slot three levels higher than the spell’s actual level.
An empowered, maximized spell gains the separate benefits of each feat: the maximum result plus one-half the normally rolled result.  An empowered, maximized fireball cast by a 15th-level wizard deals points of damage equal to 60 plus one half of 10d6.
PHB 97</t>
        </r>
      </text>
    </comment>
    <comment ref="A6" authorId="0" shapeId="0" xr:uid="{00000000-0006-0000-0300-000005000000}">
      <text>
        <r>
          <rPr>
            <sz val="12"/>
            <rFont val="Times New Roman"/>
            <family val="1"/>
          </rPr>
          <t xml:space="preserve">Your spells are especially potent, breaking through spell resistance more readily than normal.
</t>
        </r>
        <r>
          <rPr>
            <b/>
            <sz val="12"/>
            <color indexed="81"/>
            <rFont val="Times New Roman"/>
            <family val="1"/>
          </rPr>
          <t xml:space="preserve">Benefit:  </t>
        </r>
        <r>
          <rPr>
            <sz val="12"/>
            <rFont val="Times New Roman"/>
            <family val="1"/>
          </rPr>
          <t>You get a +2 bonus on caster level checks (1d20 + caster level) made to overcome a creature’s spell resistance.
PHB 97</t>
        </r>
      </text>
    </comment>
    <comment ref="A7" authorId="0" shapeId="0" xr:uid="{00000000-0006-0000-0300-000006000000}">
      <text>
        <r>
          <rPr>
            <sz val="12"/>
            <color indexed="81"/>
            <rFont val="Times New Roman"/>
            <family val="1"/>
          </rPr>
          <t>As Leadership (DMG 106), but no followers.</t>
        </r>
      </text>
    </comment>
    <comment ref="A10" authorId="0" shapeId="0" xr:uid="{00000000-0006-0000-0300-000007000000}">
      <text>
        <r>
          <rPr>
            <sz val="12"/>
            <color indexed="81"/>
            <rFont val="Times New Roman"/>
            <family val="1"/>
          </rPr>
          <t>Dancing Lights, Detect Magic, Flare, Ghost Sound, Read Magic a combined total of times per day equal to 3 + Int modifier.  These do not count against your total of spells known or spells per day.</t>
        </r>
      </text>
    </comment>
    <comment ref="A12" authorId="0" shapeId="0" xr:uid="{00000000-0006-0000-0300-000008000000}">
      <text>
        <r>
          <rPr>
            <sz val="12"/>
            <color indexed="81"/>
            <rFont val="Times New Roman"/>
            <family val="1"/>
          </rPr>
          <t>Avoid arcane spell failure so long as you stick to medium armor and light shields.</t>
        </r>
      </text>
    </comment>
    <comment ref="A13" authorId="0" shapeId="0" xr:uid="{00000000-0006-0000-0300-000009000000}">
      <text>
        <r>
          <rPr>
            <sz val="12"/>
            <color indexed="81"/>
            <rFont val="Times New Roman"/>
            <family val="1"/>
          </rPr>
          <t>Avoid arcane spell failure so long as you stick to medium armor and light shields.</t>
        </r>
      </text>
    </comment>
    <comment ref="A14" authorId="0" shapeId="0" xr:uid="{00000000-0006-0000-0300-00000A000000}">
      <text>
        <r>
          <rPr>
            <sz val="12"/>
            <color indexed="81"/>
            <rFont val="Times New Roman"/>
            <family val="1"/>
          </rPr>
          <t>You can use a standard action to cast any touch spell you know and deliver the spell through your weapon with a melee attack.  Casting a spell in this manner does not provoke attacks of opportunity.  The spell must have a casting time of 1 standard action or less.  If the melee attack is successful, the attack deals damage normally; then the effect of the spell is resolved.</t>
        </r>
      </text>
    </comment>
    <comment ref="A15" authorId="0" shapeId="0" xr:uid="{00000000-0006-0000-0300-00000B000000}">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A16" authorId="0" shapeId="0" xr:uid="{00000000-0006-0000-0300-00000C000000}">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A17" authorId="0" shapeId="0" xr:uid="{00000000-0006-0000-0300-00000D000000}">
      <text>
        <r>
          <rPr>
            <sz val="12"/>
            <color indexed="81"/>
            <rFont val="Times New Roman"/>
            <family val="1"/>
          </rPr>
          <t>You can cast one spell as a swift action, so long as the casting time of the spell is 1 standard action or less.</t>
        </r>
      </text>
    </comment>
    <comment ref="C18" authorId="0" shapeId="0" xr:uid="{438A6EE0-3C08-4196-9608-A14CDCDBFE7E}">
      <text>
        <r>
          <rPr>
            <sz val="12"/>
            <rFont val="Times New Roman"/>
            <family val="1"/>
          </rPr>
          <t>At 1st level, your caster level for all arcane spells increases by 1. It increases again at 4th level, 7th level, and 10th level (to a maximum of +4).
Complete Mage 78</t>
        </r>
      </text>
    </comment>
    <comment ref="A20" authorId="0" shapeId="0" xr:uid="{B3049638-FB96-43FB-A716-2D0A515A88FD}">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21" authorId="0" shapeId="0" xr:uid="{739E9EFC-528B-4D54-8B15-9857FDE68E8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00000000-0006-0000-0200-000001000000}">
      <text>
        <r>
          <rPr>
            <sz val="12"/>
            <color indexed="81"/>
            <rFont val="Times New Roman"/>
            <family val="1"/>
          </rPr>
          <t>Wool or fur</t>
        </r>
      </text>
    </comment>
    <comment ref="D7" authorId="0" shapeId="0" xr:uid="{00000000-0006-0000-0200-000002000000}">
      <text>
        <r>
          <rPr>
            <sz val="12"/>
            <color indexed="81"/>
            <rFont val="Times New Roman"/>
            <family val="1"/>
          </rPr>
          <t>Drop of sweat</t>
        </r>
      </text>
    </comment>
    <comment ref="D13" authorId="0" shapeId="0" xr:uid="{00000000-0006-0000-0200-000003000000}">
      <text>
        <r>
          <rPr>
            <sz val="12"/>
            <color indexed="81"/>
            <rFont val="Times New Roman"/>
            <family val="1"/>
          </rPr>
          <t>Sand, rose petals, or live cricket</t>
        </r>
      </text>
    </comment>
    <comment ref="D18" authorId="0" shapeId="0" xr:uid="{00000000-0006-0000-0200-000004000000}">
      <text>
        <r>
          <rPr>
            <sz val="12"/>
            <color indexed="81"/>
            <rFont val="Times New Roman"/>
            <family val="1"/>
          </rPr>
          <t>Bull-shit or bull-hair</t>
        </r>
      </text>
    </comment>
    <comment ref="D25" authorId="0" shapeId="0" xr:uid="{00000000-0006-0000-0200-000005000000}">
      <text>
        <r>
          <rPr>
            <sz val="12"/>
            <color indexed="81"/>
            <rFont val="Times New Roman"/>
            <family val="1"/>
          </rPr>
          <t>Roots</t>
        </r>
      </text>
    </comment>
    <comment ref="D29" authorId="0" shapeId="0" xr:uid="{00000000-0006-0000-0200-000006000000}">
      <text>
        <r>
          <rPr>
            <sz val="12"/>
            <color indexed="81"/>
            <rFont val="Times New Roman"/>
            <family val="1"/>
          </rPr>
          <t>dragon scale</t>
        </r>
      </text>
    </comment>
    <comment ref="D35" authorId="0" shapeId="0" xr:uid="{00000000-0006-0000-0200-000007000000}">
      <text>
        <r>
          <rPr>
            <sz val="12"/>
            <color indexed="81"/>
            <rFont val="Times New Roman"/>
            <family val="1"/>
          </rPr>
          <t>phosphorous (warm) or glowworm (chill)</t>
        </r>
      </text>
    </comment>
    <comment ref="D37" authorId="0" shapeId="0" xr:uid="{00000000-0006-0000-0200-000008000000}">
      <text>
        <r>
          <rPr>
            <sz val="12"/>
            <rFont val="Times New Roman"/>
            <family val="1"/>
          </rPr>
          <t>lodestone and dust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487A05E9-D5E3-4A5B-A3F3-8D8C1498434A}">
      <text>
        <r>
          <rPr>
            <sz val="12"/>
            <color indexed="81"/>
            <rFont val="Times New Roman"/>
            <family val="1"/>
          </rPr>
          <t>Miniature cloak</t>
        </r>
      </text>
    </comment>
    <comment ref="D17" authorId="0" shapeId="0" xr:uid="{6842E38A-6BF4-4084-9123-C6C1B5E6379F}">
      <text>
        <r>
          <rPr>
            <sz val="12"/>
            <color indexed="81"/>
            <rFont val="Times New Roman"/>
            <family val="1"/>
          </rPr>
          <t>Copper wire</t>
        </r>
      </text>
    </comment>
    <comment ref="D19" authorId="0" shapeId="0" xr:uid="{E6B0F772-D218-4A12-83AC-07B0060CADEC}">
      <text>
        <r>
          <rPr>
            <sz val="12"/>
            <color indexed="81"/>
            <rFont val="Times New Roman"/>
            <family val="1"/>
          </rPr>
          <t>Brass key</t>
        </r>
      </text>
    </comment>
    <comment ref="D24" authorId="0" shapeId="0" xr:uid="{A380DFAF-45AB-48C5-A50F-97D1B14A5F7C}">
      <text>
        <r>
          <rPr>
            <sz val="12"/>
            <color indexed="81"/>
            <rFont val="Times New Roman"/>
            <family val="1"/>
          </rPr>
          <t>Prism, lens, or monocle</t>
        </r>
      </text>
    </comment>
    <comment ref="D27" authorId="0" shapeId="0" xr:uid="{EF4DFD4B-DCCC-424D-8E58-1FFFD1BB1B08}">
      <text>
        <r>
          <rPr>
            <sz val="12"/>
            <color indexed="81"/>
            <rFont val="Times New Roman"/>
            <family val="1"/>
          </rPr>
          <t>vial with the diluted poison from four separate venomous creatures</t>
        </r>
      </text>
    </comment>
    <comment ref="D29" authorId="0" shapeId="0" xr:uid="{E7967855-DF85-442E-95DD-09418DCE7CFB}">
      <text>
        <r>
          <rPr>
            <sz val="12"/>
            <color indexed="81"/>
            <rFont val="Times New Roman"/>
            <family val="1"/>
          </rPr>
          <t>Powdered silver</t>
        </r>
      </text>
    </comment>
    <comment ref="D30" authorId="0" shapeId="0" xr:uid="{77B2F6B2-2BA6-4775-ABC8-F481F3CC8B19}">
      <text>
        <r>
          <rPr>
            <sz val="12"/>
            <color indexed="81"/>
            <rFont val="Times New Roman"/>
            <family val="1"/>
          </rPr>
          <t>Powdered silver</t>
        </r>
      </text>
    </comment>
    <comment ref="D31" authorId="0" shapeId="0" xr:uid="{6F6B3A03-5011-4BF5-89A1-F9C19EEF900B}">
      <text>
        <r>
          <rPr>
            <sz val="12"/>
            <color indexed="81"/>
            <rFont val="Times New Roman"/>
            <family val="1"/>
          </rPr>
          <t>Pork rind or butter</t>
        </r>
      </text>
    </comment>
    <comment ref="D36" authorId="0" shapeId="0" xr:uid="{2A9945E4-95F7-4A1E-BD3C-1928078B3A93}">
      <text>
        <r>
          <rPr>
            <sz val="12"/>
            <rFont val="Times New Roman"/>
            <family val="1"/>
          </rPr>
          <t>Bag and candle</t>
        </r>
      </text>
    </comment>
    <comment ref="D37" authorId="0" shapeId="0" xr:uid="{DF3B766B-F0A2-4EF9-AF0B-F46B09F554AA}">
      <text>
        <r>
          <rPr>
            <sz val="12"/>
            <color indexed="81"/>
            <rFont val="Times New Roman"/>
            <family val="1"/>
          </rPr>
          <t>A tiny bag, a small (not lit) candle, and a carved bone from any humanoid.</t>
        </r>
      </text>
    </comment>
    <comment ref="D38" authorId="0" shapeId="0" xr:uid="{3B69B427-747A-4ECF-B9E5-13EA6BF0D5D1}">
      <text>
        <r>
          <rPr>
            <sz val="12"/>
            <color indexed="81"/>
            <rFont val="Times New Roman"/>
            <family val="1"/>
          </rPr>
          <t>Soot &amp; Salt</t>
        </r>
      </text>
    </comment>
    <comment ref="D39" authorId="0" shapeId="0" xr:uid="{0BEACB12-D697-40E2-8A83-CAC67F787436}">
      <text>
        <r>
          <rPr>
            <sz val="12"/>
            <color indexed="81"/>
            <rFont val="Times New Roman"/>
            <family val="1"/>
          </rPr>
          <t>Earth from grave</t>
        </r>
      </text>
    </comment>
    <comment ref="D41" authorId="0" shapeId="0" xr:uid="{7E1E2A88-6216-435F-B52C-D5729347DC91}">
      <text>
        <r>
          <rPr>
            <sz val="12"/>
            <color indexed="81"/>
            <rFont val="Times New Roman"/>
            <family val="1"/>
          </rPr>
          <t>metal stone or tube</t>
        </r>
      </text>
    </comment>
    <comment ref="D45" authorId="0" shapeId="0" xr:uid="{1368D2B9-6CCC-47D5-A166-21F7DB5AAA32}">
      <text>
        <r>
          <rPr>
            <sz val="12"/>
            <color indexed="81"/>
            <rFont val="Times New Roman"/>
            <family val="1"/>
          </rPr>
          <t>Dagger</t>
        </r>
      </text>
    </comment>
    <comment ref="D47" authorId="0" shapeId="0" xr:uid="{B1E34F71-6C04-484C-9B04-1569DB83BF96}">
      <text>
        <r>
          <rPr>
            <sz val="12"/>
            <color indexed="81"/>
            <rFont val="Times New Roman"/>
            <family val="1"/>
          </rPr>
          <t>Drop of mercury</t>
        </r>
      </text>
    </comment>
    <comment ref="D52" authorId="0" shapeId="0" xr:uid="{A71F8A8F-B77F-4B6B-A710-633C6AA38D41}">
      <text>
        <r>
          <rPr>
            <sz val="12"/>
            <color indexed="81"/>
            <rFont val="Times New Roman"/>
            <family val="1"/>
          </rPr>
          <t>Bone or ivory carved into the shape of a worm</t>
        </r>
      </text>
    </comment>
    <comment ref="D53" authorId="0" shapeId="0" xr:uid="{60A3AB2F-C84D-485B-8E1A-FFC1E08097AB}">
      <text>
        <r>
          <rPr>
            <sz val="12"/>
            <color indexed="81"/>
            <rFont val="Times New Roman"/>
            <family val="1"/>
          </rPr>
          <t>Ink and weapon of choice</t>
        </r>
      </text>
    </comment>
    <comment ref="D55" authorId="0" shapeId="0" xr:uid="{52638565-10E8-4304-AEA1-D1DB66768244}">
      <text>
        <r>
          <rPr>
            <sz val="12"/>
            <color indexed="81"/>
            <rFont val="Times New Roman"/>
            <family val="1"/>
          </rPr>
          <t>drop of babau slime</t>
        </r>
      </text>
    </comment>
    <comment ref="D56" authorId="0" shapeId="0" xr:uid="{313E65B5-C68D-478B-8487-AA0B41453DDC}">
      <text>
        <r>
          <rPr>
            <sz val="12"/>
            <color indexed="81"/>
            <rFont val="Times New Roman"/>
            <family val="1"/>
          </rPr>
          <t>Pinch of powdered iron</t>
        </r>
      </text>
    </comment>
    <comment ref="D60" authorId="0" shapeId="0" xr:uid="{3A9DD842-EFF8-4AF1-A3BB-9E8545818DA8}">
      <text>
        <r>
          <rPr>
            <sz val="12"/>
            <color indexed="81"/>
            <rFont val="Times New Roman"/>
            <family val="1"/>
          </rPr>
          <t>Powdered Iron</t>
        </r>
      </text>
    </comment>
    <comment ref="D62" authorId="0" shapeId="0" xr:uid="{B1E87314-38FC-49E0-AD16-7BCB9C7746D3}">
      <text>
        <r>
          <rPr>
            <sz val="12"/>
            <color indexed="81"/>
            <rFont val="Times New Roman"/>
            <family val="1"/>
          </rPr>
          <t>needle and string</t>
        </r>
      </text>
    </comment>
    <comment ref="D68" authorId="0" shapeId="0" xr:uid="{DA1C0859-470A-42D4-BD73-E73B41106F7E}">
      <text>
        <r>
          <rPr>
            <sz val="12"/>
            <color indexed="81"/>
            <rFont val="Times New Roman"/>
            <family val="1"/>
          </rPr>
          <t>Powdered rhubarb leaf and adder's stomach</t>
        </r>
      </text>
    </comment>
    <comment ref="D69" authorId="0" shapeId="0" xr:uid="{64C9174E-80A8-434E-8B96-484F390E9866}">
      <text>
        <r>
          <rPr>
            <sz val="12"/>
            <rFont val="Times New Roman"/>
            <family val="1"/>
          </rPr>
          <t>Bag and candle</t>
        </r>
      </text>
    </comment>
    <comment ref="D70" authorId="0" shapeId="0" xr:uid="{C68979D1-7C65-4C8A-84A1-9E4C2EA7974C}">
      <text>
        <r>
          <rPr>
            <sz val="12"/>
            <rFont val="Times New Roman"/>
            <family val="1"/>
          </rPr>
          <t>Square of red cloth</t>
        </r>
      </text>
    </comment>
    <comment ref="D71" authorId="0" shapeId="0" xr:uid="{EBD2102A-C885-462B-9967-4AC4C0C78BFA}">
      <text>
        <r>
          <rPr>
            <sz val="12"/>
            <color indexed="81"/>
            <rFont val="Times New Roman"/>
            <family val="1"/>
          </rPr>
          <t>A tiny bag, a small (not lit) candle, and a carved bone from any humanoid.</t>
        </r>
      </text>
    </comment>
    <comment ref="D72" authorId="0" shapeId="0" xr:uid="{2C55B379-946C-4DB6-A184-267FF7315195}">
      <text>
        <r>
          <rPr>
            <sz val="12"/>
            <color indexed="81"/>
            <rFont val="Times New Roman"/>
            <family val="1"/>
          </rPr>
          <t>25 gp of sticks and bones</t>
        </r>
      </text>
    </comment>
    <comment ref="D73" authorId="0" shapeId="0" xr:uid="{C881131D-72FD-4332-B1BA-EBC4BBE0D870}">
      <text>
        <r>
          <rPr>
            <sz val="12"/>
            <color indexed="81"/>
            <rFont val="Times New Roman"/>
            <family val="1"/>
          </rPr>
          <t>Copper piece</t>
        </r>
      </text>
    </comment>
    <comment ref="D74" authorId="0" shapeId="0" xr:uid="{A90F0488-E8C5-481A-B0F1-F573FC2012CC}">
      <text>
        <r>
          <rPr>
            <sz val="12"/>
            <color indexed="81"/>
            <rFont val="Times New Roman"/>
            <family val="1"/>
          </rPr>
          <t>Holy symbol</t>
        </r>
      </text>
    </comment>
    <comment ref="D75" authorId="0" shapeId="0" xr:uid="{60409007-27F6-4F74-ABDC-2B65C9AC7D95}">
      <text>
        <r>
          <rPr>
            <sz val="12"/>
            <color indexed="81"/>
            <rFont val="Times New Roman"/>
            <family val="1"/>
          </rPr>
          <t>Prism, lens, or monocle</t>
        </r>
      </text>
    </comment>
    <comment ref="D77" authorId="0" shapeId="0" xr:uid="{88F8D594-B710-40C9-A8AC-7CD59F0015FF}">
      <text/>
    </comment>
    <comment ref="D79" authorId="0" shapeId="0" xr:uid="{8B61A8E7-C920-435D-99FF-B85EA2D991E6}">
      <text>
        <r>
          <rPr>
            <sz val="12"/>
            <color indexed="81"/>
            <rFont val="Times New Roman"/>
            <family val="1"/>
          </rPr>
          <t>Rat-skull flute</t>
        </r>
      </text>
    </comment>
    <comment ref="D81" authorId="0" shapeId="0" xr:uid="{2C5267C8-407C-4FAB-B84F-241AF2A351D0}">
      <text>
        <r>
          <rPr>
            <sz val="12"/>
            <color indexed="81"/>
            <rFont val="Times New Roman"/>
            <family val="1"/>
          </rPr>
          <t>Shred of raw meat and splinter of bone</t>
        </r>
      </text>
    </comment>
    <comment ref="D82" authorId="0" shapeId="0" xr:uid="{CB03FA87-A5A0-49F1-B125-62EFF8E2DD0E}">
      <text>
        <r>
          <rPr>
            <sz val="12"/>
            <color indexed="81"/>
            <rFont val="Times New Roman"/>
            <family val="1"/>
          </rPr>
          <t>Jade dust (250 gp)</t>
        </r>
      </text>
    </comment>
    <comment ref="D83" authorId="0" shapeId="0" xr:uid="{EECD1439-9B45-4B42-82A2-D768E99A761E}">
      <text>
        <r>
          <rPr>
            <sz val="12"/>
            <color indexed="81"/>
            <rFont val="Times New Roman"/>
            <family val="1"/>
          </rPr>
          <t>dirt from ghoul's grave or clothes from ghoul</t>
        </r>
      </text>
    </comment>
    <comment ref="D84" authorId="0" shapeId="0" xr:uid="{1A02929E-44DA-4F91-B62F-AD6509D52BA5}">
      <text>
        <r>
          <rPr>
            <sz val="12"/>
            <color indexed="81"/>
            <rFont val="Times New Roman"/>
            <family val="1"/>
          </rPr>
          <t>previously undead bones</t>
        </r>
      </text>
    </comment>
    <comment ref="D87" authorId="0" shapeId="0" xr:uid="{CCCB5DBE-174C-416A-B717-D88805A443E4}">
      <text>
        <r>
          <rPr>
            <sz val="12"/>
            <color indexed="81"/>
            <rFont val="Times New Roman"/>
            <family val="1"/>
          </rPr>
          <t>pinch of dry carrot</t>
        </r>
      </text>
    </comment>
    <comment ref="D89" authorId="0" shapeId="0" xr:uid="{47544C19-68C7-43E7-ADA9-D5C3370D430B}">
      <text>
        <r>
          <rPr>
            <sz val="12"/>
            <color indexed="81"/>
            <rFont val="Times New Roman"/>
            <family val="1"/>
          </rPr>
          <t>Fleece</t>
        </r>
      </text>
    </comment>
    <comment ref="D90" authorId="0" shapeId="0" xr:uid="{392A9031-A7E9-429B-AB0D-75D7D9425371}">
      <text>
        <r>
          <rPr>
            <sz val="12"/>
            <color indexed="81"/>
            <rFont val="Times New Roman"/>
            <family val="1"/>
          </rPr>
          <t>1 drop of bitumen and live spider (both to be eaten)</t>
        </r>
      </text>
    </comment>
    <comment ref="D95" authorId="0" shapeId="0" xr:uid="{4BC5602F-644C-4973-A29E-105448093DE4}">
      <text>
        <r>
          <rPr>
            <sz val="12"/>
            <color indexed="81"/>
            <rFont val="Times New Roman"/>
            <family val="1"/>
          </rPr>
          <t>Roots</t>
        </r>
      </text>
    </comment>
    <comment ref="D96" authorId="0" shapeId="0" xr:uid="{F9A62202-AB4F-4273-A52E-99BB95FB87D3}">
      <text>
        <r>
          <rPr>
            <sz val="12"/>
            <color indexed="81"/>
            <rFont val="Times New Roman"/>
            <family val="1"/>
          </rPr>
          <t>unpreseved corpse chunk</t>
        </r>
      </text>
    </comment>
    <comment ref="D97" authorId="0" shapeId="0" xr:uid="{CF4BD0FD-DADE-4F40-A60F-9671A55F901F}">
      <text>
        <r>
          <rPr>
            <sz val="12"/>
            <color indexed="81"/>
            <rFont val="Times New Roman"/>
            <family val="1"/>
          </rPr>
          <t>tiny platinum shield worth 25 gps</t>
        </r>
      </text>
    </comment>
    <comment ref="D98" authorId="0" shapeId="0" xr:uid="{CC103D69-DDB7-4E52-BC9E-26DF278BF7C4}">
      <text>
        <r>
          <rPr>
            <sz val="12"/>
            <color indexed="81"/>
            <rFont val="Times New Roman"/>
            <family val="1"/>
          </rPr>
          <t>pinch of dust &amp; few drops of water</t>
        </r>
      </text>
    </comment>
    <comment ref="D99" authorId="0" shapeId="0" xr:uid="{DAF9CEA7-D750-4AA5-980D-9F9706A1D724}">
      <text>
        <r>
          <rPr>
            <sz val="12"/>
            <rFont val="Times New Roman"/>
            <family val="1"/>
          </rPr>
          <t>Bag and candle</t>
        </r>
      </text>
    </comment>
    <comment ref="D100" authorId="0" shapeId="0" xr:uid="{964FA173-F303-474D-8A55-ECFCC901875B}">
      <text>
        <r>
          <rPr>
            <sz val="12"/>
            <color indexed="81"/>
            <rFont val="Times New Roman"/>
            <family val="1"/>
          </rPr>
          <t>A tiny bag, a small (not lit) candle, and a carved bone from any humanoid.</t>
        </r>
      </text>
    </comment>
    <comment ref="D101" authorId="0" shapeId="0" xr:uid="{203688B2-FF6A-4B2A-8941-DA57C9304A1B}">
      <text>
        <r>
          <rPr>
            <sz val="12"/>
            <color indexed="81"/>
            <rFont val="Times New Roman"/>
            <family val="1"/>
          </rPr>
          <t>Small horn (hearing) or glass eye (seeing)</t>
        </r>
      </text>
    </comment>
    <comment ref="D105" authorId="0" shapeId="0" xr:uid="{9B23F727-D924-415A-9796-D05786D55DF0}">
      <text>
        <r>
          <rPr>
            <sz val="12"/>
            <color indexed="81"/>
            <rFont val="Times New Roman"/>
            <family val="1"/>
          </rPr>
          <t>ice or pearl</t>
        </r>
      </text>
    </comment>
    <comment ref="D107" authorId="0" shapeId="0" xr:uid="{CC220FCE-5DC7-4F2A-8048-A93B48A79292}">
      <text>
        <r>
          <rPr>
            <sz val="12"/>
            <color indexed="81"/>
            <rFont val="Times New Roman"/>
            <family val="1"/>
          </rPr>
          <t>Salt, copper pieces</t>
        </r>
      </text>
    </comment>
    <comment ref="D108" authorId="0" shapeId="0" xr:uid="{ACF00F96-C1FA-4837-B202-8FE354D7FB81}">
      <text>
        <r>
          <rPr>
            <sz val="12"/>
            <color indexed="81"/>
            <rFont val="Times New Roman"/>
            <family val="1"/>
          </rPr>
          <t>Sulfur and garlic</t>
        </r>
      </text>
    </comment>
    <comment ref="D110" authorId="0" shapeId="0" xr:uid="{7FAF63FC-8A64-4200-8C36-0FA6AD8A737A}">
      <text>
        <r>
          <rPr>
            <sz val="12"/>
            <color indexed="81"/>
            <rFont val="Times New Roman"/>
            <family val="1"/>
          </rPr>
          <t>Drop of sweat</t>
        </r>
      </text>
    </comment>
    <comment ref="D116" authorId="0" shapeId="0" xr:uid="{43DF2342-3E11-42BE-9F62-106812BA4D1E}">
      <text>
        <r>
          <rPr>
            <sz val="12"/>
            <color indexed="81"/>
            <rFont val="Times New Roman"/>
            <family val="1"/>
          </rPr>
          <t>Bird's wing feather</t>
        </r>
      </text>
    </comment>
    <comment ref="D117" authorId="0" shapeId="0" xr:uid="{18DDD3F7-FA79-4410-BE7B-8641F97F8E0D}">
      <text>
        <r>
          <rPr>
            <sz val="12"/>
            <color indexed="81"/>
            <rFont val="Times New Roman"/>
            <family val="1"/>
          </rPr>
          <t>Molasses</t>
        </r>
      </text>
    </comment>
    <comment ref="D118" authorId="0" shapeId="0" xr:uid="{A7650E11-0E22-4E59-80CF-45D6AE0C3EA7}">
      <text>
        <r>
          <rPr>
            <sz val="12"/>
            <color indexed="81"/>
            <rFont val="Times New Roman"/>
            <family val="1"/>
          </rPr>
          <t>miniature clay hand</t>
        </r>
      </text>
    </comment>
    <comment ref="D120" authorId="0" shapeId="0" xr:uid="{4FA59D0A-6A90-4B54-9087-0464116AC494}">
      <text>
        <r>
          <rPr>
            <sz val="12"/>
            <color indexed="81"/>
            <rFont val="Times New Roman"/>
            <family val="1"/>
          </rPr>
          <t>Glass bead</t>
        </r>
      </text>
    </comment>
    <comment ref="D123" authorId="0" shapeId="0" xr:uid="{CDB6CC60-E216-4780-9260-06A323A108A1}">
      <text>
        <r>
          <rPr>
            <sz val="12"/>
            <color indexed="81"/>
            <rFont val="Times New Roman"/>
            <family val="1"/>
          </rPr>
          <t>mirror shard and mini trumpet</t>
        </r>
      </text>
    </comment>
    <comment ref="D124" authorId="0" shapeId="0" xr:uid="{EFC97D76-03CB-4EAA-83BB-9D6D904DECFF}">
      <text>
        <r>
          <rPr>
            <sz val="12"/>
            <color indexed="81"/>
            <rFont val="Times New Roman"/>
            <family val="1"/>
          </rPr>
          <t>Black onyx gem</t>
        </r>
      </text>
    </comment>
    <comment ref="D127" authorId="0" shapeId="0" xr:uid="{080EEDE9-B0AC-481E-B71B-B5D5737FF085}">
      <text>
        <r>
          <rPr>
            <sz val="12"/>
            <color indexed="81"/>
            <rFont val="Times New Roman"/>
            <family val="1"/>
          </rPr>
          <t>handful of ashes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00000000-0006-0000-0400-000001000000}">
      <text>
        <r>
          <rPr>
            <i/>
            <sz val="12"/>
            <color indexed="81"/>
            <rFont val="Times New Roman"/>
            <family val="1"/>
          </rPr>
          <t xml:space="preserve">Celestial brilliance </t>
        </r>
        <r>
          <rPr>
            <sz val="12"/>
            <color indexed="81"/>
            <rFont val="Times New Roman"/>
            <family val="1"/>
          </rPr>
          <t>cast on falchion
Expires at Evening/Midnight on 25 Eleasis</t>
        </r>
      </text>
    </comment>
    <comment ref="D24" authorId="0" shapeId="0" xr:uid="{00000000-0006-0000-0400-000002000000}">
      <text>
        <r>
          <rPr>
            <sz val="12"/>
            <rFont val="Times New Roman"/>
            <family val="1"/>
          </rPr>
          <t xml:space="preserve">Your spells are especially potent, breaking through spell resistance more readily than normal.
</t>
        </r>
        <r>
          <rPr>
            <b/>
            <sz val="12"/>
            <color indexed="81"/>
            <rFont val="Times New Roman"/>
            <family val="1"/>
          </rPr>
          <t xml:space="preserve">Benefit:  </t>
        </r>
        <r>
          <rPr>
            <sz val="12"/>
            <rFont val="Times New Roman"/>
            <family val="1"/>
          </rPr>
          <t>You get a +2 bonus on caster level checks (1d20 + caster level) made to overcome a creature’s spell resistance.
PHB 97</t>
        </r>
      </text>
    </comment>
    <comment ref="D25" authorId="0" shapeId="0" xr:uid="{00000000-0006-0000-0400-000003000000}">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D31" authorId="0" shapeId="0" xr:uid="{00000000-0006-0000-0400-000004000000}">
      <text>
        <r>
          <rPr>
            <sz val="12"/>
            <color indexed="81"/>
            <rFont val="Times New Roman"/>
            <family val="1"/>
          </rPr>
          <t>Balance, Climb, Escape Artist, Hide, Jump, Move Silently, Sleight of Hand, Tumble.</t>
        </r>
      </text>
    </comment>
    <comment ref="K32" authorId="0" shapeId="0" xr:uid="{00000000-0006-0000-0400-000005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6" authorId="0" shapeId="0" xr:uid="{00000000-0006-0000-0500-000001000000}">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1 lb.
These sleek leather boots lean slightly forward, as if poised to leap.
While wearing dimension stride boots, you gain a +2 competence bonus on Jump checks.  This is a continuous effect and requires no activation.
In addition, the boots have 5 charges, which are renewed each day at dawn.
Spending 1 or more charges allows you to teleport a short distance (with no chance of error).  You must have line of sight and line of effect to your destination.  You can’t use the boots to move into a space occupied by another creature, nor can you teleport into a solid object; if you attempt to do so, the boots’ activation is wasted.  You can bring along objects weighing up to your maximum load, but you can’t bring other creatures.
1 charge: Teleport 20 feet.
3 charges: Teleport 40 feet.
5 charges: Teleport 60 feet.
Magic Item Compendium 94</t>
        </r>
      </text>
    </comment>
    <comment ref="A7" authorId="0" shapeId="0" xr:uid="{00000000-0006-0000-0500-000002000000}">
      <text>
        <r>
          <rPr>
            <sz val="12"/>
            <color indexed="81"/>
            <rFont val="Times New Roman"/>
            <family val="1"/>
          </rPr>
          <t xml:space="preserve">+2 competence bonus on Heal skill checks, 3 charges touch or self
</t>
        </r>
        <r>
          <rPr>
            <b/>
            <sz val="12"/>
            <color indexed="81"/>
            <rFont val="Times New Roman"/>
            <family val="1"/>
          </rPr>
          <t xml:space="preserve">1 charge:   </t>
        </r>
        <r>
          <rPr>
            <sz val="12"/>
            <color indexed="81"/>
            <rFont val="Times New Roman"/>
            <family val="1"/>
          </rPr>
          <t xml:space="preserve">heal 2d8 (positive energy)
</t>
        </r>
        <r>
          <rPr>
            <b/>
            <sz val="12"/>
            <color indexed="81"/>
            <rFont val="Times New Roman"/>
            <family val="1"/>
          </rPr>
          <t xml:space="preserve">2 charges:  </t>
        </r>
        <r>
          <rPr>
            <sz val="12"/>
            <color indexed="81"/>
            <rFont val="Times New Roman"/>
            <family val="1"/>
          </rPr>
          <t xml:space="preserve">heal 3d8
</t>
        </r>
        <r>
          <rPr>
            <b/>
            <sz val="12"/>
            <color indexed="81"/>
            <rFont val="Times New Roman"/>
            <family val="1"/>
          </rPr>
          <t xml:space="preserve">3 charges:  </t>
        </r>
        <r>
          <rPr>
            <sz val="12"/>
            <color indexed="81"/>
            <rFont val="Times New Roman"/>
            <family val="1"/>
          </rPr>
          <t>heal 4d8
Magic Item Compendium 110</t>
        </r>
      </text>
    </comment>
    <comment ref="A9" authorId="0" shapeId="0" xr:uid="{00000000-0006-0000-0500-000003000000}">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4th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Adorning a glossy silver chain, a spiral of pearl teardrops circles a colorless crystal sphere.
An amulet of tears has 3 charges, which are renewed each day at dawn.  Spending 1 or more charges when you activate the amulet grants you temporary hit points, as described below.  These hit points last for up to 10 minutes; they don’t stack with any other temporary hit points.
</t>
        </r>
        <r>
          <rPr>
            <b/>
            <sz val="12"/>
            <color indexed="81"/>
            <rFont val="Times New Roman"/>
            <family val="1"/>
          </rPr>
          <t xml:space="preserve">1 charge:  </t>
        </r>
        <r>
          <rPr>
            <sz val="12"/>
            <color indexed="81"/>
            <rFont val="Times New Roman"/>
            <family val="1"/>
          </rPr>
          <t xml:space="preserve">12 temporary hit points.
</t>
        </r>
        <r>
          <rPr>
            <b/>
            <sz val="12"/>
            <color indexed="81"/>
            <rFont val="Times New Roman"/>
            <family val="1"/>
          </rPr>
          <t xml:space="preserve">2 charges:  </t>
        </r>
        <r>
          <rPr>
            <sz val="12"/>
            <color indexed="81"/>
            <rFont val="Times New Roman"/>
            <family val="1"/>
          </rPr>
          <t xml:space="preserve">18 temporary hit points.
</t>
        </r>
        <r>
          <rPr>
            <b/>
            <sz val="12"/>
            <color indexed="81"/>
            <rFont val="Times New Roman"/>
            <family val="1"/>
          </rPr>
          <t xml:space="preserve">3 charges:  </t>
        </r>
        <r>
          <rPr>
            <sz val="12"/>
            <color indexed="81"/>
            <rFont val="Times New Roman"/>
            <family val="1"/>
          </rPr>
          <t>24 temporary hit points.
MIC 70</t>
        </r>
      </text>
    </comment>
    <comment ref="A16" authorId="0" shapeId="0" xr:uid="{00000000-0006-0000-0500-000005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List>
</comments>
</file>

<file path=xl/sharedStrings.xml><?xml version="1.0" encoding="utf-8"?>
<sst xmlns="http://schemas.openxmlformats.org/spreadsheetml/2006/main" count="1756" uniqueCount="528">
  <si>
    <t>Race:</t>
  </si>
  <si>
    <t>Sex:</t>
  </si>
  <si>
    <t>Height:</t>
  </si>
  <si>
    <t>Weight:</t>
  </si>
  <si>
    <t>Strength:</t>
  </si>
  <si>
    <t>Dexterity:</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</si>
  <si>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</si>
  <si>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</si>
  <si>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</si>
  <si>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</si>
  <si>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</si>
  <si>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</si>
  <si>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</si>
  <si>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</si>
  <si>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</si>
  <si>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</si>
  <si>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</si>
  <si>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</si>
  <si>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</si>
  <si>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</si>
  <si>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</si>
  <si>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</si>
  <si>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</si>
  <si>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</si>
  <si>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</si>
  <si>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</si>
  <si>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</si>
  <si>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</si>
  <si>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</si>
  <si>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</si>
  <si>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</si>
  <si>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</si>
  <si>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</si>
  <si>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</si>
  <si>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</si>
  <si>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</si>
  <si>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</si>
  <si>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</si>
  <si>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</si>
  <si>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</si>
  <si>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</si>
  <si>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</si>
  <si>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</si>
  <si>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</si>
  <si>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</si>
  <si>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</si>
  <si>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</si>
  <si>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</si>
  <si>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</si>
  <si>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</si>
  <si>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</si>
  <si>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</si>
  <si>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</si>
  <si>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</si>
  <si>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</si>
  <si>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</si>
  <si>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</si>
  <si>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</si>
  <si>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</si>
  <si>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</si>
  <si>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</si>
  <si>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</si>
  <si>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</si>
  <si>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</si>
  <si>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</si>
  <si>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</si>
  <si>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</si>
  <si>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</si>
  <si>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</si>
  <si>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</si>
  <si>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</si>
  <si>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</si>
  <si>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</si>
  <si>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</si>
  <si>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</si>
  <si>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</si>
  <si>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</si>
  <si>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</si>
  <si>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</si>
  <si>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</si>
  <si>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</si>
  <si>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</si>
  <si>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</si>
  <si>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</si>
  <si>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</si>
  <si>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</si>
  <si>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</si>
  <si>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</si>
  <si>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</si>
  <si>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Age:</t>
  </si>
  <si>
    <t>Region:</t>
  </si>
  <si>
    <t>Sleight of Hand</t>
  </si>
  <si>
    <t>Survival</t>
  </si>
  <si>
    <t>Attack Bonus:</t>
  </si>
  <si>
    <t>Deity:</t>
  </si>
  <si>
    <t>Touch AC:</t>
  </si>
  <si>
    <t>Atk</t>
  </si>
  <si>
    <t>Feats</t>
  </si>
  <si>
    <t>Simple &amp; Martial Weapons</t>
  </si>
  <si>
    <t>2</t>
  </si>
  <si>
    <t>1</t>
  </si>
  <si>
    <t>Slashing</t>
  </si>
  <si>
    <t>Backpack</t>
  </si>
  <si>
    <t>Bedroll</t>
  </si>
  <si>
    <t>Trail Rations</t>
  </si>
  <si>
    <t>Roll</t>
  </si>
  <si>
    <t>Perform:  [type]</t>
  </si>
  <si>
    <t>Knowledge:  Arcana</t>
  </si>
  <si>
    <t>Explorer’s Outfit</t>
  </si>
  <si>
    <t>Waterskin</t>
  </si>
  <si>
    <t>Belt Pouch</t>
  </si>
  <si>
    <t>Flint and Steel</t>
  </si>
  <si>
    <t>eight</t>
  </si>
  <si>
    <t>1d6</t>
  </si>
  <si>
    <t>30’</t>
  </si>
  <si>
    <t>Initiative:</t>
  </si>
  <si>
    <t>FF AC:</t>
  </si>
  <si>
    <t>Value</t>
  </si>
  <si>
    <t>Level</t>
  </si>
  <si>
    <t>-</t>
  </si>
  <si>
    <t>Duskblade</t>
  </si>
  <si>
    <t>Female</t>
  </si>
  <si>
    <t>5’ 3”</t>
  </si>
  <si>
    <t>120 lbs.</t>
  </si>
  <si>
    <t>Knowledge:  Dungeoneering</t>
  </si>
  <si>
    <t>Knowledge:  History</t>
  </si>
  <si>
    <t>Knowledge:  Local</t>
  </si>
  <si>
    <t>Knowledge:  Nature</t>
  </si>
  <si>
    <t>Knowledge:  The Planes</t>
  </si>
  <si>
    <t>Speak Language</t>
  </si>
  <si>
    <t>Craft:  [type]</t>
  </si>
  <si>
    <t>Duskblade 1</t>
  </si>
  <si>
    <t>Duskblade 2</t>
  </si>
  <si>
    <t>Duskblade 3</t>
  </si>
  <si>
    <t>Duskblade 4</t>
  </si>
  <si>
    <t>Common, Elven, Undercommon</t>
  </si>
  <si>
    <t>Racial Abilities</t>
  </si>
  <si>
    <t>Immunity to Sleep magic</t>
  </si>
  <si>
    <t>Light Blindness (-1 to checks)</t>
  </si>
  <si>
    <t>Darkvision 120’</t>
  </si>
  <si>
    <t>x3</t>
  </si>
  <si>
    <t>60’</t>
  </si>
  <si>
    <t>Arrows</t>
  </si>
  <si>
    <t>+0</t>
  </si>
  <si>
    <t>Cloak of Resistance +1</t>
  </si>
  <si>
    <t>Arcane Attunement, 6/day</t>
  </si>
  <si>
    <t>Armored Mage (Medium)</t>
  </si>
  <si>
    <t>Proficiencies</t>
  </si>
  <si>
    <t>Shields (not tower)</t>
  </si>
  <si>
    <t>Armor (all)</t>
  </si>
  <si>
    <t>DC</t>
  </si>
  <si>
    <t>Cast?</t>
  </si>
  <si>
    <t>-2</t>
  </si>
  <si>
    <t>Instant</t>
  </si>
  <si>
    <t>100’ + 10’/lvl</t>
  </si>
  <si>
    <t>1 SA</t>
  </si>
  <si>
    <t>V S</t>
  </si>
  <si>
    <t>Evocation</t>
  </si>
  <si>
    <t>1 round</t>
  </si>
  <si>
    <t>Swift</t>
  </si>
  <si>
    <t>V S M</t>
  </si>
  <si>
    <t>1 rnd/lvl</t>
  </si>
  <si>
    <t>Touch</t>
  </si>
  <si>
    <t>Shocking Grasp</t>
  </si>
  <si>
    <t>25’ + 2½’/lvl</t>
  </si>
  <si>
    <t>Disrupt Undead</t>
  </si>
  <si>
    <t>Conjuration</t>
  </si>
  <si>
    <t>Duration</t>
  </si>
  <si>
    <t>Range</t>
  </si>
  <si>
    <t>Casting</t>
  </si>
  <si>
    <t>Components</t>
  </si>
  <si>
    <t>School</t>
  </si>
  <si>
    <t>Spell</t>
  </si>
  <si>
    <t>Waterdeep</t>
  </si>
  <si>
    <t>PHB</t>
  </si>
  <si>
    <t>PHB II</t>
  </si>
  <si>
    <t>Reference</t>
  </si>
  <si>
    <t>Page</t>
  </si>
  <si>
    <t>Daze</t>
  </si>
  <si>
    <t>Enchantment</t>
  </si>
  <si>
    <t>Transmutation</t>
  </si>
  <si>
    <t>Profession:  City Watchwoman</t>
  </si>
  <si>
    <t>CROSS-CLASS SKILL</t>
  </si>
  <si>
    <t>Dimension Hop</t>
  </si>
  <si>
    <t>V</t>
  </si>
  <si>
    <t>+2 vs. Enchantments</t>
  </si>
  <si>
    <t>Ranged Touch Attack</t>
  </si>
  <si>
    <t>varies</t>
  </si>
  <si>
    <t>+2 vs. Enchantments; +2 vs. all spells</t>
  </si>
  <si>
    <t>Necromancy</t>
  </si>
  <si>
    <t>Amulet of Tears</t>
  </si>
  <si>
    <t>Grapple</t>
  </si>
  <si>
    <t>Armored Mage (Hvy. Shld.)</t>
  </si>
  <si>
    <t>Duskblade 5</t>
  </si>
  <si>
    <t>Duskblade 6</t>
  </si>
  <si>
    <t>Duskblade 7</t>
  </si>
  <si>
    <t>Duskblade 8</t>
  </si>
  <si>
    <t>Shortbow +1</t>
  </si>
  <si>
    <t>Total Equity:</t>
  </si>
  <si>
    <t>1st</t>
  </si>
  <si>
    <t>2nd</t>
  </si>
  <si>
    <t>3rd</t>
  </si>
  <si>
    <t>4th</t>
  </si>
  <si>
    <t>5th</t>
  </si>
  <si>
    <t>Arcane Channeling</t>
  </si>
  <si>
    <t>True Strike</t>
  </si>
  <si>
    <t>Swift Expeditious Retreat</t>
  </si>
  <si>
    <t>Acid Splash</t>
  </si>
  <si>
    <t>Touch of Fatigue</t>
  </si>
  <si>
    <t>Bull’s Strength</t>
  </si>
  <si>
    <t>1 min/lvl</t>
  </si>
  <si>
    <t>Personal</t>
  </si>
  <si>
    <t>Complete Adventurer</t>
  </si>
  <si>
    <t>Divination</t>
  </si>
  <si>
    <t>V F</t>
  </si>
  <si>
    <t>special</t>
  </si>
  <si>
    <t>V S M/DF</t>
  </si>
  <si>
    <t>10 min/lvl</t>
  </si>
  <si>
    <t>3rd:  Power Attack</t>
  </si>
  <si>
    <t>6th:  Improved Initiative</t>
  </si>
  <si>
    <t>2d4</t>
  </si>
  <si>
    <t>18-20/x2</t>
  </si>
  <si>
    <t>Full AC:</t>
  </si>
  <si>
    <t>Heward’s Handy Haversack</t>
  </si>
  <si>
    <t>Healing Belt</t>
  </si>
  <si>
    <t>Ring of Protection +2</t>
  </si>
  <si>
    <t>Mithral Chain Shirt +3</t>
  </si>
  <si>
    <t>Treated as light armor</t>
  </si>
  <si>
    <t>Vampiric Touch</t>
  </si>
  <si>
    <t>9th:  Maximize Spell</t>
  </si>
  <si>
    <t>2nd:  Combat Casting</t>
  </si>
  <si>
    <t>1st:  Knowledge Devotion</t>
  </si>
  <si>
    <t>Duskblade 9</t>
  </si>
  <si>
    <t>Know Direction</t>
  </si>
  <si>
    <t>Chill Touch</t>
  </si>
  <si>
    <t>Feather Fall</t>
  </si>
  <si>
    <t>Sleep</t>
  </si>
  <si>
    <t>Free</t>
  </si>
  <si>
    <t>Barkskin</t>
  </si>
  <si>
    <t>Resist Energy</t>
  </si>
  <si>
    <t>Touch of Idiocy</t>
  </si>
  <si>
    <t>Wracking Touch</t>
  </si>
  <si>
    <t>Inflict Serious Wounds</t>
  </si>
  <si>
    <t>instant</t>
  </si>
  <si>
    <t>Abjuration</t>
  </si>
  <si>
    <t>V S DF</t>
  </si>
  <si>
    <t>Personal Grooming Kit</t>
  </si>
  <si>
    <t>Casual Outfit</t>
  </si>
  <si>
    <t>Light Steel Shield +1</t>
  </si>
  <si>
    <t>Duskblade 10</t>
  </si>
  <si>
    <t>Wraithstrike</t>
  </si>
  <si>
    <t>Keen Edge</t>
  </si>
  <si>
    <t>Unarmed Punch/Kick</t>
  </si>
  <si>
    <t>1d4</t>
  </si>
  <si>
    <t>x2</t>
  </si>
  <si>
    <t>Bludgeon</t>
  </si>
  <si>
    <t>Truedeath Crystal, Lesser</t>
  </si>
  <si>
    <t>vs.</t>
  </si>
  <si>
    <t>undead</t>
  </si>
  <si>
    <t>400’ + 40’/lvl</t>
  </si>
  <si>
    <t>Spell Compendium</t>
  </si>
  <si>
    <t>+5</t>
  </si>
  <si>
    <t>Unarmed, 2nd Attack</t>
  </si>
  <si>
    <t>Unarmed, 3rd Attack</t>
  </si>
  <si>
    <r>
      <t xml:space="preserve">Unarmed, </t>
    </r>
    <r>
      <rPr>
        <i/>
        <sz val="12"/>
        <rFont val="Times New Roman"/>
        <family val="1"/>
      </rPr>
      <t>haste</t>
    </r>
  </si>
  <si>
    <t>Shortbow +1 2nd Attack</t>
  </si>
  <si>
    <t>Shortbow +1, 3rd Attack</t>
  </si>
  <si>
    <r>
      <t xml:space="preserve">Shortbow +1, </t>
    </r>
    <r>
      <rPr>
        <i/>
        <sz val="12"/>
        <rFont val="Times New Roman"/>
        <family val="1"/>
      </rPr>
      <t>haste</t>
    </r>
  </si>
  <si>
    <t>12th:  Spell Penetration</t>
  </si>
  <si>
    <t>Overcome Spell Resistance</t>
  </si>
  <si>
    <t>Haste</t>
  </si>
  <si>
    <t>Ring of Feather Falling</t>
  </si>
  <si>
    <t>Dimension Stride Boots</t>
  </si>
  <si>
    <t>Duskblade 11</t>
  </si>
  <si>
    <t>Duskblade 12</t>
  </si>
  <si>
    <t>Actual Speed:</t>
  </si>
  <si>
    <t>Spell-Like Abilities</t>
  </si>
  <si>
    <t>Critical Strike</t>
  </si>
  <si>
    <t>Soul of Anarchy*</t>
  </si>
  <si>
    <t>1 hour</t>
  </si>
  <si>
    <t>Dragon Magic</t>
  </si>
  <si>
    <t>Bladeweave*</t>
  </si>
  <si>
    <t>Illusion</t>
  </si>
  <si>
    <t>Fly, Swift</t>
  </si>
  <si>
    <t>Dragonskin</t>
  </si>
  <si>
    <t>S M</t>
  </si>
  <si>
    <t>Regroup</t>
  </si>
  <si>
    <t>Protection from Energy</t>
  </si>
  <si>
    <t>Channeled Pyroburst</t>
  </si>
  <si>
    <t>Dimension Door</t>
  </si>
  <si>
    <t>Dispel Magic</t>
  </si>
  <si>
    <t>Fire Shield</t>
  </si>
  <si>
    <t>Chain Lightning</t>
  </si>
  <si>
    <t>V S F</t>
  </si>
  <si>
    <t>Disintegrate</t>
  </si>
  <si>
    <t>Waves of Fatigue</t>
  </si>
  <si>
    <t>Special</t>
  </si>
  <si>
    <t>0th</t>
  </si>
  <si>
    <t>Total Daily Spells</t>
  </si>
  <si>
    <t>Caster Class</t>
  </si>
  <si>
    <t>CL</t>
  </si>
  <si>
    <t>Spell Effects</t>
  </si>
  <si>
    <t>Intelligence Bonus</t>
  </si>
  <si>
    <t>Daily Duskblade Spells</t>
  </si>
  <si>
    <t>Overcome SR (Spell Power)</t>
  </si>
  <si>
    <t>Spell Penetration</t>
  </si>
  <si>
    <t>Campaign:  Cohort</t>
  </si>
  <si>
    <t>?</t>
  </si>
  <si>
    <t>Scrolls and Potions</t>
  </si>
  <si>
    <t>CLev</t>
  </si>
  <si>
    <r>
      <t xml:space="preserve">Potion of </t>
    </r>
    <r>
      <rPr>
        <i/>
        <sz val="12"/>
        <rFont val="Times New Roman"/>
        <family val="1"/>
      </rPr>
      <t>cure moderate wounds</t>
    </r>
  </si>
  <si>
    <t>Falchion +3</t>
  </si>
  <si>
    <t>Falchion +3, 2nd Attack</t>
  </si>
  <si>
    <t>Falchion +3, 3rd Attack</t>
  </si>
  <si>
    <r>
      <t xml:space="preserve">Falchion +3, </t>
    </r>
    <r>
      <rPr>
        <i/>
        <sz val="12"/>
        <rFont val="Times New Roman"/>
        <family val="1"/>
      </rPr>
      <t>haste</t>
    </r>
  </si>
  <si>
    <t>3</t>
  </si>
  <si>
    <t>Duskblade Spells</t>
  </si>
  <si>
    <t>Dagger</t>
  </si>
  <si>
    <t>Dagger, 2nd Attack</t>
  </si>
  <si>
    <t>Dagger, 3rd Attack</t>
  </si>
  <si>
    <t>19-20, x2</t>
  </si>
  <si>
    <t>Prcg/Slash</t>
  </si>
  <si>
    <r>
      <t xml:space="preserve">Dagger, </t>
    </r>
    <r>
      <rPr>
        <i/>
        <sz val="12"/>
        <rFont val="Times New Roman"/>
        <family val="1"/>
      </rPr>
      <t>haste</t>
    </r>
  </si>
  <si>
    <t>Skill/Save</t>
  </si>
  <si>
    <t>Kukri +2</t>
  </si>
  <si>
    <t>1d4+2</t>
  </si>
  <si>
    <t>18-20, x2</t>
  </si>
  <si>
    <t>Blacklight, 1/day [in-house]</t>
  </si>
  <si>
    <t>Detect Magic &amp; Read Magic</t>
  </si>
  <si>
    <t>Shortbows</t>
  </si>
  <si>
    <t>Scrolls</t>
  </si>
  <si>
    <t>Potions</t>
  </si>
  <si>
    <r>
      <t xml:space="preserve">+2 vs. Enchantments; +1 </t>
    </r>
    <r>
      <rPr>
        <i/>
        <sz val="13"/>
        <rFont val="Times New Roman"/>
        <family val="1"/>
      </rPr>
      <t>haste</t>
    </r>
  </si>
  <si>
    <t>Zelbor</t>
  </si>
  <si>
    <t>Kafi</t>
  </si>
  <si>
    <t>Drow</t>
  </si>
  <si>
    <t>Lolth</t>
  </si>
  <si>
    <t>Chaotic Evil</t>
  </si>
  <si>
    <t>+2 to Will saves vs. Enchantment</t>
  </si>
  <si>
    <t>Wizard</t>
  </si>
  <si>
    <t>Ultimate Magus</t>
  </si>
  <si>
    <t>Scribe Scroll</t>
  </si>
  <si>
    <t>Summon Familiar</t>
  </si>
  <si>
    <t>Duskblade Features</t>
  </si>
  <si>
    <t>Wizard Features</t>
  </si>
  <si>
    <t>Ultimate Magus Features</t>
  </si>
  <si>
    <t>Spell Power +2</t>
  </si>
  <si>
    <t>5th:  Quick Cast 1/day</t>
  </si>
  <si>
    <t>6th</t>
  </si>
  <si>
    <t>7th</t>
  </si>
  <si>
    <t>8th</t>
  </si>
  <si>
    <t>9th</t>
  </si>
  <si>
    <t>Base Spells</t>
  </si>
  <si>
    <t>Total Spells</t>
  </si>
  <si>
    <t>Spell DC</t>
  </si>
  <si>
    <t>Wizard Spells per Day by Level</t>
  </si>
  <si>
    <t>Memorized Spells</t>
  </si>
  <si>
    <t>Detect Magic</t>
  </si>
  <si>
    <t>q</t>
  </si>
  <si>
    <t>Mage Hand</t>
  </si>
  <si>
    <t>Prestidigitation</t>
  </si>
  <si>
    <t>Mage Armor</t>
  </si>
  <si>
    <t>Magic Missile</t>
  </si>
  <si>
    <t>Invisibility</t>
  </si>
  <si>
    <t>Mirror Image</t>
  </si>
  <si>
    <t>See Invisibility</t>
  </si>
  <si>
    <t>Web</t>
  </si>
  <si>
    <t>Ray of Exhaustion</t>
  </si>
  <si>
    <t>Enervation</t>
  </si>
  <si>
    <t>Evard’s Black Tentacles</t>
  </si>
  <si>
    <r>
      <rPr>
        <b/>
        <i/>
        <sz val="16"/>
        <color rgb="FFFF0000"/>
        <rFont val="Times New Roman"/>
        <family val="1"/>
      </rPr>
      <t xml:space="preserve">Minimum </t>
    </r>
    <r>
      <rPr>
        <i/>
        <sz val="16"/>
        <color rgb="FFFF0000"/>
        <rFont val="Times New Roman"/>
        <family val="1"/>
      </rPr>
      <t>Known Spells, Dsk.</t>
    </r>
  </si>
  <si>
    <t>Arcane Spell Power +1</t>
  </si>
  <si>
    <t>Caltrops</t>
  </si>
  <si>
    <t>Ray of Frost</t>
  </si>
  <si>
    <t>Alter Self</t>
  </si>
  <si>
    <t>Detect Thoughts</t>
  </si>
  <si>
    <t>Summon Undead II</t>
  </si>
  <si>
    <t>Negative Energy Burst</t>
  </si>
  <si>
    <t>Arcane Spellbook</t>
  </si>
  <si>
    <t>Resistance</t>
  </si>
  <si>
    <t>1 minute</t>
  </si>
  <si>
    <t>Detect Poison</t>
  </si>
  <si>
    <t>Guidance</t>
  </si>
  <si>
    <t>Sonic Snap</t>
  </si>
  <si>
    <t>Preserve Organ</t>
  </si>
  <si>
    <t>24 hours</t>
  </si>
  <si>
    <t>Book of Vile Darkness</t>
  </si>
  <si>
    <t>Amanuensis</t>
  </si>
  <si>
    <t>Launch Item</t>
  </si>
  <si>
    <t>S</t>
  </si>
  <si>
    <t>Concent.</t>
  </si>
  <si>
    <t>Mending</t>
  </si>
  <si>
    <t>10’</t>
  </si>
  <si>
    <t>Message</t>
  </si>
  <si>
    <t>No Light</t>
  </si>
  <si>
    <t>Open/Close</t>
  </si>
  <si>
    <t>Slash Tongue</t>
  </si>
  <si>
    <t>Arcane Mark</t>
  </si>
  <si>
    <t>Universal</t>
  </si>
  <si>
    <t>1 rune</t>
  </si>
  <si>
    <t>Permanent</t>
  </si>
  <si>
    <t>Read Magic</t>
  </si>
  <si>
    <t>Ectoplasmic Armor</t>
  </si>
  <si>
    <t>1 hr/lvl</t>
  </si>
  <si>
    <t>Endure Elements</t>
  </si>
  <si>
    <t>Ironguts</t>
  </si>
  <si>
    <t>Karmic Aura</t>
  </si>
  <si>
    <t>20’</t>
  </si>
  <si>
    <t>Complete Mage</t>
  </si>
  <si>
    <t>Protection from Good</t>
  </si>
  <si>
    <t>Protection from Law</t>
  </si>
  <si>
    <t>Grease</t>
  </si>
  <si>
    <t>Ice Knife</t>
  </si>
  <si>
    <t>Orb of Acid, Lesser</t>
  </si>
  <si>
    <t>Complete Arcane</t>
  </si>
  <si>
    <t>Orb of Cold, Lesser</t>
  </si>
  <si>
    <t>Summon Monster I</t>
  </si>
  <si>
    <t>V S F/DF</t>
  </si>
  <si>
    <t>1 FR</t>
  </si>
  <si>
    <t>285 - 6</t>
  </si>
  <si>
    <t>Summon Undead I</t>
  </si>
  <si>
    <t>Libris Mortis</t>
  </si>
  <si>
    <t>Comprehend Languages</t>
  </si>
  <si>
    <t>Detect Undead</t>
  </si>
  <si>
    <t>40’</t>
  </si>
  <si>
    <t>Identify</t>
  </si>
  <si>
    <t>Targeting Ray</t>
  </si>
  <si>
    <t>Blood Wind</t>
  </si>
  <si>
    <t>Persistent Blade</t>
  </si>
  <si>
    <t>Sonic Blast</t>
  </si>
  <si>
    <t>Tenser’s Floating Disk</t>
  </si>
  <si>
    <t>Blade of Blood</t>
  </si>
  <si>
    <t>Cause Fear</t>
  </si>
  <si>
    <t>1d4 rnds</t>
  </si>
  <si>
    <t>Ray of Enfeeblement</t>
  </si>
  <si>
    <t>Spirit Worm</t>
  </si>
  <si>
    <t>Accuracy</t>
  </si>
  <si>
    <t>Animate Rope</t>
  </si>
  <si>
    <t>Babau Slime</t>
  </si>
  <si>
    <t>Enlarge Person</t>
  </si>
  <si>
    <t>Expeditious Retreat</t>
  </si>
  <si>
    <t>Ray of Clumsiness</t>
  </si>
  <si>
    <t>Reduce Person</t>
  </si>
  <si>
    <t>Shieldbearer</t>
  </si>
  <si>
    <t>Familiar Pocket</t>
  </si>
  <si>
    <t>Avoid Planar Effects</t>
  </si>
  <si>
    <t>Planar Handbook</t>
  </si>
  <si>
    <t>Undetectable Alignment</t>
  </si>
  <si>
    <t>Fog Cloud</t>
  </si>
  <si>
    <t>Melf’s Acid Arrow</t>
  </si>
  <si>
    <t>V S M F</t>
  </si>
  <si>
    <t>Summon Monster II</t>
  </si>
  <si>
    <t>Summon Swarm</t>
  </si>
  <si>
    <t>Augury</t>
  </si>
  <si>
    <t>Locate Object</t>
  </si>
  <si>
    <t>Darkbolt</t>
  </si>
  <si>
    <t>Darkness</t>
  </si>
  <si>
    <t>V M/DF</t>
  </si>
  <si>
    <t>Gust of Wind</t>
  </si>
  <si>
    <t>Sound Burst</t>
  </si>
  <si>
    <t>Blindness/Deafness</t>
  </si>
  <si>
    <t>Command Undead</t>
  </si>
  <si>
    <t>1 day/lvl</t>
  </si>
  <si>
    <t>False Life</t>
  </si>
  <si>
    <t>Ghoul Touch</t>
  </si>
  <si>
    <t>1d6+2 rnds</t>
  </si>
  <si>
    <t>Scare</t>
  </si>
  <si>
    <t>1 hour/lvl</t>
  </si>
  <si>
    <t>Spectral Hand</t>
  </si>
  <si>
    <t>Darkvision</t>
  </si>
  <si>
    <t>Knock</t>
  </si>
  <si>
    <t>Levitate</t>
  </si>
  <si>
    <t>Spider Climb</t>
  </si>
  <si>
    <t>Whirling Blade</t>
  </si>
  <si>
    <t>Whispering Wind</t>
  </si>
  <si>
    <t>1 mile/lvl</t>
  </si>
  <si>
    <t>Nondetection</t>
  </si>
  <si>
    <t>Corpse Candle</t>
  </si>
  <si>
    <t>Tome &amp; Blood</t>
  </si>
  <si>
    <t>Mage Armor, Greater</t>
  </si>
  <si>
    <t>Sleet Storm</t>
  </si>
  <si>
    <t>Summon Monster III</t>
  </si>
  <si>
    <t>Summon Undead III</t>
  </si>
  <si>
    <t>Clairaudience/voyance</t>
  </si>
  <si>
    <t>10 minutes</t>
  </si>
  <si>
    <t>Devil’s Eye</t>
  </si>
  <si>
    <t>Eyes of the Zombie</t>
  </si>
  <si>
    <t>30 minutes</t>
  </si>
  <si>
    <t>Dread Word</t>
  </si>
  <si>
    <t>Ice Burst</t>
  </si>
  <si>
    <t>Feign Death</t>
  </si>
  <si>
    <t>Gentle Repose</t>
  </si>
  <si>
    <t>Halt Undead</t>
  </si>
  <si>
    <t>Skull Watch</t>
  </si>
  <si>
    <t>Player’s Guide to Faerûn</t>
  </si>
  <si>
    <t>Blindsight</t>
  </si>
  <si>
    <t>Magic of Faerûn</t>
  </si>
  <si>
    <t>Blink</t>
  </si>
  <si>
    <t>Control Darkness &amp; Shadow</t>
  </si>
  <si>
    <t>Conc. + 1/lvl</t>
  </si>
  <si>
    <t>Champions of Ruin</t>
  </si>
  <si>
    <t>Fly</t>
  </si>
  <si>
    <t>Slow</t>
  </si>
  <si>
    <t>Stony Grasp</t>
  </si>
  <si>
    <t>Enhance Familiar</t>
  </si>
  <si>
    <t>Lesser Globe of Invulnerability</t>
  </si>
  <si>
    <t>Orb of Cold</t>
  </si>
  <si>
    <t>Detect Scrying</t>
  </si>
  <si>
    <t>Animate Dead</t>
  </si>
  <si>
    <t>Evil Glare</t>
  </si>
  <si>
    <t>Kelgore’s Grave Mist</t>
  </si>
  <si>
    <t>Grim Revenge</t>
  </si>
  <si>
    <t>V S Undead</t>
  </si>
  <si>
    <t>Detests spells that harness light, fire, heat, electricity, good, and positive energy.</t>
  </si>
  <si>
    <t>Pages Used:</t>
  </si>
  <si>
    <t>Spellbooks:</t>
  </si>
  <si>
    <r>
      <t>86</t>
    </r>
    <r>
      <rPr>
        <sz val="13"/>
        <rFont val="Times New Roman"/>
        <family val="1"/>
      </rPr>
      <t>/</t>
    </r>
    <r>
      <rPr>
        <sz val="13"/>
        <color indexed="52"/>
        <rFont val="Times New Roman"/>
        <family val="1"/>
      </rPr>
      <t>173</t>
    </r>
    <r>
      <rPr>
        <sz val="13"/>
        <rFont val="Times New Roman"/>
        <family val="1"/>
      </rPr>
      <t>/</t>
    </r>
    <r>
      <rPr>
        <sz val="13"/>
        <color indexed="10"/>
        <rFont val="Times New Roman"/>
        <family val="1"/>
      </rPr>
      <t>260</t>
    </r>
  </si>
  <si>
    <t>ü</t>
  </si>
  <si>
    <t>NPC</t>
  </si>
  <si>
    <t>þ</t>
  </si>
  <si>
    <t>four</t>
  </si>
  <si>
    <t>Cast hours earlier</t>
  </si>
  <si>
    <t>Kukri, 2nd Attack</t>
  </si>
  <si>
    <t>Kukri, 3rd Attack</t>
  </si>
  <si>
    <t>Kukri, haste</t>
  </si>
  <si>
    <t>A</t>
  </si>
  <si>
    <t>F</t>
  </si>
  <si>
    <t>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</si>
</sst>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80">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1"/>
      <color indexed="12"/>
      <name val="Times New Roman"/>
      <family val="1"/>
    </font>
    <font>
      <i/>
      <sz val="12"/>
      <color indexed="81"/>
      <name val="Times New Roman"/>
      <family val="1"/>
    </font>
    <font>
      <b/>
      <sz val="12"/>
      <color theme="1"/>
      <name val="Times New Roman"/>
      <family val="1"/>
    </font>
    <font>
      <b/>
      <sz val="12"/>
      <color rgb="FF0000FF"/>
      <name val="Times New Roman"/>
      <family val="1"/>
    </font>
    <font>
      <i/>
      <sz val="16"/>
      <color indexed="53"/>
      <name val="Times New Roman"/>
      <family val="1"/>
    </font>
    <font>
      <i/>
      <sz val="16"/>
      <color indexed="17"/>
      <name val="Times New Roman"/>
      <family val="1"/>
    </font>
    <font>
      <i/>
      <sz val="16"/>
      <color indexed="10"/>
      <name val="Times New Roman"/>
      <family val="1"/>
    </font>
    <font>
      <i/>
      <sz val="16"/>
      <color indexed="57"/>
      <name val="Times New Roman"/>
      <family val="1"/>
    </font>
    <font>
      <i/>
      <sz val="17"/>
      <name val="Times New Roman"/>
      <family val="1"/>
    </font>
    <font>
      <sz val="13"/>
      <color rgb="FF0000FF"/>
      <name val="Times New Roman"/>
      <family val="1"/>
    </font>
    <font>
      <b/>
      <sz val="12"/>
      <color rgb="FFFF0000"/>
      <name val="Times New Roman"/>
      <family val="1"/>
    </font>
    <font>
      <i/>
      <sz val="12"/>
      <name val="Times New Roman"/>
      <family val="1"/>
    </font>
    <font>
      <b/>
      <sz val="12"/>
      <color theme="0"/>
      <name val="Times New Roman"/>
      <family val="1"/>
    </font>
    <font>
      <i/>
      <sz val="18"/>
      <color rgb="FF7030A0"/>
      <name val="Times New Roman"/>
      <family val="1"/>
    </font>
    <font>
      <sz val="13"/>
      <color rgb="FF7030A0"/>
      <name val="Times New Roman"/>
      <family val="1"/>
    </font>
    <font>
      <i/>
      <sz val="22"/>
      <color rgb="FF9966FF"/>
      <name val="Times New Roman"/>
      <family val="1"/>
    </font>
    <font>
      <i/>
      <sz val="12"/>
      <color rgb="FF00FFFF"/>
      <name val="Times New Roman"/>
      <family val="1"/>
    </font>
    <font>
      <i/>
      <sz val="13"/>
      <name val="Times New Roman"/>
      <family val="1"/>
    </font>
    <font>
      <b/>
      <i/>
      <sz val="12"/>
      <color indexed="81"/>
      <name val="Times New Roman"/>
      <family val="1"/>
    </font>
    <font>
      <i/>
      <sz val="16"/>
      <color rgb="FF7030A0"/>
      <name val="Times New Roman"/>
      <family val="1"/>
    </font>
    <font>
      <sz val="12"/>
      <color theme="0" tint="-0.499984740745262"/>
      <name val="Times New Roman"/>
      <family val="1"/>
    </font>
    <font>
      <b/>
      <sz val="12"/>
      <color rgb="FF9966FF"/>
      <name val="Times New Roman"/>
      <family val="1"/>
    </font>
    <font>
      <b/>
      <sz val="12"/>
      <color rgb="FF7030A0"/>
      <name val="Times New Roman"/>
      <family val="1"/>
    </font>
    <font>
      <b/>
      <sz val="12"/>
      <color theme="0" tint="-0.499984740745262"/>
      <name val="Times New Roman"/>
      <family val="1"/>
    </font>
    <font>
      <b/>
      <sz val="13"/>
      <color theme="0"/>
      <name val="Times New Roman"/>
      <family val="1"/>
    </font>
    <font>
      <sz val="13"/>
      <name val="Wingdings"/>
      <charset val="2"/>
    </font>
    <font>
      <i/>
      <sz val="16"/>
      <color rgb="FFFF0000"/>
      <name val="Times New Roman"/>
      <family val="1"/>
    </font>
    <font>
      <b/>
      <i/>
      <sz val="16"/>
      <color rgb="FFFF0000"/>
      <name val="Times New Roman"/>
      <family val="1"/>
    </font>
    <font>
      <i/>
      <sz val="18"/>
      <color rgb="FFFF0000"/>
      <name val="Times New Roman"/>
      <family val="1"/>
    </font>
    <font>
      <i/>
      <sz val="12"/>
      <color rgb="FF0000FF"/>
      <name val="Times New Roman"/>
      <family val="1"/>
    </font>
    <font>
      <i/>
      <sz val="18"/>
      <color indexed="20"/>
      <name val="Times New Roman"/>
      <family val="1"/>
    </font>
    <font>
      <sz val="13"/>
      <color theme="1"/>
      <name val="Times New Roman"/>
      <family val="1"/>
    </font>
    <font>
      <sz val="12"/>
      <name val="Wingdings"/>
      <charset val="2"/>
    </font>
    <font>
      <sz val="13"/>
      <color rgb="FF9966FF"/>
      <name val="Times New Roman"/>
      <family val="1"/>
    </font>
  </fonts>
  <fills count="1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9966FF"/>
        <bgColor indexed="64"/>
      </patternFill>
    </fill>
    <fill>
      <patternFill patternType="solid">
        <fgColor indexed="46"/>
        <bgColor indexed="64"/>
      </patternFill>
    </fill>
  </fills>
  <borders count="15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style="double">
        <color indexed="64"/>
      </left>
      <right style="double">
        <color indexed="64"/>
      </right>
      <top style="medium">
        <color indexed="64"/>
      </top>
      <bottom/>
      <diagonal/>
    </border>
    <border>
      <left style="double">
        <color indexed="64"/>
      </left>
      <right style="double">
        <color indexed="64"/>
      </right>
      <top style="medium">
        <color indexed="64"/>
      </top>
      <bottom style="hair">
        <color indexed="64"/>
      </bottom>
      <diagonal/>
    </border>
    <border>
      <left style="double">
        <color indexed="64"/>
      </left>
      <right/>
      <top style="double">
        <color indexed="64"/>
      </top>
      <bottom style="thick">
        <color rgb="FF00B0F0"/>
      </bottom>
      <diagonal/>
    </border>
    <border>
      <left/>
      <right/>
      <top style="double">
        <color indexed="64"/>
      </top>
      <bottom style="thick">
        <color rgb="FF00B0F0"/>
      </bottom>
      <diagonal/>
    </border>
    <border>
      <left/>
      <right style="double">
        <color indexed="64"/>
      </right>
      <top style="double">
        <color indexed="64"/>
      </top>
      <bottom style="thick">
        <color rgb="FF00B0F0"/>
      </bottom>
      <diagonal/>
    </border>
    <border>
      <left/>
      <right style="double">
        <color indexed="64"/>
      </right>
      <top style="thin">
        <color indexed="64"/>
      </top>
      <bottom style="double">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indexed="64"/>
      </right>
      <top style="double">
        <color auto="1"/>
      </top>
      <bottom style="thin">
        <color auto="1"/>
      </bottom>
      <diagonal/>
    </border>
    <border>
      <left/>
      <right/>
      <top style="thin">
        <color auto="1"/>
      </top>
      <bottom style="double">
        <color indexed="64"/>
      </bottom>
      <diagonal/>
    </border>
    <border>
      <left style="double">
        <color indexed="64"/>
      </left>
      <right style="double">
        <color indexed="64"/>
      </right>
      <top/>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double">
        <color auto="1"/>
      </left>
      <right style="medium">
        <color auto="1"/>
      </right>
      <top style="hair">
        <color indexed="64"/>
      </top>
      <bottom style="hair">
        <color indexed="64"/>
      </bottom>
      <diagonal/>
    </border>
    <border>
      <left/>
      <right style="hair">
        <color indexed="64"/>
      </right>
      <top style="hair">
        <color indexed="64"/>
      </top>
      <bottom style="hair">
        <color indexed="64"/>
      </bottom>
      <diagonal/>
    </border>
    <border>
      <left style="double">
        <color auto="1"/>
      </left>
      <right style="medium">
        <color auto="1"/>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right style="medium">
        <color auto="1"/>
      </right>
      <top style="thin">
        <color auto="1"/>
      </top>
      <bottom style="double">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4" fillId="0" borderId="0"/>
    <xf numFmtId="0" fontId="1" fillId="0" borderId="0"/>
    <xf numFmtId="0" fontId="35" fillId="0" borderId="0"/>
    <xf numFmtId="9" fontId="1" fillId="0" borderId="0" applyFont="0" applyFill="0" applyBorder="0" applyAlignment="0" applyProtection="0"/>
    <xf numFmtId="0" fontId="1" fillId="0" borderId="0"/>
  </cellStyleXfs>
  <cellXfs count="654">
    <xf numFmtId="0" fontId="0" fillId="0" borderId="0" xfId="0"/>
    <xf numFmtId="0" fontId="11" fillId="3" borderId="60" xfId="0" applyFont="1" applyFill="1" applyBorder="1" applyAlignment="1">
      <alignment horizontal="centerContinuous" vertical="center"/>
    </xf>
    <xf numFmtId="0" fontId="11" fillId="3" borderId="33"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33" xfId="0" applyNumberFormat="1" applyFont="1" applyFill="1" applyBorder="1" applyAlignment="1">
      <alignment horizontal="center" vertical="center" wrapText="1"/>
    </xf>
    <xf numFmtId="0" fontId="11" fillId="3" borderId="33" xfId="0" applyNumberFormat="1" applyFont="1" applyFill="1" applyBorder="1" applyAlignment="1">
      <alignment horizontal="center" vertical="center"/>
    </xf>
    <xf numFmtId="0" fontId="11" fillId="3" borderId="61" xfId="0" applyFont="1" applyFill="1" applyBorder="1" applyAlignment="1">
      <alignment horizontal="center" vertical="center"/>
    </xf>
    <xf numFmtId="1" fontId="1" fillId="0" borderId="70" xfId="0" applyNumberFormat="1" applyFont="1" applyBorder="1" applyAlignment="1">
      <alignment horizontal="center" vertical="center"/>
    </xf>
    <xf numFmtId="0" fontId="1" fillId="0" borderId="70" xfId="0" applyFont="1" applyFill="1" applyBorder="1" applyAlignment="1">
      <alignment horizontal="center" vertical="center"/>
    </xf>
    <xf numFmtId="0" fontId="1" fillId="0" borderId="70" xfId="0" quotePrefix="1" applyFont="1" applyFill="1" applyBorder="1" applyAlignment="1">
      <alignment horizontal="center" vertical="center" wrapText="1"/>
    </xf>
    <xf numFmtId="49" fontId="1" fillId="0" borderId="70" xfId="2" applyNumberFormat="1" applyFont="1" applyFill="1" applyBorder="1" applyAlignment="1">
      <alignment horizontal="center" vertical="center"/>
    </xf>
    <xf numFmtId="0" fontId="1" fillId="0" borderId="70" xfId="0" applyFont="1" applyFill="1" applyBorder="1" applyAlignment="1">
      <alignment horizontal="center" vertical="center" shrinkToFit="1"/>
    </xf>
    <xf numFmtId="164" fontId="1" fillId="0" borderId="70" xfId="0" applyNumberFormat="1" applyFont="1" applyFill="1" applyBorder="1" applyAlignment="1">
      <alignment horizontal="center" vertical="center"/>
    </xf>
    <xf numFmtId="1" fontId="45" fillId="9" borderId="72" xfId="0" applyNumberFormat="1" applyFont="1" applyFill="1" applyBorder="1" applyAlignment="1">
      <alignment horizontal="center" vertical="center"/>
    </xf>
    <xf numFmtId="0" fontId="43" fillId="9" borderId="32" xfId="0" applyNumberFormat="1" applyFont="1" applyFill="1" applyBorder="1" applyAlignment="1">
      <alignment horizontal="center" vertical="center" wrapText="1"/>
    </xf>
    <xf numFmtId="164" fontId="4" fillId="0" borderId="72" xfId="0" applyNumberFormat="1" applyFont="1" applyFill="1" applyBorder="1" applyAlignment="1">
      <alignment horizontal="center"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4" borderId="65" xfId="0" applyFont="1" applyFill="1" applyBorder="1" applyAlignment="1">
      <alignment horizontal="right" vertical="center"/>
    </xf>
    <xf numFmtId="0" fontId="5" fillId="4" borderId="79" xfId="0" applyFont="1" applyFill="1" applyBorder="1" applyAlignment="1">
      <alignment horizontal="right" vertical="center"/>
    </xf>
    <xf numFmtId="49" fontId="6" fillId="0" borderId="68" xfId="0" applyNumberFormat="1" applyFont="1" applyFill="1" applyBorder="1" applyAlignment="1">
      <alignment horizontal="center" vertical="center"/>
    </xf>
    <xf numFmtId="0" fontId="6" fillId="0" borderId="0" xfId="0" applyFont="1" applyBorder="1" applyAlignment="1">
      <alignment horizontal="left" vertical="center"/>
    </xf>
    <xf numFmtId="0" fontId="7" fillId="2" borderId="14" xfId="0" applyFont="1" applyFill="1" applyBorder="1" applyAlignment="1">
      <alignment horizontal="right" vertical="center"/>
    </xf>
    <xf numFmtId="0" fontId="25" fillId="0" borderId="15" xfId="0" applyNumberFormat="1" applyFont="1" applyBorder="1" applyAlignment="1">
      <alignment horizontal="center" vertical="center"/>
    </xf>
    <xf numFmtId="0" fontId="7" fillId="4" borderId="57" xfId="0" applyFont="1" applyFill="1" applyBorder="1" applyAlignment="1">
      <alignment horizontal="right" vertical="center"/>
    </xf>
    <xf numFmtId="0" fontId="12" fillId="2" borderId="4" xfId="0" applyFont="1" applyFill="1" applyBorder="1" applyAlignment="1">
      <alignment horizontal="right" vertical="center"/>
    </xf>
    <xf numFmtId="0" fontId="6" fillId="0" borderId="3" xfId="0" quotePrefix="1" applyFont="1" applyBorder="1" applyAlignment="1">
      <alignment horizontal="center" vertical="center"/>
    </xf>
    <xf numFmtId="49" fontId="25" fillId="0" borderId="15" xfId="0" applyNumberFormat="1" applyFont="1" applyBorder="1" applyAlignment="1">
      <alignment horizontal="center" vertical="center"/>
    </xf>
    <xf numFmtId="0" fontId="7" fillId="4" borderId="55" xfId="0" applyFont="1" applyFill="1" applyBorder="1" applyAlignment="1">
      <alignment horizontal="right" vertical="center"/>
    </xf>
    <xf numFmtId="164" fontId="5" fillId="5" borderId="27"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Border="1" applyAlignment="1">
      <alignment horizontal="center" vertical="center"/>
    </xf>
    <xf numFmtId="49" fontId="25" fillId="0" borderId="3" xfId="0" applyNumberFormat="1" applyFont="1" applyBorder="1" applyAlignment="1">
      <alignment horizontal="center" vertical="center"/>
    </xf>
    <xf numFmtId="0" fontId="5" fillId="0" borderId="26" xfId="0" applyFont="1" applyBorder="1" applyAlignment="1">
      <alignment horizontal="center" vertical="center"/>
    </xf>
    <xf numFmtId="0" fontId="36" fillId="2" borderId="4" xfId="0" applyFont="1" applyFill="1" applyBorder="1" applyAlignment="1">
      <alignment horizontal="right" vertical="center"/>
    </xf>
    <xf numFmtId="0" fontId="10" fillId="4" borderId="55" xfId="0" applyFont="1" applyFill="1" applyBorder="1" applyAlignment="1">
      <alignment horizontal="right" vertical="center"/>
    </xf>
    <xf numFmtId="49" fontId="6" fillId="0" borderId="26" xfId="0" applyNumberFormat="1" applyFont="1" applyBorder="1" applyAlignment="1">
      <alignment horizontal="center" vertical="center"/>
    </xf>
    <xf numFmtId="0" fontId="21" fillId="2" borderId="4" xfId="0" applyFont="1" applyFill="1" applyBorder="1" applyAlignment="1">
      <alignment horizontal="right" vertical="center"/>
    </xf>
    <xf numFmtId="0" fontId="13" fillId="2" borderId="16" xfId="0" applyFont="1" applyFill="1" applyBorder="1" applyAlignment="1">
      <alignment horizontal="right" vertical="center"/>
    </xf>
    <xf numFmtId="0" fontId="6" fillId="0" borderId="22" xfId="0" quotePrefix="1" applyFont="1" applyBorder="1" applyAlignment="1">
      <alignment horizontal="center" vertical="center"/>
    </xf>
    <xf numFmtId="49" fontId="25" fillId="0" borderId="22" xfId="0" applyNumberFormat="1" applyFont="1" applyBorder="1" applyAlignment="1">
      <alignment horizontal="center" vertical="center"/>
    </xf>
    <xf numFmtId="0" fontId="10" fillId="4" borderId="56"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4" fillId="0" borderId="21"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39" fillId="0" borderId="1" xfId="0" applyFont="1" applyFill="1" applyBorder="1" applyAlignment="1">
      <alignment vertical="center"/>
    </xf>
    <xf numFmtId="0" fontId="6" fillId="0" borderId="23" xfId="0" applyFont="1" applyFill="1" applyBorder="1" applyAlignment="1">
      <alignment horizontal="center" vertical="center"/>
    </xf>
    <xf numFmtId="0" fontId="40" fillId="0" borderId="23" xfId="0" applyFont="1" applyFill="1" applyBorder="1" applyAlignment="1">
      <alignment horizontal="center" vertical="center" wrapText="1"/>
    </xf>
    <xf numFmtId="1" fontId="6" fillId="0" borderId="23" xfId="0" applyNumberFormat="1" applyFont="1" applyFill="1" applyBorder="1" applyAlignment="1">
      <alignment horizontal="center" vertical="center" wrapText="1"/>
    </xf>
    <xf numFmtId="0" fontId="41" fillId="9" borderId="24"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wrapText="1"/>
    </xf>
    <xf numFmtId="0" fontId="42" fillId="0" borderId="1" xfId="0" applyFont="1" applyFill="1" applyBorder="1" applyAlignment="1">
      <alignment vertical="center"/>
    </xf>
    <xf numFmtId="0" fontId="12" fillId="0" borderId="24"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0" fillId="0" borderId="62" xfId="0" applyFont="1" applyFill="1" applyBorder="1" applyAlignment="1">
      <alignment vertical="center"/>
    </xf>
    <xf numFmtId="0" fontId="6" fillId="0" borderId="63" xfId="0" applyFont="1" applyFill="1" applyBorder="1" applyAlignment="1">
      <alignment horizontal="center" vertical="center"/>
    </xf>
    <xf numFmtId="0" fontId="43" fillId="0" borderId="63" xfId="0" applyFont="1" applyFill="1" applyBorder="1" applyAlignment="1">
      <alignment horizontal="center" vertical="center" wrapText="1"/>
    </xf>
    <xf numFmtId="1" fontId="6" fillId="0" borderId="63" xfId="0" applyNumberFormat="1" applyFont="1" applyFill="1" applyBorder="1" applyAlignment="1">
      <alignment horizontal="center" vertical="center" wrapText="1"/>
    </xf>
    <xf numFmtId="0" fontId="41" fillId="9" borderId="63" xfId="0" applyNumberFormat="1" applyFont="1" applyFill="1" applyBorder="1" applyAlignment="1">
      <alignment horizontal="center" vertical="center"/>
    </xf>
    <xf numFmtId="49" fontId="6" fillId="0" borderId="63" xfId="0" applyNumberFormat="1" applyFont="1" applyFill="1" applyBorder="1" applyAlignment="1">
      <alignment horizontal="center" vertical="center" wrapText="1"/>
    </xf>
    <xf numFmtId="0" fontId="10" fillId="0" borderId="1" xfId="0" applyFont="1" applyFill="1" applyBorder="1" applyAlignment="1">
      <alignment vertical="center"/>
    </xf>
    <xf numFmtId="0" fontId="6" fillId="0" borderId="23" xfId="0" applyNumberFormat="1" applyFont="1" applyFill="1" applyBorder="1" applyAlignment="1">
      <alignment horizontal="center" vertical="center"/>
    </xf>
    <xf numFmtId="49" fontId="16" fillId="0" borderId="23" xfId="0" applyNumberFormat="1" applyFont="1" applyFill="1" applyBorder="1" applyAlignment="1">
      <alignment horizontal="center" vertical="center"/>
    </xf>
    <xf numFmtId="0" fontId="16" fillId="0" borderId="24"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3" xfId="0" applyNumberFormat="1" applyFont="1" applyFill="1" applyBorder="1" applyAlignment="1">
      <alignment horizontal="center" vertical="center"/>
    </xf>
    <xf numFmtId="0" fontId="23" fillId="0" borderId="24" xfId="0" applyNumberFormat="1" applyFont="1" applyFill="1" applyBorder="1" applyAlignment="1">
      <alignment horizontal="center" vertical="center"/>
    </xf>
    <xf numFmtId="0" fontId="41" fillId="9" borderId="23"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3" xfId="0" applyNumberFormat="1" applyFont="1" applyFill="1" applyBorder="1" applyAlignment="1">
      <alignment horizontal="center" vertical="center"/>
    </xf>
    <xf numFmtId="0" fontId="22" fillId="0" borderId="24" xfId="0" applyNumberFormat="1" applyFont="1" applyFill="1" applyBorder="1" applyAlignment="1">
      <alignment horizontal="center" vertical="center"/>
    </xf>
    <xf numFmtId="0" fontId="13" fillId="0" borderId="24" xfId="0" applyNumberFormat="1" applyFont="1" applyFill="1" applyBorder="1" applyAlignment="1">
      <alignment horizontal="center" vertical="center"/>
    </xf>
    <xf numFmtId="0" fontId="29" fillId="0" borderId="0" xfId="0" applyFont="1" applyBorder="1" applyAlignment="1">
      <alignment vertical="center"/>
    </xf>
    <xf numFmtId="0" fontId="7" fillId="6" borderId="1" xfId="0" applyFont="1" applyFill="1" applyBorder="1" applyAlignment="1">
      <alignment vertical="center"/>
    </xf>
    <xf numFmtId="0" fontId="6" fillId="6" borderId="23" xfId="0" applyNumberFormat="1" applyFont="1" applyFill="1" applyBorder="1" applyAlignment="1">
      <alignment horizontal="center" vertical="center"/>
    </xf>
    <xf numFmtId="49" fontId="17" fillId="6" borderId="23" xfId="0" applyNumberFormat="1" applyFont="1" applyFill="1" applyBorder="1" applyAlignment="1">
      <alignment horizontal="center" vertical="center"/>
    </xf>
    <xf numFmtId="0" fontId="17" fillId="6" borderId="24" xfId="0" applyNumberFormat="1" applyFont="1" applyFill="1" applyBorder="1" applyAlignment="1">
      <alignment horizontal="center" vertical="center"/>
    </xf>
    <xf numFmtId="0" fontId="7" fillId="6" borderId="24" xfId="0" applyNumberFormat="1" applyFont="1" applyFill="1" applyBorder="1" applyAlignment="1">
      <alignment horizontal="center" vertical="center"/>
    </xf>
    <xf numFmtId="49" fontId="6" fillId="6" borderId="24" xfId="0" applyNumberFormat="1" applyFont="1" applyFill="1" applyBorder="1" applyAlignment="1">
      <alignment horizontal="center" vertical="center"/>
    </xf>
    <xf numFmtId="0" fontId="6" fillId="6" borderId="25" xfId="0" applyNumberFormat="1" applyFont="1" applyFill="1" applyBorder="1" applyAlignment="1">
      <alignment horizontal="center" vertical="center"/>
    </xf>
    <xf numFmtId="0" fontId="28" fillId="0" borderId="0" xfId="0" applyFont="1" applyBorder="1" applyAlignment="1">
      <alignment vertical="center"/>
    </xf>
    <xf numFmtId="0" fontId="10" fillId="6" borderId="1" xfId="0" applyFont="1" applyFill="1" applyBorder="1" applyAlignment="1">
      <alignment vertical="center"/>
    </xf>
    <xf numFmtId="49" fontId="16" fillId="6" borderId="23" xfId="0" applyNumberFormat="1" applyFont="1" applyFill="1" applyBorder="1" applyAlignment="1">
      <alignment horizontal="center" vertical="center"/>
    </xf>
    <xf numFmtId="0" fontId="16" fillId="6" borderId="24" xfId="0" applyNumberFormat="1" applyFont="1" applyFill="1" applyBorder="1" applyAlignment="1">
      <alignment horizontal="center" vertical="center"/>
    </xf>
    <xf numFmtId="0" fontId="10" fillId="6" borderId="24"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3" xfId="0" applyNumberFormat="1" applyFont="1" applyFill="1" applyBorder="1" applyAlignment="1">
      <alignment horizontal="center" vertical="center"/>
    </xf>
    <xf numFmtId="49" fontId="16" fillId="8" borderId="23" xfId="0" applyNumberFormat="1" applyFont="1" applyFill="1" applyBorder="1" applyAlignment="1">
      <alignment horizontal="center" vertical="center"/>
    </xf>
    <xf numFmtId="0" fontId="16" fillId="8" borderId="24" xfId="0" applyNumberFormat="1" applyFont="1" applyFill="1" applyBorder="1" applyAlignment="1">
      <alignment horizontal="center" vertical="center"/>
    </xf>
    <xf numFmtId="0" fontId="10" fillId="8" borderId="24" xfId="0" applyNumberFormat="1" applyFont="1" applyFill="1" applyBorder="1" applyAlignment="1">
      <alignment horizontal="center" vertical="center"/>
    </xf>
    <xf numFmtId="49" fontId="6" fillId="8" borderId="24" xfId="0" applyNumberFormat="1" applyFont="1" applyFill="1" applyBorder="1" applyAlignment="1">
      <alignment horizontal="center" vertical="center"/>
    </xf>
    <xf numFmtId="0" fontId="6" fillId="8" borderId="25" xfId="0" applyNumberFormat="1" applyFont="1" applyFill="1" applyBorder="1" applyAlignment="1">
      <alignment horizontal="center" vertical="center"/>
    </xf>
    <xf numFmtId="0" fontId="30" fillId="0" borderId="0" xfId="0" applyFont="1" applyBorder="1" applyAlignment="1">
      <alignment vertical="center"/>
    </xf>
    <xf numFmtId="0" fontId="21" fillId="6" borderId="1" xfId="0" applyFont="1" applyFill="1" applyBorder="1" applyAlignment="1">
      <alignment vertical="center"/>
    </xf>
    <xf numFmtId="49" fontId="27" fillId="6" borderId="23" xfId="0" applyNumberFormat="1" applyFont="1" applyFill="1" applyBorder="1" applyAlignment="1">
      <alignment horizontal="center" vertical="center"/>
    </xf>
    <xf numFmtId="0" fontId="27" fillId="6" borderId="24" xfId="0" applyNumberFormat="1" applyFont="1" applyFill="1" applyBorder="1" applyAlignment="1">
      <alignment horizontal="center" vertical="center"/>
    </xf>
    <xf numFmtId="0" fontId="21" fillId="6" borderId="24" xfId="0" applyNumberFormat="1" applyFont="1" applyFill="1" applyBorder="1" applyAlignment="1">
      <alignment horizontal="center" vertical="center"/>
    </xf>
    <xf numFmtId="0" fontId="7" fillId="0" borderId="1" xfId="0" applyFont="1" applyFill="1" applyBorder="1" applyAlignment="1">
      <alignment vertical="center"/>
    </xf>
    <xf numFmtId="49" fontId="17" fillId="0" borderId="23" xfId="0" applyNumberFormat="1" applyFont="1" applyFill="1" applyBorder="1" applyAlignment="1">
      <alignment horizontal="center" vertical="center"/>
    </xf>
    <xf numFmtId="0" fontId="17" fillId="0" borderId="24"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12" fillId="8" borderId="1" xfId="0" applyFont="1" applyFill="1" applyBorder="1" applyAlignment="1">
      <alignment vertical="center"/>
    </xf>
    <xf numFmtId="49" fontId="23" fillId="8" borderId="23" xfId="0" applyNumberFormat="1" applyFont="1" applyFill="1" applyBorder="1" applyAlignment="1">
      <alignment horizontal="center" vertical="center"/>
    </xf>
    <xf numFmtId="0" fontId="23" fillId="8" borderId="24" xfId="0" applyNumberFormat="1" applyFont="1" applyFill="1" applyBorder="1" applyAlignment="1">
      <alignment horizontal="center" vertical="center"/>
    </xf>
    <xf numFmtId="0" fontId="12" fillId="8" borderId="24" xfId="0" applyNumberFormat="1" applyFont="1" applyFill="1" applyBorder="1" applyAlignment="1">
      <alignment horizontal="center" vertical="center"/>
    </xf>
    <xf numFmtId="0" fontId="13" fillId="8" borderId="1" xfId="0" applyFont="1" applyFill="1" applyBorder="1" applyAlignment="1">
      <alignment vertical="center"/>
    </xf>
    <xf numFmtId="0" fontId="12" fillId="6" borderId="1" xfId="0" applyFont="1" applyFill="1" applyBorder="1" applyAlignment="1">
      <alignment vertical="center"/>
    </xf>
    <xf numFmtId="49" fontId="23" fillId="6" borderId="23" xfId="0" applyNumberFormat="1" applyFont="1" applyFill="1" applyBorder="1" applyAlignment="1">
      <alignment horizontal="center" vertical="center"/>
    </xf>
    <xf numFmtId="0" fontId="23" fillId="6" borderId="24" xfId="0" applyNumberFormat="1" applyFont="1" applyFill="1" applyBorder="1" applyAlignment="1">
      <alignment horizontal="center" vertical="center"/>
    </xf>
    <xf numFmtId="0" fontId="12" fillId="6" borderId="24"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3" xfId="0" applyNumberFormat="1" applyFont="1" applyFill="1" applyBorder="1" applyAlignment="1">
      <alignment horizontal="center" vertical="center"/>
    </xf>
    <xf numFmtId="0" fontId="27" fillId="0" borderId="24" xfId="0" applyNumberFormat="1" applyFont="1" applyFill="1" applyBorder="1" applyAlignment="1">
      <alignment horizontal="center" vertical="center"/>
    </xf>
    <xf numFmtId="0" fontId="21" fillId="0" borderId="24" xfId="0" applyNumberFormat="1" applyFont="1" applyFill="1" applyBorder="1" applyAlignment="1">
      <alignment horizontal="center" vertical="center"/>
    </xf>
    <xf numFmtId="0" fontId="6" fillId="6" borderId="25" xfId="0" quotePrefix="1" applyNumberFormat="1" applyFont="1" applyFill="1" applyBorder="1" applyAlignment="1">
      <alignment horizontal="center" vertical="center"/>
    </xf>
    <xf numFmtId="0" fontId="41" fillId="9" borderId="51"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4" fillId="0" borderId="0" xfId="0" applyFont="1" applyBorder="1" applyAlignment="1">
      <alignment horizontal="center" vertical="center"/>
    </xf>
    <xf numFmtId="0" fontId="6" fillId="0" borderId="0" xfId="0" applyFont="1" applyBorder="1" applyAlignment="1">
      <alignment vertical="center" wrapText="1"/>
    </xf>
    <xf numFmtId="0" fontId="37" fillId="0" borderId="31" xfId="0"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58" xfId="0" applyFont="1" applyFill="1" applyBorder="1" applyAlignment="1">
      <alignment horizontal="centerContinuous" vertical="center"/>
    </xf>
    <xf numFmtId="0" fontId="2" fillId="0" borderId="0" xfId="0" applyFont="1" applyBorder="1" applyAlignment="1">
      <alignment horizontal="centerContinuous" vertical="center"/>
    </xf>
    <xf numFmtId="0" fontId="20" fillId="7" borderId="17" xfId="0" applyFont="1" applyFill="1" applyBorder="1" applyAlignment="1">
      <alignment horizontal="center" vertical="center"/>
    </xf>
    <xf numFmtId="0" fontId="20" fillId="7" borderId="18" xfId="0" applyFont="1" applyFill="1" applyBorder="1" applyAlignment="1">
      <alignment horizontal="center" vertical="center"/>
    </xf>
    <xf numFmtId="49" fontId="20" fillId="7" borderId="18" xfId="0" applyNumberFormat="1" applyFont="1" applyFill="1" applyBorder="1" applyAlignment="1">
      <alignment horizontal="center" vertical="center"/>
    </xf>
    <xf numFmtId="0" fontId="20" fillId="7" borderId="20" xfId="0" applyFont="1" applyFill="1" applyBorder="1" applyAlignment="1">
      <alignment horizontal="center" vertical="center"/>
    </xf>
    <xf numFmtId="0" fontId="44" fillId="9" borderId="20" xfId="0" applyFont="1" applyFill="1" applyBorder="1" applyAlignment="1">
      <alignment horizontal="center" vertical="center"/>
    </xf>
    <xf numFmtId="0" fontId="20" fillId="7" borderId="19" xfId="0" applyFont="1" applyFill="1" applyBorder="1" applyAlignment="1">
      <alignment horizontal="center" vertical="center"/>
    </xf>
    <xf numFmtId="0" fontId="20" fillId="7" borderId="28" xfId="0" applyFont="1" applyFill="1" applyBorder="1" applyAlignment="1">
      <alignment horizontal="center" vertical="center"/>
    </xf>
    <xf numFmtId="1" fontId="1" fillId="0" borderId="52"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7" borderId="20" xfId="0" applyFont="1" applyFill="1" applyBorder="1" applyAlignment="1">
      <alignment horizontal="centerContinuous" vertical="center"/>
    </xf>
    <xf numFmtId="0" fontId="20" fillId="7" borderId="69" xfId="0" applyFont="1" applyFill="1" applyBorder="1" applyAlignment="1">
      <alignment horizontal="centerContinuous" vertical="center"/>
    </xf>
    <xf numFmtId="0" fontId="20" fillId="7" borderId="54" xfId="0" applyFont="1" applyFill="1" applyBorder="1" applyAlignment="1">
      <alignment horizontal="centerContinuous" vertical="center"/>
    </xf>
    <xf numFmtId="164" fontId="4" fillId="0" borderId="12" xfId="0" applyNumberFormat="1" applyFont="1" applyFill="1" applyBorder="1" applyAlignment="1">
      <alignment horizontal="center" vertical="center"/>
    </xf>
    <xf numFmtId="164" fontId="2" fillId="0" borderId="0" xfId="0" applyNumberFormat="1" applyFont="1" applyBorder="1" applyAlignment="1">
      <alignment horizontal="centerContinuous" vertical="center"/>
    </xf>
    <xf numFmtId="0" fontId="20" fillId="3" borderId="32" xfId="0" applyFont="1" applyFill="1" applyBorder="1" applyAlignment="1">
      <alignment horizontal="center" vertical="center"/>
    </xf>
    <xf numFmtId="164" fontId="20" fillId="3" borderId="33" xfId="0" applyNumberFormat="1" applyFont="1" applyFill="1" applyBorder="1" applyAlignment="1">
      <alignment horizontal="center" vertical="center"/>
    </xf>
    <xf numFmtId="0" fontId="20" fillId="3" borderId="32" xfId="0" applyFont="1" applyFill="1" applyBorder="1" applyAlignment="1">
      <alignment horizontal="right" vertical="center"/>
    </xf>
    <xf numFmtId="0" fontId="20" fillId="3" borderId="34" xfId="0" applyFont="1" applyFill="1" applyBorder="1" applyAlignment="1">
      <alignment vertical="center"/>
    </xf>
    <xf numFmtId="164" fontId="20" fillId="3" borderId="28" xfId="0" applyNumberFormat="1" applyFont="1" applyFill="1" applyBorder="1" applyAlignment="1">
      <alignment horizontal="center" vertical="center"/>
    </xf>
    <xf numFmtId="0" fontId="1" fillId="0" borderId="35" xfId="0" applyFont="1" applyBorder="1" applyAlignment="1">
      <alignment horizontal="center" vertical="center" shrinkToFit="1"/>
    </xf>
    <xf numFmtId="1" fontId="1" fillId="0" borderId="36" xfId="0" applyNumberFormat="1" applyFont="1" applyBorder="1" applyAlignment="1">
      <alignment horizontal="center" vertical="center" shrinkToFit="1"/>
    </xf>
    <xf numFmtId="164" fontId="1" fillId="0" borderId="36" xfId="0" applyNumberFormat="1" applyFont="1" applyBorder="1" applyAlignment="1">
      <alignment horizontal="center" vertical="center" shrinkToFit="1"/>
    </xf>
    <xf numFmtId="0" fontId="4" fillId="0" borderId="37" xfId="0" applyFont="1" applyBorder="1" applyAlignment="1">
      <alignment horizontal="left" vertical="center"/>
    </xf>
    <xf numFmtId="0" fontId="4" fillId="0" borderId="38" xfId="0" applyFont="1" applyBorder="1" applyAlignment="1">
      <alignment horizontal="left" vertical="center" shrinkToFit="1"/>
    </xf>
    <xf numFmtId="1" fontId="4" fillId="0" borderId="36" xfId="0" applyNumberFormat="1" applyFont="1" applyBorder="1" applyAlignment="1">
      <alignment horizontal="center" vertical="center" shrinkToFit="1"/>
    </xf>
    <xf numFmtId="164" fontId="4" fillId="0" borderId="36" xfId="0" applyNumberFormat="1" applyFont="1" applyBorder="1" applyAlignment="1">
      <alignment horizontal="center" vertical="center" shrinkToFit="1"/>
    </xf>
    <xf numFmtId="0" fontId="1" fillId="0" borderId="43" xfId="0" applyFont="1" applyBorder="1" applyAlignment="1">
      <alignment horizontal="center" vertical="center" shrinkToFit="1"/>
    </xf>
    <xf numFmtId="1" fontId="4" fillId="0" borderId="44" xfId="0" applyNumberFormat="1"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4" fillId="0" borderId="45" xfId="0" applyFont="1" applyBorder="1" applyAlignment="1">
      <alignment horizontal="left" vertical="center"/>
    </xf>
    <xf numFmtId="0" fontId="4" fillId="0" borderId="46"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39" xfId="0" applyFont="1" applyBorder="1" applyAlignment="1">
      <alignment horizontal="center" vertical="center" shrinkToFit="1"/>
    </xf>
    <xf numFmtId="1" fontId="1" fillId="0" borderId="40" xfId="0" applyNumberFormat="1" applyFont="1" applyBorder="1" applyAlignment="1">
      <alignment horizontal="center" vertical="center" shrinkToFit="1"/>
    </xf>
    <xf numFmtId="164" fontId="1" fillId="0" borderId="40" xfId="0" applyNumberFormat="1" applyFont="1" applyBorder="1" applyAlignment="1">
      <alignment horizontal="center" vertical="center" shrinkToFit="1"/>
    </xf>
    <xf numFmtId="0" fontId="4" fillId="0" borderId="41" xfId="0" applyFont="1" applyBorder="1" applyAlignment="1">
      <alignment horizontal="left" vertical="center"/>
    </xf>
    <xf numFmtId="0" fontId="1" fillId="0" borderId="41" xfId="0" applyFont="1" applyBorder="1" applyAlignment="1">
      <alignment horizontal="left" vertical="center"/>
    </xf>
    <xf numFmtId="0" fontId="4" fillId="0" borderId="42" xfId="0" applyFont="1" applyBorder="1" applyAlignment="1">
      <alignment horizontal="left" vertical="center" shrinkToFit="1"/>
    </xf>
    <xf numFmtId="0" fontId="1" fillId="0" borderId="45" xfId="0" applyFont="1" applyBorder="1" applyAlignment="1">
      <alignment horizontal="left" vertical="center"/>
    </xf>
    <xf numFmtId="1" fontId="1" fillId="0" borderId="0" xfId="0" applyNumberFormat="1" applyFont="1" applyBorder="1" applyAlignment="1">
      <alignment horizontal="center" vertical="center"/>
    </xf>
    <xf numFmtId="1" fontId="4" fillId="0" borderId="49" xfId="0" applyNumberFormat="1" applyFont="1" applyBorder="1" applyAlignment="1">
      <alignment horizontal="center" vertical="center" shrinkToFit="1"/>
    </xf>
    <xf numFmtId="164" fontId="4" fillId="0" borderId="49" xfId="0" applyNumberFormat="1" applyFont="1" applyBorder="1" applyAlignment="1">
      <alignment horizontal="center" vertical="center" shrinkToFit="1"/>
    </xf>
    <xf numFmtId="0" fontId="4" fillId="0" borderId="50" xfId="0" applyFont="1" applyBorder="1" applyAlignment="1">
      <alignment horizontal="left" vertical="center"/>
    </xf>
    <xf numFmtId="0" fontId="4" fillId="0" borderId="47" xfId="0" applyFont="1" applyBorder="1" applyAlignment="1">
      <alignment horizontal="left" vertical="center" shrinkToFit="1"/>
    </xf>
    <xf numFmtId="1" fontId="4" fillId="0" borderId="0" xfId="0" applyNumberFormat="1" applyFont="1" applyBorder="1" applyAlignment="1">
      <alignment horizontal="center" vertical="center"/>
    </xf>
    <xf numFmtId="1" fontId="4" fillId="0" borderId="0" xfId="0" applyNumberFormat="1" applyFont="1" applyBorder="1" applyAlignment="1">
      <alignment vertical="center"/>
    </xf>
    <xf numFmtId="0" fontId="19" fillId="2" borderId="83" xfId="0" applyFont="1" applyFill="1" applyBorder="1" applyAlignment="1">
      <alignment horizontal="left" vertical="center"/>
    </xf>
    <xf numFmtId="0" fontId="3" fillId="2" borderId="83" xfId="0" applyFont="1" applyFill="1" applyBorder="1" applyAlignment="1">
      <alignment horizontal="centerContinuous" vertical="center"/>
    </xf>
    <xf numFmtId="49" fontId="16" fillId="0" borderId="29" xfId="0" applyNumberFormat="1" applyFont="1" applyBorder="1" applyAlignment="1">
      <alignment horizontal="center" shrinkToFit="1"/>
    </xf>
    <xf numFmtId="0" fontId="6" fillId="8" borderId="25" xfId="0" quotePrefix="1" applyNumberFormat="1" applyFont="1" applyFill="1" applyBorder="1" applyAlignment="1">
      <alignment horizontal="center" vertical="center"/>
    </xf>
    <xf numFmtId="0" fontId="6" fillId="0" borderId="25" xfId="0" quotePrefix="1" applyNumberFormat="1" applyFont="1" applyFill="1" applyBorder="1" applyAlignment="1">
      <alignment horizontal="center" vertical="center"/>
    </xf>
    <xf numFmtId="0" fontId="12" fillId="0" borderId="8" xfId="0" applyFont="1" applyFill="1" applyBorder="1" applyAlignment="1">
      <alignment vertical="center"/>
    </xf>
    <xf numFmtId="0" fontId="6" fillId="0" borderId="51" xfId="0" applyNumberFormat="1" applyFont="1" applyFill="1" applyBorder="1" applyAlignment="1">
      <alignment horizontal="center" vertical="center"/>
    </xf>
    <xf numFmtId="49" fontId="23" fillId="0" borderId="51" xfId="0" applyNumberFormat="1" applyFont="1" applyFill="1" applyBorder="1" applyAlignment="1">
      <alignment horizontal="center" vertical="center"/>
    </xf>
    <xf numFmtId="0" fontId="23" fillId="0" borderId="52" xfId="0" applyNumberFormat="1" applyFont="1" applyFill="1" applyBorder="1" applyAlignment="1">
      <alignment horizontal="center" vertical="center"/>
    </xf>
    <xf numFmtId="0" fontId="12" fillId="0" borderId="52"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0" fontId="6" fillId="0" borderId="30" xfId="0" applyNumberFormat="1" applyFont="1" applyFill="1" applyBorder="1" applyAlignment="1">
      <alignment horizontal="center" vertical="center"/>
    </xf>
    <xf numFmtId="49" fontId="22" fillId="8" borderId="23" xfId="0" applyNumberFormat="1" applyFont="1" applyFill="1" applyBorder="1" applyAlignment="1">
      <alignment horizontal="center" vertical="center"/>
    </xf>
    <xf numFmtId="0" fontId="22" fillId="8" borderId="24" xfId="0" applyNumberFormat="1" applyFont="1" applyFill="1" applyBorder="1" applyAlignment="1">
      <alignment horizontal="center" vertical="center"/>
    </xf>
    <xf numFmtId="0" fontId="13" fillId="8" borderId="24" xfId="0" applyNumberFormat="1" applyFont="1" applyFill="1" applyBorder="1" applyAlignment="1">
      <alignment horizontal="center" vertical="center"/>
    </xf>
    <xf numFmtId="0" fontId="9" fillId="6" borderId="1" xfId="0" applyFont="1" applyFill="1" applyBorder="1" applyAlignment="1">
      <alignment vertical="center"/>
    </xf>
    <xf numFmtId="49" fontId="26" fillId="6" borderId="23" xfId="0" applyNumberFormat="1" applyFont="1" applyFill="1" applyBorder="1" applyAlignment="1">
      <alignment horizontal="center" vertical="center"/>
    </xf>
    <xf numFmtId="0" fontId="26" fillId="6" borderId="24" xfId="0" applyNumberFormat="1" applyFont="1" applyFill="1" applyBorder="1" applyAlignment="1">
      <alignment horizontal="center" vertical="center"/>
    </xf>
    <xf numFmtId="0" fontId="9" fillId="6" borderId="24" xfId="0" applyNumberFormat="1" applyFont="1" applyFill="1" applyBorder="1" applyAlignment="1">
      <alignment horizontal="center" vertical="center"/>
    </xf>
    <xf numFmtId="0" fontId="6" fillId="0" borderId="59" xfId="0" applyFont="1" applyFill="1" applyBorder="1" applyAlignment="1">
      <alignment horizontal="centerContinuous"/>
    </xf>
    <xf numFmtId="0" fontId="6" fillId="0" borderId="64" xfId="0" quotePrefix="1" applyFont="1" applyFill="1" applyBorder="1" applyAlignment="1">
      <alignment horizontal="center" vertical="center"/>
    </xf>
    <xf numFmtId="0" fontId="4" fillId="0" borderId="85" xfId="0" applyFont="1" applyFill="1" applyBorder="1" applyAlignment="1">
      <alignment horizontal="center" vertical="center"/>
    </xf>
    <xf numFmtId="0" fontId="20" fillId="7" borderId="65" xfId="0" applyFont="1" applyFill="1" applyBorder="1" applyAlignment="1">
      <alignment horizontal="centerContinuous" vertical="center"/>
    </xf>
    <xf numFmtId="0" fontId="20" fillId="7" borderId="66" xfId="0" applyFont="1" applyFill="1" applyBorder="1" applyAlignment="1">
      <alignment horizontal="centerContinuous" vertical="center"/>
    </xf>
    <xf numFmtId="0" fontId="20" fillId="7" borderId="66" xfId="0" applyFont="1" applyFill="1" applyBorder="1" applyAlignment="1">
      <alignment horizontal="center" vertical="center"/>
    </xf>
    <xf numFmtId="0" fontId="1" fillId="0" borderId="11" xfId="0" applyFont="1" applyFill="1" applyBorder="1" applyAlignment="1">
      <alignment horizontal="centerContinuous" vertical="center"/>
    </xf>
    <xf numFmtId="0" fontId="4" fillId="0" borderId="12" xfId="0" applyFont="1" applyFill="1" applyBorder="1" applyAlignment="1">
      <alignment horizontal="centerContinuous" vertical="center"/>
    </xf>
    <xf numFmtId="49" fontId="1" fillId="0" borderId="12" xfId="0" applyNumberFormat="1" applyFont="1" applyFill="1" applyBorder="1" applyAlignment="1">
      <alignment horizontal="center" vertical="center"/>
    </xf>
    <xf numFmtId="0" fontId="20" fillId="7" borderId="86" xfId="0" applyFont="1" applyFill="1" applyBorder="1" applyAlignment="1">
      <alignment horizontal="centerContinuous" vertical="center"/>
    </xf>
    <xf numFmtId="0" fontId="20" fillId="7" borderId="87" xfId="0" applyFont="1" applyFill="1" applyBorder="1" applyAlignment="1">
      <alignment horizontal="centerContinuous" vertical="center"/>
    </xf>
    <xf numFmtId="0" fontId="20" fillId="7" borderId="88" xfId="0" applyFont="1" applyFill="1" applyBorder="1" applyAlignment="1">
      <alignment horizontal="center" vertical="center"/>
    </xf>
    <xf numFmtId="164" fontId="1" fillId="0" borderId="22" xfId="0" applyNumberFormat="1" applyFont="1" applyFill="1" applyBorder="1" applyAlignment="1">
      <alignment horizontal="centerContinuous" vertical="center"/>
    </xf>
    <xf numFmtId="164" fontId="4" fillId="0" borderId="89" xfId="0" applyNumberFormat="1" applyFont="1" applyBorder="1" applyAlignment="1">
      <alignment horizontal="centerContinuous" vertical="center"/>
    </xf>
    <xf numFmtId="0" fontId="9" fillId="0" borderId="80" xfId="0" applyFont="1" applyFill="1" applyBorder="1" applyAlignment="1">
      <alignment horizontal="centerContinuous" shrinkToFit="1"/>
    </xf>
    <xf numFmtId="0" fontId="46" fillId="0" borderId="90" xfId="0" applyFont="1" applyFill="1" applyBorder="1" applyAlignment="1">
      <alignment horizontal="centerContinuous" shrinkToFit="1"/>
    </xf>
    <xf numFmtId="0" fontId="17" fillId="0" borderId="31" xfId="0" applyFont="1" applyFill="1" applyBorder="1" applyAlignment="1">
      <alignment horizontal="centerContinuous" shrinkToFit="1"/>
    </xf>
    <xf numFmtId="0" fontId="6" fillId="0" borderId="81" xfId="0" applyFont="1" applyFill="1" applyBorder="1" applyAlignment="1">
      <alignment horizontal="centerContinuous"/>
    </xf>
    <xf numFmtId="0" fontId="6" fillId="0" borderId="58" xfId="0" applyFont="1" applyFill="1" applyBorder="1" applyAlignment="1">
      <alignment horizontal="centerContinuous"/>
    </xf>
    <xf numFmtId="0" fontId="1" fillId="0" borderId="0" xfId="5" applyFont="1" applyBorder="1" applyAlignment="1">
      <alignment wrapText="1"/>
    </xf>
    <xf numFmtId="0" fontId="3" fillId="0" borderId="0" xfId="5" applyFont="1" applyBorder="1" applyAlignment="1">
      <alignment horizontal="right" wrapText="1"/>
    </xf>
    <xf numFmtId="0" fontId="1" fillId="0" borderId="0" xfId="5" applyFont="1" applyBorder="1" applyAlignment="1">
      <alignment horizontal="left" wrapText="1"/>
    </xf>
    <xf numFmtId="0" fontId="1" fillId="0" borderId="0" xfId="5" applyNumberFormat="1" applyFont="1" applyBorder="1" applyAlignment="1">
      <alignment horizontal="left" wrapText="1"/>
    </xf>
    <xf numFmtId="0" fontId="6" fillId="0" borderId="63" xfId="5" applyFont="1" applyBorder="1" applyAlignment="1">
      <alignment horizontal="center" wrapText="1"/>
    </xf>
    <xf numFmtId="0" fontId="6" fillId="0" borderId="24" xfId="2" applyNumberFormat="1" applyFont="1" applyFill="1" applyBorder="1" applyAlignment="1">
      <alignment horizontal="center" shrinkToFit="1"/>
    </xf>
    <xf numFmtId="9" fontId="6" fillId="0" borderId="24" xfId="2" applyFont="1" applyFill="1" applyBorder="1" applyAlignment="1">
      <alignment horizontal="center" vertical="center" shrinkToFit="1"/>
    </xf>
    <xf numFmtId="9" fontId="6" fillId="0" borderId="23" xfId="2" applyFont="1" applyFill="1" applyBorder="1" applyAlignment="1">
      <alignment horizontal="center" shrinkToFit="1"/>
    </xf>
    <xf numFmtId="0" fontId="6" fillId="0" borderId="23" xfId="5" applyFont="1" applyFill="1" applyBorder="1" applyAlignment="1">
      <alignment horizontal="center" wrapText="1"/>
    </xf>
    <xf numFmtId="0" fontId="6" fillId="0" borderId="24" xfId="2" applyNumberFormat="1" applyFont="1" applyBorder="1" applyAlignment="1">
      <alignment horizontal="center" shrinkToFit="1"/>
    </xf>
    <xf numFmtId="9" fontId="6" fillId="0" borderId="24" xfId="2" applyFont="1" applyBorder="1" applyAlignment="1">
      <alignment horizontal="center" shrinkToFit="1"/>
    </xf>
    <xf numFmtId="9" fontId="6" fillId="0" borderId="23" xfId="2" applyFont="1" applyBorder="1" applyAlignment="1">
      <alignment horizontal="center" shrinkToFit="1"/>
    </xf>
    <xf numFmtId="0" fontId="6" fillId="0" borderId="23" xfId="5" applyFont="1" applyBorder="1" applyAlignment="1">
      <alignment horizontal="center" wrapText="1"/>
    </xf>
    <xf numFmtId="0" fontId="3" fillId="0" borderId="0" xfId="5" applyFont="1" applyBorder="1" applyAlignment="1">
      <alignment wrapText="1"/>
    </xf>
    <xf numFmtId="0" fontId="15" fillId="0" borderId="0" xfId="5" applyFont="1" applyBorder="1" applyAlignment="1">
      <alignment horizontal="centerContinuous" wrapText="1"/>
    </xf>
    <xf numFmtId="0" fontId="15" fillId="0" borderId="0" xfId="5" applyNumberFormat="1" applyFont="1" applyBorder="1" applyAlignment="1">
      <alignment horizontal="centerContinuous" wrapText="1"/>
    </xf>
    <xf numFmtId="0" fontId="6" fillId="0" borderId="24" xfId="2" applyNumberFormat="1" applyFont="1" applyFill="1" applyBorder="1" applyAlignment="1">
      <alignment horizontal="center" vertical="center" shrinkToFit="1"/>
    </xf>
    <xf numFmtId="0" fontId="6" fillId="0" borderId="25" xfId="0" applyNumberFormat="1" applyFont="1" applyFill="1" applyBorder="1" applyAlignment="1">
      <alignment horizontal="center" vertical="center" wrapText="1"/>
    </xf>
    <xf numFmtId="0" fontId="6" fillId="0" borderId="15" xfId="2"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wrapText="1"/>
    </xf>
    <xf numFmtId="1" fontId="6" fillId="0" borderId="13" xfId="0" applyNumberFormat="1" applyFont="1" applyBorder="1" applyAlignment="1">
      <alignment horizontal="center" vertical="center"/>
    </xf>
    <xf numFmtId="0" fontId="6" fillId="0" borderId="0" xfId="0" applyFont="1" applyBorder="1" applyAlignment="1">
      <alignment horizontal="centerContinuous" vertical="center"/>
    </xf>
    <xf numFmtId="0" fontId="26" fillId="0" borderId="53" xfId="0" quotePrefix="1" applyFont="1" applyFill="1" applyBorder="1" applyAlignment="1">
      <alignment horizontal="center" shrinkToFit="1"/>
    </xf>
    <xf numFmtId="0" fontId="13" fillId="6" borderId="1" xfId="0" applyFont="1" applyFill="1" applyBorder="1" applyAlignment="1">
      <alignment vertical="center"/>
    </xf>
    <xf numFmtId="0" fontId="1" fillId="0" borderId="71" xfId="0" applyFont="1" applyFill="1" applyBorder="1" applyAlignment="1">
      <alignment horizontal="center" vertical="center"/>
    </xf>
    <xf numFmtId="0" fontId="1" fillId="0" borderId="16" xfId="0" applyFont="1" applyBorder="1" applyAlignment="1">
      <alignment horizontal="center" vertical="center"/>
    </xf>
    <xf numFmtId="0" fontId="1" fillId="0" borderId="51" xfId="0" applyFont="1" applyBorder="1" applyAlignment="1">
      <alignment horizontal="center" vertical="center"/>
    </xf>
    <xf numFmtId="164" fontId="1" fillId="0" borderId="51" xfId="0" applyNumberFormat="1" applyFont="1" applyBorder="1" applyAlignment="1">
      <alignment horizontal="center" vertical="center"/>
    </xf>
    <xf numFmtId="1" fontId="45" fillId="9" borderId="52" xfId="0" applyNumberFormat="1" applyFont="1" applyFill="1" applyBorder="1" applyAlignment="1">
      <alignment horizontal="center" vertical="center"/>
    </xf>
    <xf numFmtId="1" fontId="45" fillId="9" borderId="24"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24" xfId="5" applyNumberFormat="1" applyFont="1" applyFill="1" applyBorder="1" applyAlignment="1">
      <alignment horizontal="center" wrapText="1"/>
    </xf>
    <xf numFmtId="0" fontId="1" fillId="0" borderId="95"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96" xfId="0" quotePrefix="1" applyFont="1" applyFill="1" applyBorder="1" applyAlignment="1">
      <alignment horizontal="center" vertical="center" wrapText="1"/>
    </xf>
    <xf numFmtId="49" fontId="1" fillId="0" borderId="96" xfId="2" applyNumberFormat="1" applyFont="1" applyFill="1" applyBorder="1" applyAlignment="1">
      <alignment horizontal="center" vertical="center"/>
    </xf>
    <xf numFmtId="164" fontId="1" fillId="8" borderId="96" xfId="0" applyNumberFormat="1" applyFont="1" applyFill="1" applyBorder="1" applyAlignment="1">
      <alignment horizontal="center" vertical="center"/>
    </xf>
    <xf numFmtId="1" fontId="3" fillId="0" borderId="0" xfId="0" applyNumberFormat="1" applyFont="1" applyBorder="1" applyAlignment="1">
      <alignment horizontal="center" vertical="center"/>
    </xf>
    <xf numFmtId="1" fontId="1" fillId="0" borderId="58" xfId="0" applyNumberFormat="1" applyFont="1" applyFill="1" applyBorder="1" applyAlignment="1">
      <alignment horizontal="center" vertical="center"/>
    </xf>
    <xf numFmtId="1" fontId="1" fillId="0" borderId="81" xfId="0" applyNumberFormat="1" applyFont="1" applyBorder="1" applyAlignment="1">
      <alignment horizontal="center" vertical="center"/>
    </xf>
    <xf numFmtId="1" fontId="1" fillId="0" borderId="53" xfId="0" applyNumberFormat="1" applyFont="1" applyFill="1" applyBorder="1" applyAlignment="1">
      <alignment horizontal="center" vertical="center"/>
    </xf>
    <xf numFmtId="1" fontId="1" fillId="0" borderId="31" xfId="0" applyNumberFormat="1" applyFont="1" applyFill="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vertical="center"/>
    </xf>
    <xf numFmtId="0" fontId="48" fillId="0" borderId="17" xfId="0" applyFont="1" applyBorder="1" applyAlignment="1">
      <alignment horizontal="center"/>
    </xf>
    <xf numFmtId="0" fontId="48" fillId="0" borderId="98" xfId="0" applyFont="1" applyBorder="1" applyAlignment="1">
      <alignment horizontal="center"/>
    </xf>
    <xf numFmtId="0" fontId="48" fillId="0" borderId="99" xfId="0" applyFont="1" applyBorder="1" applyAlignment="1">
      <alignment horizontal="center"/>
    </xf>
    <xf numFmtId="0" fontId="48" fillId="0" borderId="100" xfId="0" applyFont="1" applyBorder="1" applyAlignment="1">
      <alignment horizontal="center"/>
    </xf>
    <xf numFmtId="0" fontId="0" fillId="0" borderId="101" xfId="0" applyBorder="1" applyAlignment="1">
      <alignment horizontal="center"/>
    </xf>
    <xf numFmtId="0" fontId="0" fillId="8" borderId="49" xfId="0" applyFill="1" applyBorder="1" applyAlignment="1">
      <alignment horizontal="center"/>
    </xf>
    <xf numFmtId="0" fontId="0" fillId="8" borderId="47" xfId="0" applyFill="1" applyBorder="1" applyAlignment="1">
      <alignment horizontal="center"/>
    </xf>
    <xf numFmtId="0" fontId="0" fillId="0" borderId="103" xfId="0" applyBorder="1" applyAlignment="1">
      <alignment horizontal="center"/>
    </xf>
    <xf numFmtId="0" fontId="0" fillId="8" borderId="36" xfId="0" applyFill="1" applyBorder="1" applyAlignment="1">
      <alignment horizontal="center"/>
    </xf>
    <xf numFmtId="0" fontId="0" fillId="8" borderId="38" xfId="0" applyFill="1" applyBorder="1" applyAlignment="1">
      <alignment horizontal="center"/>
    </xf>
    <xf numFmtId="0" fontId="0" fillId="0" borderId="36" xfId="0" applyBorder="1" applyAlignment="1">
      <alignment horizontal="center"/>
    </xf>
    <xf numFmtId="0" fontId="49" fillId="0" borderId="103" xfId="0" applyFont="1" applyBorder="1" applyAlignment="1">
      <alignment horizontal="center"/>
    </xf>
    <xf numFmtId="0" fontId="49" fillId="0" borderId="36" xfId="0" applyFont="1" applyBorder="1" applyAlignment="1">
      <alignment horizontal="center"/>
    </xf>
    <xf numFmtId="0" fontId="0" fillId="0" borderId="105" xfId="0" applyBorder="1" applyAlignment="1">
      <alignment horizontal="center"/>
    </xf>
    <xf numFmtId="0" fontId="0" fillId="0" borderId="44" xfId="0" applyBorder="1" applyAlignment="1">
      <alignment horizontal="center"/>
    </xf>
    <xf numFmtId="1" fontId="0" fillId="0" borderId="102" xfId="0" applyNumberFormat="1" applyBorder="1" applyAlignment="1">
      <alignment horizontal="center"/>
    </xf>
    <xf numFmtId="1" fontId="0" fillId="0" borderId="104" xfId="0" applyNumberFormat="1" applyBorder="1" applyAlignment="1">
      <alignment horizontal="center"/>
    </xf>
    <xf numFmtId="1" fontId="49" fillId="0" borderId="104" xfId="0" applyNumberFormat="1" applyFont="1" applyBorder="1" applyAlignment="1">
      <alignment horizontal="center"/>
    </xf>
    <xf numFmtId="1" fontId="0" fillId="0" borderId="106" xfId="0" applyNumberFormat="1" applyBorder="1" applyAlignment="1">
      <alignment horizontal="center"/>
    </xf>
    <xf numFmtId="0" fontId="0" fillId="8" borderId="46" xfId="0" applyFill="1" applyBorder="1" applyAlignment="1">
      <alignment horizontal="center"/>
    </xf>
    <xf numFmtId="0" fontId="3" fillId="0" borderId="0" xfId="5" applyFont="1" applyBorder="1" applyAlignment="1">
      <alignment vertical="center" wrapText="1"/>
    </xf>
    <xf numFmtId="0" fontId="6" fillId="0" borderId="23" xfId="0" applyFont="1" applyFill="1" applyBorder="1" applyAlignment="1">
      <alignment horizontal="center" vertical="center" shrinkToFit="1"/>
    </xf>
    <xf numFmtId="0" fontId="6" fillId="0" borderId="24" xfId="0" applyNumberFormat="1" applyFont="1" applyFill="1" applyBorder="1" applyAlignment="1">
      <alignment horizontal="center" vertical="center" shrinkToFit="1"/>
    </xf>
    <xf numFmtId="0" fontId="6" fillId="0" borderId="24" xfId="2" applyNumberFormat="1" applyFont="1" applyBorder="1" applyAlignment="1">
      <alignment horizontal="center" vertical="center" shrinkToFit="1"/>
    </xf>
    <xf numFmtId="9" fontId="6" fillId="0" borderId="23" xfId="2" applyFont="1" applyFill="1" applyBorder="1" applyAlignment="1">
      <alignment horizontal="center" vertical="center" shrinkToFit="1"/>
    </xf>
    <xf numFmtId="0" fontId="50" fillId="0" borderId="28" xfId="0" applyFont="1" applyBorder="1" applyAlignment="1">
      <alignment horizontal="centerContinuous" vertical="center"/>
    </xf>
    <xf numFmtId="0" fontId="50" fillId="0" borderId="28" xfId="0" applyFont="1" applyBorder="1" applyAlignment="1">
      <alignment horizontal="centerContinuous"/>
    </xf>
    <xf numFmtId="0" fontId="52" fillId="0" borderId="28" xfId="0" applyFont="1" applyBorder="1" applyAlignment="1">
      <alignment horizontal="centerContinuous" vertical="center" wrapText="1"/>
    </xf>
    <xf numFmtId="0" fontId="53" fillId="0" borderId="28" xfId="0" applyFont="1" applyBorder="1" applyAlignment="1">
      <alignment horizontal="centerContinuous" vertical="center" wrapText="1"/>
    </xf>
    <xf numFmtId="1" fontId="1" fillId="0" borderId="81" xfId="0" applyNumberFormat="1" applyFont="1" applyBorder="1" applyAlignment="1">
      <alignment horizontal="center" vertical="center" shrinkToFit="1"/>
    </xf>
    <xf numFmtId="1" fontId="1" fillId="0" borderId="59" xfId="0" applyNumberFormat="1" applyFont="1" applyBorder="1" applyAlignment="1">
      <alignment horizontal="center" vertical="center" shrinkToFit="1"/>
    </xf>
    <xf numFmtId="1" fontId="1" fillId="0" borderId="31" xfId="0" applyNumberFormat="1" applyFont="1" applyBorder="1" applyAlignment="1">
      <alignment horizontal="center" vertical="center" shrinkToFit="1"/>
    </xf>
    <xf numFmtId="1" fontId="1" fillId="0" borderId="94" xfId="0" applyNumberFormat="1" applyFont="1" applyBorder="1" applyAlignment="1">
      <alignment horizontal="center" vertical="center" shrinkToFit="1"/>
    </xf>
    <xf numFmtId="1" fontId="1" fillId="0" borderId="53"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54" fillId="0" borderId="0" xfId="0" applyFont="1" applyBorder="1" applyAlignment="1">
      <alignment vertical="center"/>
    </xf>
    <xf numFmtId="0" fontId="1" fillId="0" borderId="0" xfId="0" applyFont="1" applyBorder="1" applyAlignment="1">
      <alignment horizontal="left" vertical="center" shrinkToFit="1"/>
    </xf>
    <xf numFmtId="0" fontId="1" fillId="0" borderId="107" xfId="0" applyFont="1" applyBorder="1" applyAlignment="1">
      <alignment horizontal="center" vertical="center" shrinkToFit="1"/>
    </xf>
    <xf numFmtId="0" fontId="1" fillId="0" borderId="36" xfId="0" applyFont="1" applyBorder="1" applyAlignment="1">
      <alignment horizontal="center" vertical="center" shrinkToFit="1"/>
    </xf>
    <xf numFmtId="0" fontId="1" fillId="0" borderId="37" xfId="0" applyFont="1" applyFill="1" applyBorder="1" applyAlignment="1">
      <alignment horizontal="left" vertical="center"/>
    </xf>
    <xf numFmtId="0" fontId="1" fillId="0" borderId="38" xfId="0" applyFont="1" applyBorder="1" applyAlignment="1">
      <alignment horizontal="left" vertical="center" shrinkToFit="1"/>
    </xf>
    <xf numFmtId="0" fontId="1" fillId="0" borderId="108" xfId="0" applyFont="1" applyBorder="1" applyAlignment="1">
      <alignment horizontal="center" vertical="center" shrinkToFit="1"/>
    </xf>
    <xf numFmtId="0" fontId="1" fillId="0" borderId="109" xfId="0" applyFont="1" applyBorder="1" applyAlignment="1">
      <alignment horizontal="center" vertical="center"/>
    </xf>
    <xf numFmtId="0" fontId="1" fillId="0" borderId="109" xfId="0" quotePrefix="1" applyFont="1" applyBorder="1" applyAlignment="1">
      <alignment horizontal="center" vertical="center"/>
    </xf>
    <xf numFmtId="49" fontId="1" fillId="0" borderId="109" xfId="0" quotePrefix="1" applyNumberFormat="1" applyFont="1" applyBorder="1" applyAlignment="1">
      <alignment horizontal="center" vertical="center"/>
    </xf>
    <xf numFmtId="164" fontId="1" fillId="0" borderId="109" xfId="0" applyNumberFormat="1" applyFont="1" applyFill="1" applyBorder="1" applyAlignment="1">
      <alignment horizontal="center" vertical="center"/>
    </xf>
    <xf numFmtId="164" fontId="1" fillId="0" borderId="110" xfId="0" applyNumberFormat="1" applyFont="1" applyFill="1" applyBorder="1" applyAlignment="1">
      <alignment horizontal="centerContinuous" vertical="center"/>
    </xf>
    <xf numFmtId="164" fontId="1" fillId="0" borderId="111" xfId="0" applyNumberFormat="1" applyFont="1" applyFill="1" applyBorder="1" applyAlignment="1">
      <alignment horizontal="centerContinuous" vertical="center"/>
    </xf>
    <xf numFmtId="0" fontId="1" fillId="0" borderId="112" xfId="0" quotePrefix="1" applyFont="1" applyBorder="1" applyAlignment="1">
      <alignment horizontal="centerContinuous" vertical="center"/>
    </xf>
    <xf numFmtId="0" fontId="1" fillId="0" borderId="71" xfId="0" applyFont="1" applyBorder="1" applyAlignment="1">
      <alignment horizontal="center" vertical="center"/>
    </xf>
    <xf numFmtId="0" fontId="1" fillId="0" borderId="70" xfId="0" applyFont="1" applyBorder="1" applyAlignment="1">
      <alignment horizontal="center" vertical="center"/>
    </xf>
    <xf numFmtId="0" fontId="1" fillId="0" borderId="70" xfId="0" quotePrefix="1" applyFont="1" applyBorder="1" applyAlignment="1">
      <alignment horizontal="center" vertical="center"/>
    </xf>
    <xf numFmtId="0" fontId="4" fillId="0" borderId="70" xfId="0" applyFont="1" applyBorder="1" applyAlignment="1">
      <alignment horizontal="center" vertical="center"/>
    </xf>
    <xf numFmtId="9" fontId="4" fillId="0" borderId="70" xfId="0" applyNumberFormat="1" applyFont="1" applyBorder="1" applyAlignment="1">
      <alignment horizontal="center" vertical="center"/>
    </xf>
    <xf numFmtId="164" fontId="4" fillId="0" borderId="70" xfId="0" applyNumberFormat="1" applyFont="1" applyBorder="1" applyAlignment="1">
      <alignment horizontal="center" vertical="center"/>
    </xf>
    <xf numFmtId="164" fontId="4" fillId="0" borderId="72" xfId="0" applyNumberFormat="1" applyFont="1" applyBorder="1" applyAlignment="1">
      <alignment horizontal="centerContinuous" vertical="center"/>
    </xf>
    <xf numFmtId="164" fontId="1" fillId="0" borderId="113" xfId="0" applyNumberFormat="1" applyFont="1" applyFill="1" applyBorder="1" applyAlignment="1">
      <alignment horizontal="centerContinuous" vertical="center"/>
    </xf>
    <xf numFmtId="0" fontId="4" fillId="0" borderId="114" xfId="0" quotePrefix="1" applyFont="1" applyBorder="1" applyAlignment="1">
      <alignment horizontal="centerContinuous" vertical="center"/>
    </xf>
    <xf numFmtId="9" fontId="1" fillId="0" borderId="109" xfId="0" applyNumberFormat="1" applyFont="1" applyFill="1" applyBorder="1" applyAlignment="1">
      <alignment horizontal="center" vertical="center"/>
    </xf>
    <xf numFmtId="0" fontId="4" fillId="0" borderId="0" xfId="0" applyFont="1" applyFill="1" applyBorder="1" applyAlignment="1">
      <alignment vertical="center"/>
    </xf>
    <xf numFmtId="0" fontId="6" fillId="0" borderId="25" xfId="0" applyNumberFormat="1" applyFont="1" applyFill="1" applyBorder="1" applyAlignment="1">
      <alignment horizontal="center" vertical="center" shrinkToFit="1"/>
    </xf>
    <xf numFmtId="9" fontId="6" fillId="0" borderId="63" xfId="2" applyFont="1" applyFill="1" applyBorder="1" applyAlignment="1">
      <alignment horizontal="center" vertical="center" shrinkToFit="1"/>
    </xf>
    <xf numFmtId="0" fontId="6" fillId="0" borderId="15" xfId="0" applyNumberFormat="1" applyFont="1" applyFill="1" applyBorder="1" applyAlignment="1">
      <alignment horizontal="center" vertical="center" shrinkToFit="1"/>
    </xf>
    <xf numFmtId="0" fontId="1" fillId="0" borderId="48" xfId="0" applyFont="1" applyBorder="1" applyAlignment="1">
      <alignment horizontal="center" vertical="center" shrinkToFit="1"/>
    </xf>
    <xf numFmtId="1" fontId="1" fillId="10" borderId="53" xfId="0" applyNumberFormat="1" applyFont="1" applyFill="1" applyBorder="1" applyAlignment="1">
      <alignment horizontal="center" vertical="center"/>
    </xf>
    <xf numFmtId="0" fontId="1" fillId="10" borderId="74" xfId="0" applyFont="1" applyFill="1" applyBorder="1" applyAlignment="1">
      <alignment horizontal="center" vertical="center" shrinkToFit="1"/>
    </xf>
    <xf numFmtId="0" fontId="1" fillId="10" borderId="75" xfId="0" applyFont="1" applyFill="1" applyBorder="1" applyAlignment="1">
      <alignment horizontal="center" vertical="center"/>
    </xf>
    <xf numFmtId="0" fontId="1" fillId="10" borderId="75" xfId="0" quotePrefix="1" applyFont="1" applyFill="1" applyBorder="1" applyAlignment="1">
      <alignment horizontal="center" vertical="center"/>
    </xf>
    <xf numFmtId="9" fontId="1" fillId="10" borderId="75" xfId="0" applyNumberFormat="1" applyFont="1" applyFill="1" applyBorder="1" applyAlignment="1">
      <alignment horizontal="center" vertical="center"/>
    </xf>
    <xf numFmtId="164" fontId="1" fillId="10" borderId="75" xfId="0" applyNumberFormat="1" applyFont="1" applyFill="1" applyBorder="1" applyAlignment="1">
      <alignment horizontal="center" vertical="center"/>
    </xf>
    <xf numFmtId="164" fontId="1" fillId="10" borderId="76" xfId="0" applyNumberFormat="1" applyFont="1" applyFill="1" applyBorder="1" applyAlignment="1">
      <alignment horizontal="centerContinuous" vertical="center"/>
    </xf>
    <xf numFmtId="164" fontId="4" fillId="10" borderId="77" xfId="0" applyNumberFormat="1" applyFont="1" applyFill="1" applyBorder="1" applyAlignment="1">
      <alignment horizontal="centerContinuous" vertical="center"/>
    </xf>
    <xf numFmtId="0" fontId="4" fillId="10" borderId="78" xfId="0" applyFont="1" applyFill="1" applyBorder="1" applyAlignment="1">
      <alignment horizontal="centerContinuous" vertical="center"/>
    </xf>
    <xf numFmtId="0" fontId="55" fillId="0" borderId="31" xfId="0" quotePrefix="1" applyFont="1" applyFill="1" applyBorder="1" applyAlignment="1">
      <alignment horizontal="center" vertical="center" shrinkToFit="1"/>
    </xf>
    <xf numFmtId="0" fontId="55" fillId="0" borderId="53" xfId="0" applyFont="1" applyFill="1" applyBorder="1" applyAlignment="1">
      <alignment horizontal="center" vertical="center" shrinkToFit="1"/>
    </xf>
    <xf numFmtId="0" fontId="1" fillId="0" borderId="115" xfId="0" applyFont="1" applyFill="1" applyBorder="1" applyAlignment="1">
      <alignment horizontal="center" vertical="center"/>
    </xf>
    <xf numFmtId="0" fontId="1" fillId="0" borderId="116" xfId="0" applyFont="1" applyFill="1" applyBorder="1" applyAlignment="1">
      <alignment horizontal="center" vertical="center"/>
    </xf>
    <xf numFmtId="0" fontId="1" fillId="0" borderId="116" xfId="0" quotePrefix="1" applyFont="1" applyFill="1" applyBorder="1" applyAlignment="1">
      <alignment horizontal="center" vertical="center" wrapText="1"/>
    </xf>
    <xf numFmtId="49" fontId="1" fillId="0" borderId="116" xfId="2" applyNumberFormat="1" applyFont="1" applyFill="1" applyBorder="1" applyAlignment="1">
      <alignment horizontal="center" vertical="center"/>
    </xf>
    <xf numFmtId="0" fontId="1" fillId="8" borderId="116" xfId="0" applyFont="1" applyFill="1" applyBorder="1" applyAlignment="1">
      <alignment horizontal="center" vertical="center" shrinkToFit="1"/>
    </xf>
    <xf numFmtId="164" fontId="1" fillId="8" borderId="116" xfId="0" applyNumberFormat="1" applyFont="1" applyFill="1" applyBorder="1" applyAlignment="1">
      <alignment horizontal="center" vertical="center"/>
    </xf>
    <xf numFmtId="0" fontId="4" fillId="0" borderId="51" xfId="0" quotePrefix="1" applyFont="1" applyBorder="1" applyAlignment="1">
      <alignment horizontal="center" vertical="center" wrapText="1"/>
    </xf>
    <xf numFmtId="49" fontId="1" fillId="0" borderId="51" xfId="2" applyNumberFormat="1" applyFont="1" applyBorder="1" applyAlignment="1">
      <alignment horizontal="center" vertical="center"/>
    </xf>
    <xf numFmtId="0" fontId="1" fillId="0" borderId="51" xfId="0" applyFont="1" applyBorder="1" applyAlignment="1">
      <alignment horizontal="center" vertical="center" shrinkToFit="1"/>
    </xf>
    <xf numFmtId="164" fontId="4" fillId="0" borderId="52" xfId="0" applyNumberFormat="1" applyFont="1" applyFill="1" applyBorder="1" applyAlignment="1">
      <alignment horizontal="center" vertical="center"/>
    </xf>
    <xf numFmtId="0" fontId="3" fillId="0" borderId="30" xfId="0" applyFont="1" applyBorder="1" applyAlignment="1">
      <alignment horizontal="center" vertical="center"/>
    </xf>
    <xf numFmtId="0" fontId="1" fillId="0" borderId="116" xfId="0" quotePrefix="1" applyFont="1" applyBorder="1" applyAlignment="1">
      <alignment horizontal="center" vertical="center"/>
    </xf>
    <xf numFmtId="164" fontId="4" fillId="0" borderId="116" xfId="0" applyNumberFormat="1" applyFont="1" applyFill="1" applyBorder="1" applyAlignment="1">
      <alignment horizontal="center" vertical="center"/>
    </xf>
    <xf numFmtId="0" fontId="56" fillId="2" borderId="83" xfId="0" applyFont="1" applyFill="1" applyBorder="1" applyAlignment="1">
      <alignment horizontal="center" vertical="center"/>
    </xf>
    <xf numFmtId="9" fontId="6" fillId="0" borderId="63" xfId="2" applyFont="1" applyBorder="1" applyAlignment="1">
      <alignment horizontal="center" shrinkToFit="1"/>
    </xf>
    <xf numFmtId="9" fontId="6" fillId="0" borderId="15" xfId="2" applyFont="1" applyBorder="1" applyAlignment="1">
      <alignment horizontal="center" shrinkToFit="1"/>
    </xf>
    <xf numFmtId="9" fontId="6" fillId="0" borderId="15" xfId="7" applyFont="1" applyFill="1" applyBorder="1" applyAlignment="1">
      <alignment horizontal="center" vertical="center" shrinkToFit="1"/>
    </xf>
    <xf numFmtId="0" fontId="6" fillId="0" borderId="15" xfId="2" applyNumberFormat="1" applyFont="1" applyBorder="1" applyAlignment="1">
      <alignment horizontal="center" shrinkToFit="1"/>
    </xf>
    <xf numFmtId="0" fontId="6" fillId="0" borderId="15" xfId="7"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xf>
    <xf numFmtId="164" fontId="1" fillId="0" borderId="109" xfId="0" applyNumberFormat="1" applyFont="1" applyBorder="1" applyAlignment="1">
      <alignment horizontal="center" vertical="center"/>
    </xf>
    <xf numFmtId="164" fontId="4" fillId="0" borderId="110" xfId="0" applyNumberFormat="1" applyFont="1" applyFill="1" applyBorder="1" applyAlignment="1">
      <alignment horizontal="center" vertical="center"/>
    </xf>
    <xf numFmtId="1" fontId="45" fillId="9" borderId="110" xfId="0" applyNumberFormat="1" applyFont="1" applyFill="1" applyBorder="1" applyAlignment="1">
      <alignment horizontal="center" vertical="center"/>
    </xf>
    <xf numFmtId="1" fontId="1" fillId="0" borderId="109" xfId="0" applyNumberFormat="1" applyFont="1" applyBorder="1" applyAlignment="1">
      <alignment horizontal="center" vertical="center"/>
    </xf>
    <xf numFmtId="0" fontId="1" fillId="0" borderId="108" xfId="0" applyFont="1" applyFill="1" applyBorder="1" applyAlignment="1">
      <alignment horizontal="center" vertical="center"/>
    </xf>
    <xf numFmtId="0" fontId="1" fillId="0" borderId="109" xfId="0" applyFont="1" applyFill="1" applyBorder="1" applyAlignment="1">
      <alignment horizontal="center" vertical="center"/>
    </xf>
    <xf numFmtId="0" fontId="1" fillId="0" borderId="109" xfId="0" quotePrefix="1" applyFont="1" applyFill="1" applyBorder="1" applyAlignment="1">
      <alignment horizontal="center" vertical="center" wrapText="1"/>
    </xf>
    <xf numFmtId="49" fontId="1" fillId="0" borderId="109" xfId="2" applyNumberFormat="1" applyFont="1" applyFill="1" applyBorder="1" applyAlignment="1">
      <alignment horizontal="center" vertical="center"/>
    </xf>
    <xf numFmtId="164" fontId="1" fillId="8" borderId="70" xfId="0" applyNumberFormat="1" applyFont="1" applyFill="1" applyBorder="1" applyAlignment="1">
      <alignment horizontal="center" vertical="center"/>
    </xf>
    <xf numFmtId="1" fontId="1" fillId="0" borderId="119" xfId="0" applyNumberFormat="1" applyFont="1" applyFill="1" applyBorder="1" applyAlignment="1">
      <alignment horizontal="center" vertical="center"/>
    </xf>
    <xf numFmtId="1" fontId="1" fillId="0" borderId="59" xfId="0" applyNumberFormat="1" applyFont="1" applyFill="1" applyBorder="1" applyAlignment="1">
      <alignment horizontal="center" vertical="center"/>
    </xf>
    <xf numFmtId="1" fontId="1" fillId="0" borderId="94" xfId="0" applyNumberFormat="1" applyFont="1" applyFill="1" applyBorder="1" applyAlignment="1">
      <alignment horizontal="center" vertical="center"/>
    </xf>
    <xf numFmtId="0" fontId="1" fillId="0" borderId="73" xfId="0" quotePrefix="1" applyFont="1" applyFill="1" applyBorder="1" applyAlignment="1">
      <alignment horizontal="center" vertical="center"/>
    </xf>
    <xf numFmtId="0" fontId="1" fillId="0" borderId="97" xfId="0" quotePrefix="1" applyFont="1" applyFill="1" applyBorder="1" applyAlignment="1">
      <alignment horizontal="center" vertical="center"/>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73" xfId="0" applyFont="1" applyFill="1" applyBorder="1" applyAlignment="1">
      <alignment horizontal="center" vertical="center"/>
    </xf>
    <xf numFmtId="0" fontId="4" fillId="0" borderId="30" xfId="0" applyFont="1" applyFill="1" applyBorder="1" applyAlignment="1">
      <alignment horizontal="center" vertical="center"/>
    </xf>
    <xf numFmtId="0" fontId="1" fillId="8" borderId="117" xfId="0" applyFont="1" applyFill="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49" fontId="1" fillId="0" borderId="75" xfId="0" applyNumberFormat="1" applyFont="1" applyBorder="1" applyAlignment="1">
      <alignment horizontal="center" vertical="center"/>
    </xf>
    <xf numFmtId="164" fontId="1" fillId="8" borderId="75" xfId="0" applyNumberFormat="1" applyFont="1" applyFill="1" applyBorder="1" applyAlignment="1">
      <alignment horizontal="center" vertical="center"/>
    </xf>
    <xf numFmtId="164" fontId="1" fillId="0" borderId="76" xfId="0" applyNumberFormat="1" applyFont="1" applyFill="1" applyBorder="1" applyAlignment="1">
      <alignment horizontal="center" vertical="center"/>
    </xf>
    <xf numFmtId="1" fontId="45" fillId="9" borderId="76" xfId="0" applyNumberFormat="1" applyFont="1" applyFill="1" applyBorder="1" applyAlignment="1">
      <alignment horizontal="center" vertical="center"/>
    </xf>
    <xf numFmtId="1" fontId="1" fillId="0" borderId="75" xfId="0" applyNumberFormat="1" applyFont="1" applyFill="1" applyBorder="1" applyAlignment="1">
      <alignment horizontal="center" vertical="center"/>
    </xf>
    <xf numFmtId="49" fontId="6" fillId="0" borderId="13" xfId="0" applyNumberFormat="1" applyFont="1" applyFill="1" applyBorder="1" applyAlignment="1">
      <alignment horizontal="center" vertical="center"/>
    </xf>
    <xf numFmtId="0" fontId="6" fillId="8" borderId="23" xfId="5" applyFont="1" applyFill="1" applyBorder="1" applyAlignment="1">
      <alignment horizontal="center" wrapText="1"/>
    </xf>
    <xf numFmtId="9" fontId="6" fillId="8" borderId="23" xfId="2" applyFont="1" applyFill="1" applyBorder="1" applyAlignment="1">
      <alignment horizontal="center" shrinkToFit="1"/>
    </xf>
    <xf numFmtId="9" fontId="6" fillId="8" borderId="24" xfId="2" applyFont="1" applyFill="1" applyBorder="1" applyAlignment="1">
      <alignment horizontal="center" shrinkToFit="1"/>
    </xf>
    <xf numFmtId="0" fontId="6" fillId="8" borderId="24" xfId="2" applyNumberFormat="1" applyFont="1" applyFill="1" applyBorder="1" applyAlignment="1">
      <alignment horizontal="center" shrinkToFit="1"/>
    </xf>
    <xf numFmtId="0" fontId="6" fillId="8" borderId="24" xfId="2" applyNumberFormat="1" applyFont="1" applyFill="1" applyBorder="1" applyAlignment="1">
      <alignment horizontal="center" vertical="center" shrinkToFit="1"/>
    </xf>
    <xf numFmtId="0" fontId="6" fillId="8" borderId="25" xfId="0" applyNumberFormat="1" applyFont="1" applyFill="1" applyBorder="1" applyAlignment="1">
      <alignment horizontal="center" vertical="center" wrapText="1"/>
    </xf>
    <xf numFmtId="0" fontId="6" fillId="8" borderId="63" xfId="5" applyFont="1" applyFill="1" applyBorder="1" applyAlignment="1">
      <alignment horizontal="center" wrapText="1"/>
    </xf>
    <xf numFmtId="9" fontId="6" fillId="8" borderId="63" xfId="2" applyFont="1" applyFill="1" applyBorder="1" applyAlignment="1">
      <alignment horizontal="center" shrinkToFit="1"/>
    </xf>
    <xf numFmtId="9" fontId="6" fillId="8" borderId="15" xfId="2" applyFont="1" applyFill="1" applyBorder="1" applyAlignment="1">
      <alignment horizontal="center" shrinkToFit="1"/>
    </xf>
    <xf numFmtId="0" fontId="6" fillId="8" borderId="15" xfId="2" applyNumberFormat="1" applyFont="1" applyFill="1" applyBorder="1" applyAlignment="1">
      <alignment horizontal="center" shrinkToFit="1"/>
    </xf>
    <xf numFmtId="0" fontId="6" fillId="8" borderId="15" xfId="2" applyNumberFormat="1" applyFont="1" applyFill="1" applyBorder="1" applyAlignment="1">
      <alignment horizontal="center" vertical="center" shrinkToFit="1"/>
    </xf>
    <xf numFmtId="0" fontId="6" fillId="8" borderId="29" xfId="0" applyNumberFormat="1" applyFont="1" applyFill="1" applyBorder="1" applyAlignment="1">
      <alignment horizontal="center" vertical="center" wrapText="1"/>
    </xf>
    <xf numFmtId="0" fontId="6" fillId="8" borderId="51" xfId="5" applyFont="1" applyFill="1" applyBorder="1" applyAlignment="1">
      <alignment horizontal="center" wrapText="1"/>
    </xf>
    <xf numFmtId="9" fontId="6" fillId="8" borderId="51" xfId="2" applyFont="1" applyFill="1" applyBorder="1" applyAlignment="1">
      <alignment horizontal="center" vertical="center" shrinkToFit="1"/>
    </xf>
    <xf numFmtId="9" fontId="6" fillId="8" borderId="52" xfId="2" applyFont="1" applyFill="1" applyBorder="1" applyAlignment="1">
      <alignment horizontal="center" vertical="center" shrinkToFit="1"/>
    </xf>
    <xf numFmtId="0" fontId="6" fillId="8" borderId="52" xfId="2" applyNumberFormat="1" applyFont="1" applyFill="1" applyBorder="1" applyAlignment="1">
      <alignment horizontal="center" vertical="center" shrinkToFit="1"/>
    </xf>
    <xf numFmtId="0" fontId="6" fillId="8" borderId="30" xfId="0" applyNumberFormat="1" applyFont="1" applyFill="1" applyBorder="1" applyAlignment="1">
      <alignment horizontal="center" vertical="center" wrapText="1"/>
    </xf>
    <xf numFmtId="0" fontId="1" fillId="0" borderId="0" xfId="0" applyFont="1" applyBorder="1" applyAlignment="1">
      <alignment vertical="center" wrapText="1"/>
    </xf>
    <xf numFmtId="0" fontId="56" fillId="0" borderId="5" xfId="0" applyFont="1" applyBorder="1" applyAlignment="1">
      <alignment horizontal="centerContinuous" vertical="center"/>
    </xf>
    <xf numFmtId="0" fontId="3" fillId="0" borderId="6"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6" fillId="0" borderId="8" xfId="0" applyFont="1" applyBorder="1" applyAlignment="1">
      <alignment horizontal="center" vertical="center"/>
    </xf>
    <xf numFmtId="0" fontId="56" fillId="0" borderId="9" xfId="0" applyFont="1" applyBorder="1" applyAlignment="1">
      <alignment horizontal="center" vertical="center"/>
    </xf>
    <xf numFmtId="0" fontId="56" fillId="0" borderId="10" xfId="0" applyFont="1" applyBorder="1" applyAlignment="1">
      <alignment horizontal="center" vertical="center"/>
    </xf>
    <xf numFmtId="0" fontId="3" fillId="0" borderId="121" xfId="0" applyFont="1" applyBorder="1" applyAlignment="1">
      <alignment horizontal="right" vertical="center"/>
    </xf>
    <xf numFmtId="0" fontId="1" fillId="0" borderId="122" xfId="0" applyFont="1" applyBorder="1" applyAlignment="1">
      <alignment horizontal="center" vertical="center" wrapText="1"/>
    </xf>
    <xf numFmtId="0" fontId="1" fillId="0" borderId="123" xfId="0" applyFont="1" applyBorder="1" applyAlignment="1">
      <alignment horizontal="center" vertical="center" wrapText="1"/>
    </xf>
    <xf numFmtId="0" fontId="1" fillId="11" borderId="123" xfId="0" applyFont="1" applyFill="1" applyBorder="1" applyAlignment="1">
      <alignment horizontal="center" vertical="center" wrapText="1"/>
    </xf>
    <xf numFmtId="0" fontId="1" fillId="11" borderId="124" xfId="0" applyFont="1" applyFill="1" applyBorder="1" applyAlignment="1">
      <alignment horizontal="center" vertical="center" wrapText="1"/>
    </xf>
    <xf numFmtId="0" fontId="3" fillId="0" borderId="31" xfId="0" applyFont="1" applyBorder="1" applyAlignment="1">
      <alignment horizontal="right" vertical="center"/>
    </xf>
    <xf numFmtId="0" fontId="1" fillId="0" borderId="104" xfId="0" applyFont="1" applyBorder="1" applyAlignment="1">
      <alignment horizontal="center" vertical="center" wrapText="1"/>
    </xf>
    <xf numFmtId="0" fontId="1" fillId="11" borderId="36" xfId="0" applyFont="1" applyFill="1" applyBorder="1" applyAlignment="1">
      <alignment horizontal="center" vertical="center" wrapText="1"/>
    </xf>
    <xf numFmtId="0" fontId="1" fillId="11" borderId="38" xfId="0" applyFont="1" applyFill="1" applyBorder="1" applyAlignment="1">
      <alignment horizontal="center" vertical="center" wrapText="1"/>
    </xf>
    <xf numFmtId="0" fontId="3" fillId="0" borderId="125" xfId="0" applyFont="1" applyBorder="1" applyAlignment="1">
      <alignment horizontal="right" vertical="center"/>
    </xf>
    <xf numFmtId="0" fontId="58" fillId="7" borderId="126" xfId="0" applyFont="1" applyFill="1" applyBorder="1" applyAlignment="1">
      <alignment horizontal="center" vertical="center" wrapText="1"/>
    </xf>
    <xf numFmtId="0" fontId="3" fillId="11" borderId="127" xfId="0" applyFont="1" applyFill="1" applyBorder="1" applyAlignment="1">
      <alignment horizontal="center" vertical="center" wrapText="1"/>
    </xf>
    <xf numFmtId="0" fontId="3" fillId="11" borderId="128" xfId="0" applyFont="1" applyFill="1" applyBorder="1" applyAlignment="1">
      <alignment horizontal="center" vertical="center" wrapText="1"/>
    </xf>
    <xf numFmtId="0" fontId="3" fillId="0" borderId="59" xfId="0" applyFont="1" applyBorder="1" applyAlignment="1">
      <alignment horizontal="right" vertical="center"/>
    </xf>
    <xf numFmtId="49" fontId="1" fillId="0" borderId="102" xfId="0" applyNumberFormat="1" applyFont="1" applyBorder="1" applyAlignment="1">
      <alignment horizontal="center" vertical="center" wrapText="1"/>
    </xf>
    <xf numFmtId="49" fontId="1" fillId="11" borderId="49" xfId="0" applyNumberFormat="1" applyFont="1" applyFill="1" applyBorder="1" applyAlignment="1">
      <alignment horizontal="center" vertical="center" wrapText="1"/>
    </xf>
    <xf numFmtId="49" fontId="1" fillId="11" borderId="47" xfId="0" applyNumberFormat="1" applyFont="1" applyFill="1" applyBorder="1" applyAlignment="1">
      <alignment horizontal="center" vertical="center" wrapText="1"/>
    </xf>
    <xf numFmtId="0" fontId="3" fillId="0" borderId="53" xfId="0" applyFont="1" applyBorder="1" applyAlignment="1">
      <alignment horizontal="right" vertical="center"/>
    </xf>
    <xf numFmtId="0" fontId="58" fillId="7" borderId="106" xfId="0" applyFont="1" applyFill="1" applyBorder="1" applyAlignment="1">
      <alignment horizontal="center" vertical="center" wrapText="1"/>
    </xf>
    <xf numFmtId="0" fontId="3" fillId="11" borderId="44" xfId="0" applyFont="1" applyFill="1" applyBorder="1" applyAlignment="1">
      <alignment horizontal="center" vertical="center" wrapText="1"/>
    </xf>
    <xf numFmtId="0" fontId="3" fillId="11" borderId="46" xfId="0" applyFont="1" applyFill="1" applyBorder="1" applyAlignment="1">
      <alignment horizontal="center" vertical="center" wrapText="1"/>
    </xf>
    <xf numFmtId="0" fontId="1" fillId="0" borderId="0" xfId="0" applyFont="1" applyFill="1" applyBorder="1" applyAlignment="1">
      <alignment vertical="center" wrapText="1"/>
    </xf>
    <xf numFmtId="0" fontId="58" fillId="7" borderId="65" xfId="0" applyFont="1" applyFill="1" applyBorder="1" applyAlignment="1">
      <alignment horizontal="center"/>
    </xf>
    <xf numFmtId="0" fontId="58" fillId="7" borderId="87" xfId="0" applyFont="1" applyFill="1" applyBorder="1" applyAlignment="1">
      <alignment horizontal="centerContinuous"/>
    </xf>
    <xf numFmtId="0" fontId="58" fillId="7" borderId="86" xfId="0" applyFont="1" applyFill="1" applyBorder="1" applyAlignment="1">
      <alignment horizontal="centerContinuous"/>
    </xf>
    <xf numFmtId="0" fontId="58" fillId="7" borderId="88" xfId="0" applyFont="1" applyFill="1" applyBorder="1" applyAlignment="1">
      <alignment horizontal="centerContinuous"/>
    </xf>
    <xf numFmtId="0" fontId="3" fillId="0" borderId="16" xfId="0" applyFont="1" applyBorder="1" applyAlignment="1">
      <alignment horizontal="center"/>
    </xf>
    <xf numFmtId="0" fontId="1" fillId="0" borderId="9" xfId="0" applyFont="1" applyBorder="1" applyAlignment="1">
      <alignment horizontal="centerContinuous" wrapText="1"/>
    </xf>
    <xf numFmtId="0" fontId="1" fillId="0" borderId="9" xfId="0" applyFont="1" applyFill="1" applyBorder="1" applyAlignment="1">
      <alignment horizontal="centerContinuous" wrapText="1"/>
    </xf>
    <xf numFmtId="0" fontId="1" fillId="0" borderId="10" xfId="0" applyFont="1" applyFill="1" applyBorder="1" applyAlignment="1">
      <alignment horizontal="centerContinuous" wrapText="1"/>
    </xf>
    <xf numFmtId="0" fontId="11" fillId="9" borderId="93" xfId="5" applyFont="1" applyFill="1" applyBorder="1" applyAlignment="1">
      <alignment horizontal="centerContinuous" vertical="center" wrapText="1"/>
    </xf>
    <xf numFmtId="0" fontId="11" fillId="9" borderId="92" xfId="5" applyFont="1" applyFill="1" applyBorder="1" applyAlignment="1">
      <alignment horizontal="center" vertical="center" wrapText="1"/>
    </xf>
    <xf numFmtId="0" fontId="20" fillId="9" borderId="92" xfId="5" applyFont="1" applyFill="1" applyBorder="1" applyAlignment="1">
      <alignment horizontal="center" vertical="center" wrapText="1"/>
    </xf>
    <xf numFmtId="0" fontId="20" fillId="9" borderId="92" xfId="5" applyNumberFormat="1" applyFont="1" applyFill="1" applyBorder="1" applyAlignment="1">
      <alignment horizontal="center" vertical="center" wrapText="1"/>
    </xf>
    <xf numFmtId="0" fontId="11" fillId="9" borderId="92" xfId="0" applyFont="1" applyFill="1" applyBorder="1" applyAlignment="1">
      <alignment horizontal="center" vertical="center" wrapText="1"/>
    </xf>
    <xf numFmtId="0" fontId="11" fillId="9" borderId="91" xfId="0" applyNumberFormat="1" applyFont="1" applyFill="1" applyBorder="1" applyAlignment="1">
      <alignment horizontal="centerContinuous" vertical="center" wrapText="1"/>
    </xf>
    <xf numFmtId="0" fontId="59" fillId="0" borderId="21" xfId="5" applyFont="1" applyBorder="1" applyAlignment="1">
      <alignment horizontal="centerContinuous" wrapText="1"/>
    </xf>
    <xf numFmtId="0" fontId="60" fillId="0" borderId="1" xfId="5" applyFont="1" applyFill="1" applyBorder="1" applyAlignment="1">
      <alignment horizontal="center" shrinkToFit="1"/>
    </xf>
    <xf numFmtId="0" fontId="60" fillId="0" borderId="62" xfId="5" applyFont="1" applyFill="1" applyBorder="1" applyAlignment="1">
      <alignment horizontal="center" shrinkToFit="1"/>
    </xf>
    <xf numFmtId="0" fontId="60" fillId="8" borderId="1" xfId="5" applyFont="1" applyFill="1" applyBorder="1" applyAlignment="1">
      <alignment horizontal="center" shrinkToFit="1"/>
    </xf>
    <xf numFmtId="0" fontId="60" fillId="8" borderId="62" xfId="5" applyFont="1" applyFill="1" applyBorder="1" applyAlignment="1">
      <alignment horizontal="center" shrinkToFit="1"/>
    </xf>
    <xf numFmtId="0" fontId="60" fillId="8" borderId="8" xfId="5" applyFont="1" applyFill="1" applyBorder="1" applyAlignment="1">
      <alignment horizontal="center" shrinkToFit="1"/>
    </xf>
    <xf numFmtId="0" fontId="61" fillId="2" borderId="82" xfId="0" applyFont="1" applyFill="1" applyBorder="1" applyAlignment="1">
      <alignment horizontal="right" vertical="center"/>
    </xf>
    <xf numFmtId="0" fontId="61" fillId="2" borderId="83" xfId="0" applyFont="1" applyFill="1" applyBorder="1" applyAlignment="1">
      <alignment horizontal="left" vertical="center"/>
    </xf>
    <xf numFmtId="0" fontId="62" fillId="2" borderId="84" xfId="1" applyFont="1" applyFill="1" applyBorder="1" applyAlignment="1" applyProtection="1">
      <alignment horizontal="right" vertical="center"/>
    </xf>
    <xf numFmtId="1" fontId="1" fillId="12" borderId="81" xfId="0" applyNumberFormat="1" applyFont="1" applyFill="1" applyBorder="1" applyAlignment="1">
      <alignment horizontal="center" vertical="center"/>
    </xf>
    <xf numFmtId="1" fontId="1" fillId="12" borderId="59" xfId="0" applyNumberFormat="1" applyFont="1" applyFill="1" applyBorder="1" applyAlignment="1">
      <alignment horizontal="center" vertical="center"/>
    </xf>
    <xf numFmtId="0" fontId="1" fillId="12" borderId="24" xfId="0" applyNumberFormat="1" applyFont="1" applyFill="1" applyBorder="1" applyAlignment="1">
      <alignment horizontal="center" vertical="center"/>
    </xf>
    <xf numFmtId="0" fontId="1" fillId="12" borderId="25" xfId="0" applyFont="1" applyFill="1" applyBorder="1" applyAlignment="1">
      <alignment horizontal="center" vertical="center"/>
    </xf>
    <xf numFmtId="0" fontId="1" fillId="12" borderId="14" xfId="0" applyFont="1" applyFill="1" applyBorder="1" applyAlignment="1">
      <alignment horizontal="center" vertical="center"/>
    </xf>
    <xf numFmtId="0" fontId="1" fillId="12" borderId="23" xfId="0" applyFont="1" applyFill="1" applyBorder="1" applyAlignment="1">
      <alignment horizontal="center" vertical="center"/>
    </xf>
    <xf numFmtId="49" fontId="1" fillId="12" borderId="23" xfId="2" applyNumberFormat="1" applyFont="1" applyFill="1" applyBorder="1" applyAlignment="1">
      <alignment horizontal="center" vertical="center"/>
    </xf>
    <xf numFmtId="0" fontId="1" fillId="12" borderId="23" xfId="0" applyFont="1" applyFill="1" applyBorder="1" applyAlignment="1">
      <alignment horizontal="center" vertical="center" shrinkToFit="1"/>
    </xf>
    <xf numFmtId="164" fontId="1" fillId="12" borderId="23" xfId="0" applyNumberFormat="1" applyFont="1" applyFill="1" applyBorder="1" applyAlignment="1">
      <alignment horizontal="center" vertical="center"/>
    </xf>
    <xf numFmtId="164" fontId="1" fillId="12" borderId="24" xfId="0" applyNumberFormat="1" applyFont="1" applyFill="1" applyBorder="1" applyAlignment="1">
      <alignment horizontal="center" vertical="center"/>
    </xf>
    <xf numFmtId="0" fontId="1" fillId="12" borderId="23" xfId="2" applyNumberFormat="1" applyFont="1" applyFill="1" applyBorder="1" applyAlignment="1">
      <alignment horizontal="center" vertical="center"/>
    </xf>
    <xf numFmtId="0" fontId="20" fillId="7" borderId="129" xfId="0" applyFont="1" applyFill="1" applyBorder="1" applyAlignment="1">
      <alignment horizontal="centerContinuous" vertical="center"/>
    </xf>
    <xf numFmtId="0" fontId="20" fillId="7" borderId="130" xfId="0" applyFont="1" applyFill="1" applyBorder="1" applyAlignment="1">
      <alignment horizontal="center" vertical="center"/>
    </xf>
    <xf numFmtId="1" fontId="20" fillId="7" borderId="28" xfId="0" applyNumberFormat="1" applyFont="1" applyFill="1" applyBorder="1" applyAlignment="1">
      <alignment horizontal="center" vertical="center"/>
    </xf>
    <xf numFmtId="0" fontId="1" fillId="0" borderId="35" xfId="0" applyFont="1" applyFill="1" applyBorder="1" applyAlignment="1">
      <alignment horizontal="centerContinuous" vertical="center" shrinkToFit="1"/>
    </xf>
    <xf numFmtId="0" fontId="20" fillId="0" borderId="113" xfId="0" applyFont="1" applyFill="1" applyBorder="1" applyAlignment="1">
      <alignment horizontal="centerContinuous" vertical="center"/>
    </xf>
    <xf numFmtId="0" fontId="20" fillId="0" borderId="104" xfId="0" applyFont="1" applyFill="1" applyBorder="1" applyAlignment="1">
      <alignment horizontal="centerContinuous"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114" xfId="0" applyFont="1" applyFill="1" applyBorder="1" applyAlignment="1">
      <alignment horizontal="centerContinuous" vertical="center"/>
    </xf>
    <xf numFmtId="1" fontId="1" fillId="0" borderId="94" xfId="0" applyNumberFormat="1" applyFont="1" applyBorder="1" applyAlignment="1">
      <alignment horizontal="center" vertical="center"/>
    </xf>
    <xf numFmtId="0" fontId="1" fillId="0" borderId="43" xfId="0" applyFont="1" applyFill="1" applyBorder="1" applyAlignment="1">
      <alignment horizontal="centerContinuous" vertical="center" shrinkToFit="1"/>
    </xf>
    <xf numFmtId="0" fontId="1" fillId="0" borderId="77" xfId="0" applyFont="1" applyFill="1" applyBorder="1" applyAlignment="1">
      <alignment horizontal="centerContinuous" vertical="center"/>
    </xf>
    <xf numFmtId="0" fontId="1" fillId="0" borderId="106" xfId="0" applyFont="1" applyFill="1" applyBorder="1" applyAlignment="1">
      <alignment horizontal="centerContinuous" vertical="center"/>
    </xf>
    <xf numFmtId="49" fontId="1" fillId="0" borderId="45" xfId="0" applyNumberFormat="1" applyFont="1" applyFill="1" applyBorder="1" applyAlignment="1">
      <alignment horizontal="center" vertical="center"/>
    </xf>
    <xf numFmtId="49" fontId="1" fillId="0" borderId="44" xfId="0" applyNumberFormat="1" applyFont="1" applyFill="1" applyBorder="1" applyAlignment="1">
      <alignment horizontal="center" vertical="center"/>
    </xf>
    <xf numFmtId="0" fontId="1" fillId="0" borderId="78" xfId="0" applyFont="1" applyFill="1" applyBorder="1" applyAlignment="1">
      <alignment horizontal="centerContinuous" vertical="center"/>
    </xf>
    <xf numFmtId="1" fontId="1" fillId="0" borderId="53" xfId="0" applyNumberFormat="1" applyFont="1" applyBorder="1" applyAlignment="1">
      <alignment horizontal="center" vertical="center"/>
    </xf>
    <xf numFmtId="1" fontId="45" fillId="9" borderId="131" xfId="0" applyNumberFormat="1" applyFont="1" applyFill="1" applyBorder="1" applyAlignment="1">
      <alignment horizontal="center" vertical="center"/>
    </xf>
    <xf numFmtId="1" fontId="1" fillId="0" borderId="116" xfId="0" applyNumberFormat="1" applyFont="1" applyBorder="1" applyAlignment="1">
      <alignment horizontal="center" vertical="center"/>
    </xf>
    <xf numFmtId="0" fontId="1" fillId="0" borderId="14"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3" xfId="0" quotePrefix="1" applyFont="1" applyFill="1" applyBorder="1" applyAlignment="1">
      <alignment horizontal="center" vertical="center" wrapText="1"/>
    </xf>
    <xf numFmtId="49" fontId="1" fillId="0" borderId="23" xfId="2" applyNumberFormat="1" applyFont="1" applyFill="1" applyBorder="1" applyAlignment="1">
      <alignment horizontal="center" vertical="center"/>
    </xf>
    <xf numFmtId="164" fontId="1" fillId="8" borderId="23" xfId="0" applyNumberFormat="1" applyFont="1" applyFill="1" applyBorder="1" applyAlignment="1">
      <alignment horizontal="center" vertical="center"/>
    </xf>
    <xf numFmtId="164" fontId="1" fillId="8" borderId="24" xfId="0" applyNumberFormat="1" applyFont="1" applyFill="1" applyBorder="1" applyAlignment="1">
      <alignment horizontal="center" vertical="center"/>
    </xf>
    <xf numFmtId="0" fontId="1" fillId="0" borderId="23" xfId="0" applyFont="1" applyFill="1" applyBorder="1" applyAlignment="1">
      <alignment horizontal="center" vertical="center" shrinkToFit="1"/>
    </xf>
    <xf numFmtId="49" fontId="1" fillId="0" borderId="132" xfId="2" applyNumberFormat="1" applyFont="1" applyFill="1" applyBorder="1" applyAlignment="1">
      <alignment horizontal="center" vertical="center"/>
    </xf>
    <xf numFmtId="0" fontId="1" fillId="0" borderId="132" xfId="0" applyFont="1" applyFill="1" applyBorder="1" applyAlignment="1">
      <alignment horizontal="center" vertical="center" shrinkToFit="1"/>
    </xf>
    <xf numFmtId="1" fontId="1" fillId="0" borderId="59" xfId="0" applyNumberFormat="1" applyFont="1" applyBorder="1" applyAlignment="1">
      <alignment horizontal="center" vertical="center"/>
    </xf>
    <xf numFmtId="0" fontId="6" fillId="12" borderId="23" xfId="0" applyFont="1" applyFill="1" applyBorder="1" applyAlignment="1">
      <alignment horizontal="center" vertical="center" wrapText="1"/>
    </xf>
    <xf numFmtId="0" fontId="6" fillId="12" borderId="63" xfId="0" applyFont="1" applyFill="1" applyBorder="1" applyAlignment="1">
      <alignment horizontal="center" vertical="center" wrapText="1"/>
    </xf>
    <xf numFmtId="164" fontId="4" fillId="0" borderId="133" xfId="0" applyNumberFormat="1" applyFont="1" applyFill="1" applyBorder="1" applyAlignment="1">
      <alignment horizontal="center" vertical="center"/>
    </xf>
    <xf numFmtId="164" fontId="1" fillId="0" borderId="132" xfId="0" applyNumberFormat="1" applyFont="1" applyFill="1" applyBorder="1" applyAlignment="1">
      <alignment horizontal="center" vertical="center"/>
    </xf>
    <xf numFmtId="0" fontId="1" fillId="0" borderId="134" xfId="0" applyFont="1" applyFill="1" applyBorder="1" applyAlignment="1">
      <alignment horizontal="center" vertical="center"/>
    </xf>
    <xf numFmtId="0" fontId="1" fillId="0" borderId="135"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3" xfId="0" quotePrefix="1" applyFont="1" applyFill="1" applyBorder="1" applyAlignment="1">
      <alignment horizontal="center" vertical="center" wrapText="1"/>
    </xf>
    <xf numFmtId="49" fontId="1" fillId="0" borderId="63" xfId="2" applyNumberFormat="1" applyFont="1" applyFill="1" applyBorder="1" applyAlignment="1">
      <alignment horizontal="center" vertical="center"/>
    </xf>
    <xf numFmtId="0" fontId="1" fillId="0" borderId="63" xfId="0" applyFont="1" applyFill="1" applyBorder="1" applyAlignment="1">
      <alignment horizontal="center" vertical="center" shrinkToFit="1"/>
    </xf>
    <xf numFmtId="164" fontId="1" fillId="8" borderId="63" xfId="0" applyNumberFormat="1" applyFont="1" applyFill="1" applyBorder="1" applyAlignment="1">
      <alignment horizontal="center" vertical="center"/>
    </xf>
    <xf numFmtId="164" fontId="4" fillId="0" borderId="131" xfId="0" applyNumberFormat="1" applyFont="1" applyFill="1" applyBorder="1" applyAlignment="1">
      <alignment horizontal="center" vertical="center"/>
    </xf>
    <xf numFmtId="164" fontId="1" fillId="8" borderId="15" xfId="0" applyNumberFormat="1" applyFont="1" applyFill="1" applyBorder="1" applyAlignment="1">
      <alignment horizontal="center" vertical="center"/>
    </xf>
    <xf numFmtId="0" fontId="6" fillId="0" borderId="25" xfId="0" applyNumberFormat="1" applyFont="1" applyFill="1" applyBorder="1" applyAlignment="1">
      <alignment horizontal="center"/>
    </xf>
    <xf numFmtId="1" fontId="6" fillId="0" borderId="66" xfId="0" applyNumberFormat="1" applyFont="1" applyFill="1" applyBorder="1" applyAlignment="1">
      <alignment horizontal="centerContinuous" vertical="center"/>
    </xf>
    <xf numFmtId="1" fontId="1" fillId="0" borderId="67" xfId="0" applyNumberFormat="1" applyFont="1" applyFill="1" applyBorder="1" applyAlignment="1">
      <alignment horizontal="centerContinuous" vertical="center"/>
    </xf>
    <xf numFmtId="49" fontId="6" fillId="0" borderId="26"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6" fillId="6" borderId="25" xfId="0" applyNumberFormat="1" applyFont="1" applyFill="1" applyBorder="1" applyAlignment="1">
      <alignment horizontal="center"/>
    </xf>
    <xf numFmtId="0" fontId="51" fillId="0" borderId="28" xfId="0" applyFont="1" applyBorder="1" applyAlignment="1">
      <alignment horizontal="centerContinuous" vertical="center"/>
    </xf>
    <xf numFmtId="0" fontId="6" fillId="0" borderId="59" xfId="0" quotePrefix="1" applyFont="1" applyBorder="1" applyAlignment="1">
      <alignment horizontal="centerContinuous" vertical="center"/>
    </xf>
    <xf numFmtId="0" fontId="9" fillId="0" borderId="80" xfId="0" applyFont="1" applyBorder="1" applyAlignment="1">
      <alignment horizontal="centerContinuous" vertical="center" shrinkToFit="1"/>
    </xf>
    <xf numFmtId="0" fontId="6" fillId="0" borderId="31" xfId="0" applyFont="1" applyBorder="1" applyAlignment="1">
      <alignment horizontal="centerContinuous" vertical="center"/>
    </xf>
    <xf numFmtId="0" fontId="6" fillId="0" borderId="53" xfId="0" applyFont="1" applyBorder="1" applyAlignment="1">
      <alignment horizontal="centerContinuous" vertical="center"/>
    </xf>
    <xf numFmtId="0" fontId="59" fillId="0" borderId="28" xfId="0" applyFont="1" applyBorder="1" applyAlignment="1">
      <alignment horizontal="centerContinuous" vertical="center"/>
    </xf>
    <xf numFmtId="0" fontId="55" fillId="0" borderId="81" xfId="0" applyFont="1" applyBorder="1" applyAlignment="1">
      <alignment horizontal="center" vertical="center" shrinkToFit="1"/>
    </xf>
    <xf numFmtId="0" fontId="55" fillId="0" borderId="58" xfId="0" applyFont="1" applyBorder="1" applyAlignment="1">
      <alignment horizontal="center" vertical="center" shrinkToFit="1"/>
    </xf>
    <xf numFmtId="0" fontId="1" fillId="0" borderId="0" xfId="0" applyFont="1" applyAlignment="1">
      <alignment vertical="center"/>
    </xf>
    <xf numFmtId="0" fontId="65" fillId="0" borderId="136" xfId="0" applyFont="1" applyBorder="1" applyAlignment="1">
      <alignment horizontal="centerContinuous" vertical="center"/>
    </xf>
    <xf numFmtId="0" fontId="1" fillId="0" borderId="87" xfId="0" applyFont="1" applyBorder="1" applyAlignment="1">
      <alignment horizontal="centerContinuous" vertical="center"/>
    </xf>
    <xf numFmtId="0" fontId="1" fillId="0" borderId="88" xfId="0" applyFont="1" applyBorder="1" applyAlignment="1">
      <alignment horizontal="centerContinuous" vertical="center"/>
    </xf>
    <xf numFmtId="0" fontId="11" fillId="9" borderId="137" xfId="0" applyFont="1" applyFill="1" applyBorder="1" applyAlignment="1">
      <alignment horizontal="centerContinuous" vertical="center"/>
    </xf>
    <xf numFmtId="0" fontId="11" fillId="9" borderId="138" xfId="0" applyFont="1" applyFill="1" applyBorder="1" applyAlignment="1">
      <alignment horizontal="center" vertical="center"/>
    </xf>
    <xf numFmtId="0" fontId="11" fillId="9" borderId="138" xfId="0" applyFont="1" applyFill="1" applyBorder="1" applyAlignment="1">
      <alignment horizontal="centerContinuous" vertical="center"/>
    </xf>
    <xf numFmtId="0" fontId="11" fillId="9" borderId="139" xfId="0" applyFont="1" applyFill="1" applyBorder="1" applyAlignment="1">
      <alignment horizontal="center" vertical="center"/>
    </xf>
    <xf numFmtId="0" fontId="3" fillId="0" borderId="140" xfId="0" applyFont="1" applyBorder="1" applyAlignment="1">
      <alignment horizontal="right" vertical="center"/>
    </xf>
    <xf numFmtId="0" fontId="1" fillId="0" borderId="122" xfId="0" applyFont="1" applyBorder="1" applyAlignment="1">
      <alignment horizontal="center" vertical="center"/>
    </xf>
    <xf numFmtId="0" fontId="1" fillId="0" borderId="123" xfId="0" applyFont="1" applyBorder="1" applyAlignment="1">
      <alignment horizontal="center" vertical="center"/>
    </xf>
    <xf numFmtId="0" fontId="66" fillId="8" borderId="123" xfId="0" applyFont="1" applyFill="1" applyBorder="1" applyAlignment="1">
      <alignment horizontal="center" vertical="center"/>
    </xf>
    <xf numFmtId="0" fontId="66" fillId="8" borderId="124" xfId="0" applyFont="1" applyFill="1" applyBorder="1" applyAlignment="1">
      <alignment horizontal="center" vertical="center"/>
    </xf>
    <xf numFmtId="0" fontId="67" fillId="0" borderId="103" xfId="0" applyFont="1" applyBorder="1" applyAlignment="1">
      <alignment horizontal="right" vertical="center"/>
    </xf>
    <xf numFmtId="0" fontId="1" fillId="0" borderId="104" xfId="0" applyFont="1" applyBorder="1" applyAlignment="1">
      <alignment horizontal="center" vertical="center"/>
    </xf>
    <xf numFmtId="0" fontId="1" fillId="0" borderId="36" xfId="0" applyFont="1" applyBorder="1" applyAlignment="1">
      <alignment horizontal="center" vertical="center"/>
    </xf>
    <xf numFmtId="0" fontId="66" fillId="8" borderId="36" xfId="0" applyFont="1" applyFill="1" applyBorder="1" applyAlignment="1">
      <alignment horizontal="center" vertical="center"/>
    </xf>
    <xf numFmtId="0" fontId="66" fillId="8" borderId="38" xfId="0" applyFont="1" applyFill="1" applyBorder="1" applyAlignment="1">
      <alignment horizontal="center" vertical="center"/>
    </xf>
    <xf numFmtId="0" fontId="68" fillId="0" borderId="141" xfId="0" applyFont="1" applyBorder="1" applyAlignment="1">
      <alignment horizontal="right" vertical="center"/>
    </xf>
    <xf numFmtId="0" fontId="58" fillId="9" borderId="126" xfId="0" applyFont="1" applyFill="1" applyBorder="1" applyAlignment="1">
      <alignment horizontal="center" vertical="center"/>
    </xf>
    <xf numFmtId="0" fontId="58" fillId="9" borderId="127" xfId="0" applyFont="1" applyFill="1" applyBorder="1" applyAlignment="1">
      <alignment horizontal="center" vertical="center"/>
    </xf>
    <xf numFmtId="0" fontId="69" fillId="8" borderId="127" xfId="0" applyFont="1" applyFill="1" applyBorder="1" applyAlignment="1">
      <alignment horizontal="center" vertical="center"/>
    </xf>
    <xf numFmtId="0" fontId="69" fillId="8" borderId="128" xfId="0" applyFont="1" applyFill="1" applyBorder="1" applyAlignment="1">
      <alignment horizontal="center" vertical="center"/>
    </xf>
    <xf numFmtId="0" fontId="3" fillId="0" borderId="142" xfId="0" applyFont="1" applyBorder="1" applyAlignment="1">
      <alignment horizontal="right" vertical="center"/>
    </xf>
    <xf numFmtId="1" fontId="58" fillId="9" borderId="143" xfId="0" applyNumberFormat="1" applyFont="1" applyFill="1" applyBorder="1" applyAlignment="1">
      <alignment horizontal="center" vertical="center"/>
    </xf>
    <xf numFmtId="1" fontId="58" fillId="9" borderId="144" xfId="0" applyNumberFormat="1" applyFont="1" applyFill="1" applyBorder="1" applyAlignment="1">
      <alignment horizontal="center" vertical="center"/>
    </xf>
    <xf numFmtId="1" fontId="58" fillId="8" borderId="144" xfId="0" applyNumberFormat="1" applyFont="1" applyFill="1" applyBorder="1" applyAlignment="1">
      <alignment horizontal="center" vertical="center"/>
    </xf>
    <xf numFmtId="1" fontId="58" fillId="8" borderId="145" xfId="0" applyNumberFormat="1" applyFont="1" applyFill="1" applyBorder="1" applyAlignment="1">
      <alignment horizontal="center" vertical="center"/>
    </xf>
    <xf numFmtId="0" fontId="3" fillId="0" borderId="0" xfId="0" applyFont="1" applyAlignment="1">
      <alignment horizontal="right" vertical="center"/>
    </xf>
    <xf numFmtId="0" fontId="3" fillId="0" borderId="14" xfId="0" applyFont="1" applyFill="1" applyBorder="1" applyAlignment="1">
      <alignment horizontal="center"/>
    </xf>
    <xf numFmtId="0" fontId="3" fillId="0" borderId="0" xfId="0" applyFont="1" applyFill="1" applyBorder="1" applyAlignment="1">
      <alignment horizontal="centerContinuous"/>
    </xf>
    <xf numFmtId="0" fontId="3" fillId="0" borderId="24" xfId="0" applyFont="1" applyFill="1" applyBorder="1" applyAlignment="1">
      <alignment horizontal="centerContinuous"/>
    </xf>
    <xf numFmtId="0" fontId="3" fillId="0" borderId="2" xfId="0" applyFont="1" applyFill="1" applyBorder="1" applyAlignment="1">
      <alignment horizontal="centerContinuous"/>
    </xf>
    <xf numFmtId="0" fontId="1" fillId="0" borderId="52" xfId="0" applyFont="1" applyFill="1" applyBorder="1" applyAlignment="1">
      <alignment horizontal="centerContinuous" wrapText="1"/>
    </xf>
    <xf numFmtId="0" fontId="65" fillId="0" borderId="146" xfId="0" applyFont="1" applyBorder="1" applyAlignment="1">
      <alignment horizontal="centerContinuous" vertical="center"/>
    </xf>
    <xf numFmtId="0" fontId="5" fillId="0" borderId="147" xfId="0" applyFont="1" applyBorder="1" applyAlignment="1">
      <alignment horizontal="centerContinuous" vertical="center"/>
    </xf>
    <xf numFmtId="0" fontId="5" fillId="0" borderId="148" xfId="0" applyFont="1" applyBorder="1" applyAlignment="1">
      <alignment horizontal="centerContinuous" vertical="center"/>
    </xf>
    <xf numFmtId="0" fontId="70" fillId="9" borderId="62" xfId="0" applyFont="1" applyFill="1" applyBorder="1" applyAlignment="1">
      <alignment horizontal="centerContinuous" vertical="center"/>
    </xf>
    <xf numFmtId="0" fontId="70" fillId="9" borderId="149" xfId="0" applyFont="1" applyFill="1" applyBorder="1" applyAlignment="1">
      <alignment horizontal="center" vertical="center"/>
    </xf>
    <xf numFmtId="0" fontId="70" fillId="9" borderId="150" xfId="0" applyFont="1" applyFill="1" applyBorder="1" applyAlignment="1">
      <alignment horizontal="center" vertical="center"/>
    </xf>
    <xf numFmtId="0" fontId="70" fillId="9" borderId="64"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23" xfId="0" applyFont="1" applyBorder="1" applyAlignment="1">
      <alignment horizontal="center" vertical="center"/>
    </xf>
    <xf numFmtId="49" fontId="6" fillId="0" borderId="23" xfId="0" applyNumberFormat="1" applyFont="1" applyBorder="1" applyAlignment="1">
      <alignment horizontal="center" vertical="center"/>
    </xf>
    <xf numFmtId="0" fontId="71" fillId="5" borderId="25" xfId="2" applyNumberFormat="1" applyFont="1" applyFill="1" applyBorder="1" applyAlignment="1">
      <alignment horizontal="center" vertical="center" shrinkToFit="1"/>
    </xf>
    <xf numFmtId="0" fontId="6" fillId="0" borderId="62" xfId="0" applyFont="1" applyBorder="1" applyAlignment="1">
      <alignment horizontal="center" vertical="center" shrinkToFit="1"/>
    </xf>
    <xf numFmtId="0" fontId="6" fillId="0" borderId="63" xfId="0" applyFont="1" applyBorder="1" applyAlignment="1">
      <alignment horizontal="center" vertical="center"/>
    </xf>
    <xf numFmtId="49" fontId="6" fillId="0" borderId="63" xfId="0" applyNumberFormat="1" applyFont="1" applyBorder="1" applyAlignment="1">
      <alignment horizontal="center" vertical="center"/>
    </xf>
    <xf numFmtId="0" fontId="71" fillId="5" borderId="29" xfId="2" applyNumberFormat="1" applyFont="1" applyFill="1" applyBorder="1" applyAlignment="1">
      <alignment horizontal="center" vertical="center" shrinkToFit="1"/>
    </xf>
    <xf numFmtId="0" fontId="6" fillId="0" borderId="8" xfId="0" applyFont="1" applyBorder="1" applyAlignment="1">
      <alignment horizontal="center" vertical="center" shrinkToFit="1"/>
    </xf>
    <xf numFmtId="0" fontId="6" fillId="0" borderId="51" xfId="0" applyFont="1" applyBorder="1" applyAlignment="1">
      <alignment horizontal="center" vertical="center"/>
    </xf>
    <xf numFmtId="49" fontId="6" fillId="0" borderId="51" xfId="0" applyNumberFormat="1" applyFont="1" applyBorder="1" applyAlignment="1">
      <alignment horizontal="center" vertical="center"/>
    </xf>
    <xf numFmtId="0" fontId="71" fillId="5" borderId="30" xfId="2" applyNumberFormat="1" applyFont="1" applyFill="1" applyBorder="1" applyAlignment="1">
      <alignment horizontal="center" vertical="center" shrinkToFit="1"/>
    </xf>
    <xf numFmtId="0" fontId="72" fillId="0" borderId="0" xfId="0" applyFont="1" applyBorder="1" applyAlignment="1">
      <alignment horizontal="centerContinuous" vertical="center" wrapText="1"/>
    </xf>
    <xf numFmtId="0" fontId="74" fillId="0" borderId="0" xfId="0" applyFont="1" applyBorder="1" applyAlignment="1">
      <alignment horizontal="centerContinuous" vertical="center" wrapText="1"/>
    </xf>
    <xf numFmtId="0" fontId="75" fillId="0" borderId="59" xfId="0" applyFont="1" applyBorder="1" applyAlignment="1">
      <alignment horizontal="centerContinuous" vertical="center"/>
    </xf>
    <xf numFmtId="0" fontId="76" fillId="0" borderId="21" xfId="5" applyFont="1" applyBorder="1" applyAlignment="1">
      <alignment horizontal="centerContinuous" vertical="center" wrapText="1"/>
    </xf>
    <xf numFmtId="0" fontId="1" fillId="0" borderId="0" xfId="5" applyAlignment="1">
      <alignment vertical="center" wrapText="1"/>
    </xf>
    <xf numFmtId="0" fontId="3" fillId="0" borderId="0" xfId="5" applyFont="1" applyAlignment="1">
      <alignment vertical="center"/>
    </xf>
    <xf numFmtId="0" fontId="6" fillId="0" borderId="23" xfId="5" applyFont="1" applyBorder="1" applyAlignment="1">
      <alignment horizontal="center" vertical="center" wrapText="1"/>
    </xf>
    <xf numFmtId="0" fontId="6" fillId="0" borderId="23" xfId="5" applyFont="1" applyBorder="1" applyAlignment="1">
      <alignment horizontal="center" vertical="center" shrinkToFit="1"/>
    </xf>
    <xf numFmtId="9" fontId="6" fillId="0" borderId="24" xfId="2" applyFont="1" applyBorder="1" applyAlignment="1">
      <alignment horizontal="center" vertical="center" shrinkToFit="1"/>
    </xf>
    <xf numFmtId="0" fontId="3" fillId="0" borderId="0" xfId="5" applyFont="1" applyAlignment="1">
      <alignment vertical="center" wrapText="1"/>
    </xf>
    <xf numFmtId="0" fontId="6" fillId="0" borderId="25" xfId="5" applyFont="1" applyBorder="1" applyAlignment="1">
      <alignment horizontal="center" vertical="center" wrapText="1"/>
    </xf>
    <xf numFmtId="0" fontId="3" fillId="0" borderId="0" xfId="5" applyFont="1" applyAlignment="1">
      <alignment horizontal="right" vertical="center" wrapText="1"/>
    </xf>
    <xf numFmtId="0" fontId="1" fillId="0" borderId="0" xfId="5" applyAlignment="1">
      <alignment horizontal="left" vertical="center" wrapText="1"/>
    </xf>
    <xf numFmtId="0" fontId="1" fillId="0" borderId="0" xfId="5" applyAlignment="1">
      <alignment vertical="center"/>
    </xf>
    <xf numFmtId="0" fontId="3" fillId="0" borderId="0" xfId="5" applyFont="1" applyAlignment="1">
      <alignment horizontal="center" vertical="center" wrapText="1"/>
    </xf>
    <xf numFmtId="0" fontId="77" fillId="0" borderId="23" xfId="5" applyFont="1" applyFill="1" applyBorder="1" applyAlignment="1">
      <alignment horizontal="center" vertical="center" wrapText="1"/>
    </xf>
    <xf numFmtId="9" fontId="77" fillId="0" borderId="23" xfId="2" applyFont="1" applyFill="1" applyBorder="1" applyAlignment="1">
      <alignment horizontal="center" vertical="center" shrinkToFit="1"/>
    </xf>
    <xf numFmtId="0" fontId="77" fillId="0" borderId="25" xfId="5" applyFont="1" applyFill="1" applyBorder="1" applyAlignment="1">
      <alignment horizontal="center" vertical="center" wrapText="1"/>
    </xf>
    <xf numFmtId="0" fontId="77" fillId="0" borderId="23" xfId="5" applyFont="1" applyFill="1" applyBorder="1" applyAlignment="1">
      <alignment horizontal="center" vertical="center" shrinkToFit="1"/>
    </xf>
    <xf numFmtId="0" fontId="77" fillId="0" borderId="63" xfId="5" applyFont="1" applyFill="1" applyBorder="1" applyAlignment="1">
      <alignment horizontal="center" vertical="center" wrapText="1"/>
    </xf>
    <xf numFmtId="9" fontId="77" fillId="0" borderId="63" xfId="2" applyFont="1" applyFill="1" applyBorder="1" applyAlignment="1">
      <alignment horizontal="center" vertical="center" shrinkToFit="1"/>
    </xf>
    <xf numFmtId="0" fontId="77" fillId="0" borderId="29" xfId="5" applyFont="1" applyFill="1" applyBorder="1" applyAlignment="1">
      <alignment horizontal="center" vertical="center" wrapText="1"/>
    </xf>
    <xf numFmtId="0" fontId="77" fillId="0" borderId="25" xfId="5" applyFont="1" applyFill="1" applyBorder="1" applyAlignment="1">
      <alignment horizontal="center" vertical="center" shrinkToFit="1"/>
    </xf>
    <xf numFmtId="0" fontId="77" fillId="0" borderId="25" xfId="5" applyFont="1" applyFill="1" applyBorder="1" applyAlignment="1">
      <alignment horizontal="center" vertical="center"/>
    </xf>
    <xf numFmtId="0" fontId="77" fillId="0" borderId="51" xfId="5" applyFont="1" applyFill="1" applyBorder="1" applyAlignment="1">
      <alignment horizontal="center" vertical="center" wrapText="1"/>
    </xf>
    <xf numFmtId="9" fontId="77" fillId="0" borderId="51" xfId="2" applyFont="1" applyFill="1" applyBorder="1" applyAlignment="1">
      <alignment horizontal="center" vertical="center" shrinkToFit="1"/>
    </xf>
    <xf numFmtId="0" fontId="77" fillId="0" borderId="30" xfId="5" applyFont="1" applyFill="1" applyBorder="1" applyAlignment="1">
      <alignment horizontal="center" vertical="center" wrapText="1"/>
    </xf>
    <xf numFmtId="0" fontId="77" fillId="0" borderId="23" xfId="2" applyNumberFormat="1" applyFont="1" applyFill="1" applyBorder="1" applyAlignment="1">
      <alignment horizontal="center" vertical="center" shrinkToFit="1"/>
    </xf>
    <xf numFmtId="0" fontId="77" fillId="0" borderId="63" xfId="2" applyNumberFormat="1" applyFont="1" applyFill="1" applyBorder="1" applyAlignment="1">
      <alignment horizontal="center" vertical="center" shrinkToFit="1"/>
    </xf>
    <xf numFmtId="9" fontId="77" fillId="0" borderId="23" xfId="7" applyFont="1" applyFill="1" applyBorder="1" applyAlignment="1">
      <alignment horizontal="center" vertical="center" shrinkToFit="1"/>
    </xf>
    <xf numFmtId="0" fontId="77" fillId="0" borderId="23" xfId="7" applyNumberFormat="1" applyFont="1" applyFill="1" applyBorder="1" applyAlignment="1">
      <alignment horizontal="center" vertical="center" shrinkToFit="1"/>
    </xf>
    <xf numFmtId="0" fontId="77" fillId="0" borderId="63" xfId="5" applyFont="1" applyFill="1" applyBorder="1" applyAlignment="1">
      <alignment horizontal="center" vertical="center" shrinkToFit="1"/>
    </xf>
    <xf numFmtId="0" fontId="77" fillId="0" borderId="51" xfId="5" applyFont="1" applyFill="1" applyBorder="1" applyAlignment="1">
      <alignment horizontal="center" vertical="center" shrinkToFit="1"/>
    </xf>
    <xf numFmtId="0" fontId="77" fillId="0" borderId="51" xfId="7" applyNumberFormat="1" applyFont="1" applyFill="1" applyBorder="1" applyAlignment="1">
      <alignment horizontal="center" vertical="center" shrinkToFit="1"/>
    </xf>
    <xf numFmtId="0" fontId="77" fillId="0" borderId="51" xfId="2" applyNumberFormat="1" applyFont="1" applyFill="1" applyBorder="1" applyAlignment="1">
      <alignment horizontal="center" vertical="center" shrinkToFit="1"/>
    </xf>
    <xf numFmtId="0" fontId="5" fillId="4" borderId="11" xfId="0" applyFont="1" applyFill="1" applyBorder="1" applyAlignment="1">
      <alignment horizontal="right" vertical="center"/>
    </xf>
    <xf numFmtId="1" fontId="6" fillId="0" borderId="22" xfId="0" applyNumberFormat="1" applyFont="1" applyBorder="1" applyAlignment="1">
      <alignment horizontal="centerContinuous" vertical="center"/>
    </xf>
    <xf numFmtId="1" fontId="1" fillId="0" borderId="151" xfId="0" applyNumberFormat="1" applyFont="1" applyBorder="1" applyAlignment="1">
      <alignment horizontal="centerContinuous" vertical="center"/>
    </xf>
    <xf numFmtId="0" fontId="5" fillId="4" borderId="120" xfId="0" applyFont="1" applyFill="1" applyBorder="1" applyAlignment="1">
      <alignment horizontal="right" vertical="center"/>
    </xf>
    <xf numFmtId="0" fontId="78" fillId="0" borderId="0" xfId="5" applyFont="1" applyBorder="1" applyAlignment="1">
      <alignment wrapText="1"/>
    </xf>
    <xf numFmtId="0" fontId="1" fillId="12" borderId="95" xfId="0" applyFont="1" applyFill="1" applyBorder="1" applyAlignment="1">
      <alignment horizontal="center" vertical="center"/>
    </xf>
    <xf numFmtId="0" fontId="1" fillId="12" borderId="96" xfId="0" applyFont="1" applyFill="1" applyBorder="1" applyAlignment="1">
      <alignment horizontal="center" vertical="center"/>
    </xf>
    <xf numFmtId="0" fontId="1" fillId="12" borderId="96" xfId="0" quotePrefix="1" applyFont="1" applyFill="1" applyBorder="1" applyAlignment="1">
      <alignment horizontal="center" vertical="center"/>
    </xf>
    <xf numFmtId="9" fontId="1" fillId="12" borderId="96" xfId="0" applyNumberFormat="1" applyFont="1" applyFill="1" applyBorder="1" applyAlignment="1">
      <alignment horizontal="center" vertical="center"/>
    </xf>
    <xf numFmtId="164" fontId="1" fillId="12" borderId="96" xfId="0" applyNumberFormat="1" applyFont="1" applyFill="1" applyBorder="1" applyAlignment="1">
      <alignment horizontal="center" vertical="center"/>
    </xf>
    <xf numFmtId="164" fontId="4" fillId="12" borderId="152" xfId="0" applyNumberFormat="1" applyFont="1" applyFill="1" applyBorder="1" applyAlignment="1">
      <alignment horizontal="centerContinuous" vertical="center"/>
    </xf>
    <xf numFmtId="164" fontId="1" fillId="12" borderId="153" xfId="0" applyNumberFormat="1" applyFont="1" applyFill="1" applyBorder="1" applyAlignment="1">
      <alignment horizontal="centerContinuous" vertical="center"/>
    </xf>
    <xf numFmtId="0" fontId="4" fillId="12" borderId="154" xfId="0" quotePrefix="1" applyFont="1" applyFill="1" applyBorder="1" applyAlignment="1">
      <alignment horizontal="centerContinuous" vertical="center"/>
    </xf>
    <xf numFmtId="1" fontId="1" fillId="12" borderId="94" xfId="0" applyNumberFormat="1" applyFont="1" applyFill="1" applyBorder="1" applyAlignment="1">
      <alignment horizontal="center" vertical="center"/>
    </xf>
    <xf numFmtId="0" fontId="79" fillId="0" borderId="14" xfId="5" applyFont="1" applyFill="1" applyBorder="1" applyAlignment="1">
      <alignment horizontal="center" vertical="center" shrinkToFit="1"/>
    </xf>
    <xf numFmtId="0" fontId="79" fillId="0" borderId="135" xfId="5" applyFont="1" applyFill="1" applyBorder="1" applyAlignment="1">
      <alignment horizontal="center" vertical="center" shrinkToFit="1"/>
    </xf>
    <xf numFmtId="0" fontId="79" fillId="0" borderId="16" xfId="5" applyFont="1" applyFill="1" applyBorder="1" applyAlignment="1">
      <alignment horizontal="center" vertical="center" shrinkToFit="1"/>
    </xf>
    <xf numFmtId="9" fontId="6" fillId="8" borderId="24" xfId="2" applyFont="1" applyFill="1" applyBorder="1" applyAlignment="1">
      <alignment horizontal="center" vertical="center" shrinkToFit="1"/>
    </xf>
    <xf numFmtId="0" fontId="6" fillId="8" borderId="24" xfId="5" applyNumberFormat="1" applyFont="1" applyFill="1" applyBorder="1" applyAlignment="1">
      <alignment horizontal="center" wrapText="1"/>
    </xf>
    <xf numFmtId="9" fontId="6" fillId="8" borderId="23" xfId="2" applyFont="1" applyFill="1" applyBorder="1" applyAlignment="1">
      <alignment horizontal="center" vertical="center" shrinkToFit="1"/>
    </xf>
    <xf numFmtId="0" fontId="6" fillId="8" borderId="24" xfId="0" applyNumberFormat="1" applyFont="1" applyFill="1" applyBorder="1" applyAlignment="1">
      <alignment horizontal="center" vertical="center" shrinkToFit="1"/>
    </xf>
    <xf numFmtId="0" fontId="11" fillId="13" borderId="60" xfId="5" applyFont="1" applyFill="1" applyBorder="1" applyAlignment="1">
      <alignment horizontal="centerContinuous" vertical="center"/>
    </xf>
    <xf numFmtId="0" fontId="11" fillId="13" borderId="33" xfId="5" applyFont="1" applyFill="1" applyBorder="1" applyAlignment="1">
      <alignment horizontal="center" vertical="center"/>
    </xf>
    <xf numFmtId="0" fontId="11" fillId="13" borderId="33" xfId="5" applyFont="1" applyFill="1" applyBorder="1" applyAlignment="1">
      <alignment horizontal="center" vertical="center" wrapText="1"/>
    </xf>
    <xf numFmtId="0" fontId="11" fillId="13" borderId="61" xfId="5" applyFont="1" applyFill="1" applyBorder="1" applyAlignment="1">
      <alignment horizontal="centerContinuous" vertical="center" wrapText="1"/>
    </xf>
  </cellXfs>
  <cellStyles count="9">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4" xfId="8" xr:uid="{00000000-0005-0000-0000-000006000000}"/>
    <cellStyle name="Percent" xfId="2" builtinId="5"/>
    <cellStyle name="Percent 2" xfId="3" xr:uid="{00000000-0005-0000-0000-000008000000}"/>
    <cellStyle name="Percent 2 2" xfId="7" xr:uid="{00000000-0005-0000-0000-000009000000}"/>
  </cellStyles>
  <dxfs count="66">
    <dxf>
      <font>
        <color rgb="FFFF0000"/>
      </font>
    </dxf>
    <dxf>
      <fill>
        <gradientFill type="path" left="0.5" right="0.5" top="0.5" bottom="0.5">
          <stop position="0">
            <color rgb="FFFF0000"/>
          </stop>
          <stop position="1">
            <color rgb="FFFFC000"/>
          </stop>
        </gradient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theme="1"/>
      </font>
      <fill>
        <patternFill>
          <bgColor theme="0" tint="-0.24994659260841701"/>
        </patternFill>
      </fill>
    </dxf>
    <dxf>
      <font>
        <b/>
        <i val="0"/>
        <color theme="1"/>
      </font>
      <fill>
        <patternFill>
          <bgColor rgb="FF66FF33"/>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9FF99"/>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66FF"/>
      <color rgb="FF00FFFF"/>
      <color rgb="FFFF6600"/>
      <color rgb="FF66FF33"/>
      <color rgb="FF99FF99"/>
      <color rgb="FF0000FF"/>
      <color rgb="FF00FF00"/>
      <color rgb="FFCCFFCC"/>
      <color rgb="FF009900"/>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30480</xdr:colOff>
      <xdr:row>1</xdr:row>
      <xdr:rowOff>68580</xdr:rowOff>
    </xdr:from>
    <xdr:to>
      <xdr:col>6</xdr:col>
      <xdr:colOff>1272179</xdr:colOff>
      <xdr:row>16</xdr:row>
      <xdr:rowOff>190500</xdr:rowOff>
    </xdr:to>
    <xdr:pic>
      <xdr:nvPicPr>
        <xdr:cNvPr id="3" name="Picture 2">
          <a:extLst>
            <a:ext uri="{FF2B5EF4-FFF2-40B4-BE49-F238E27FC236}">
              <a16:creationId xmlns:a16="http://schemas.microsoft.com/office/drawing/2014/main" id="{E7ED5D81-CFAE-474E-9284-E58A64B1D8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0520" y="441960"/>
          <a:ext cx="2361839" cy="3368040"/>
        </a:xfrm>
        <a:prstGeom prst="rect">
          <a:avLst/>
        </a:prstGeom>
      </xdr:spPr>
    </xdr:pic>
    <xdr:clientData/>
  </xdr:twoCellAnchor>
  <xdr:twoCellAnchor>
    <xdr:from>
      <xdr:col>5</xdr:col>
      <xdr:colOff>38100</xdr:colOff>
      <xdr:row>15</xdr:row>
      <xdr:rowOff>106680</xdr:rowOff>
    </xdr:from>
    <xdr:to>
      <xdr:col>6</xdr:col>
      <xdr:colOff>1240155</xdr:colOff>
      <xdr:row>16</xdr:row>
      <xdr:rowOff>203834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168140" y="3505200"/>
          <a:ext cx="2322195" cy="31813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r>
            <a:rPr lang="en-US" sz="1200" b="1" i="0" u="none" strike="noStrike" baseline="0">
              <a:solidFill>
                <a:srgbClr val="000000"/>
              </a:solidFill>
              <a:latin typeface="Times New Roman"/>
              <a:cs typeface="Times New Roman"/>
            </a:rPr>
            <a:t>Resist Fire 10</a:t>
          </a:r>
          <a:endParaRPr lang="en-US" sz="1200" b="1" i="1"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228600</xdr:colOff>
      <xdr:row>1</xdr:row>
      <xdr:rowOff>0</xdr:rowOff>
    </xdr:from>
    <xdr:to>
      <xdr:col>8</xdr:col>
      <xdr:colOff>0</xdr:colOff>
      <xdr:row>1</xdr:row>
      <xdr:rowOff>0</xdr:rowOff>
    </xdr:to>
    <xdr:sp macro="" textlink="">
      <xdr:nvSpPr>
        <xdr:cNvPr id="2" name="Rectangle 1">
          <a:extLst>
            <a:ext uri="{FF2B5EF4-FFF2-40B4-BE49-F238E27FC236}">
              <a16:creationId xmlns:a16="http://schemas.microsoft.com/office/drawing/2014/main" id="{802A032F-0600-4BF1-B446-5A17C9759087}"/>
            </a:ext>
          </a:extLst>
        </xdr:cNvPr>
        <xdr:cNvSpPr>
          <a:spLocks noChangeArrowheads="1"/>
        </xdr:cNvSpPr>
      </xdr:nvSpPr>
      <xdr:spPr bwMode="auto">
        <a:xfrm>
          <a:off x="7627620" y="297180"/>
          <a:ext cx="197358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a:extLst>
            <a:ext uri="{FF2B5EF4-FFF2-40B4-BE49-F238E27FC236}">
              <a16:creationId xmlns:a16="http://schemas.microsoft.com/office/drawing/2014/main" id="{F427314E-85E8-4750-8898-9A976AA6BE19}"/>
            </a:ext>
          </a:extLst>
        </xdr:cNvPr>
        <xdr:cNvSpPr>
          <a:spLocks noChangeArrowheads="1"/>
        </xdr:cNvSpPr>
      </xdr:nvSpPr>
      <xdr:spPr bwMode="auto">
        <a:xfrm>
          <a:off x="1981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638175</xdr:colOff>
      <xdr:row>1</xdr:row>
      <xdr:rowOff>123825</xdr:rowOff>
    </xdr:from>
    <xdr:to>
      <xdr:col>3</xdr:col>
      <xdr:colOff>260985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twoCellAnchor>
    <xdr:from>
      <xdr:col>13</xdr:col>
      <xdr:colOff>91440</xdr:colOff>
      <xdr:row>2</xdr:row>
      <xdr:rowOff>22860</xdr:rowOff>
    </xdr:from>
    <xdr:to>
      <xdr:col>14</xdr:col>
      <xdr:colOff>0</xdr:colOff>
      <xdr:row>28</xdr:row>
      <xdr:rowOff>152400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174480" y="533400"/>
          <a:ext cx="899160" cy="4389120"/>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marL="0" indent="0" algn="ctr" rtl="0">
            <a:defRPr sz="1000"/>
          </a:pPr>
          <a:r>
            <a:rPr lang="en-US" sz="1200" b="0" i="1" u="none" strike="noStrike" baseline="0">
              <a:solidFill>
                <a:srgbClr val="000000"/>
              </a:solidFill>
              <a:latin typeface="Times New Roman"/>
              <a:ea typeface="+mn-ea"/>
              <a:cs typeface="Times New Roman"/>
            </a:rPr>
            <a:t>Good Hope +2 to hit and dmg</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showGridLines="0" tabSelected="1" zoomScaleNormal="100" workbookViewId="0"/>
  </sheetViews>
  <sheetFormatPr defaultColWidth="13" defaultRowHeight="15.6"/>
  <cols>
    <col min="1" max="1" width="14.3984375" style="60" customWidth="1"/>
    <col min="2" max="3" width="7.59765625" style="61" customWidth="1"/>
    <col min="4" max="4" width="13.69921875" style="60" bestFit="1" customWidth="1"/>
    <col min="5" max="5" width="10.8984375" style="61" bestFit="1" customWidth="1"/>
    <col min="6" max="6" width="14.69921875" style="60" customWidth="1"/>
    <col min="7" max="7" width="17.09765625" style="61" customWidth="1"/>
    <col min="8" max="16384" width="13" style="16"/>
  </cols>
  <sheetData>
    <row r="1" spans="1:7" ht="29.4" thickTop="1" thickBot="1">
      <c r="A1" s="471" t="s">
        <v>334</v>
      </c>
      <c r="B1" s="472" t="s">
        <v>333</v>
      </c>
      <c r="C1" s="200"/>
      <c r="D1" s="201"/>
      <c r="E1" s="370"/>
      <c r="F1" s="201"/>
      <c r="G1" s="473" t="s">
        <v>518</v>
      </c>
    </row>
    <row r="2" spans="1:7" ht="17.399999999999999" thickTop="1">
      <c r="A2" s="17" t="s">
        <v>0</v>
      </c>
      <c r="B2" s="259" t="s">
        <v>335</v>
      </c>
      <c r="C2" s="259"/>
      <c r="D2" s="20" t="s">
        <v>1</v>
      </c>
      <c r="E2" s="19" t="s">
        <v>121</v>
      </c>
      <c r="F2" s="21"/>
      <c r="G2" s="22"/>
    </row>
    <row r="3" spans="1:7" ht="16.8">
      <c r="A3" s="17" t="s">
        <v>67</v>
      </c>
      <c r="B3" s="259" t="s">
        <v>120</v>
      </c>
      <c r="C3" s="259"/>
      <c r="D3" s="20" t="s">
        <v>68</v>
      </c>
      <c r="E3" s="19">
        <v>7</v>
      </c>
      <c r="F3" s="20"/>
      <c r="G3" s="22"/>
    </row>
    <row r="4" spans="1:7" ht="16.8">
      <c r="A4" s="17" t="s">
        <v>67</v>
      </c>
      <c r="B4" s="259" t="s">
        <v>339</v>
      </c>
      <c r="C4" s="259"/>
      <c r="D4" s="20" t="s">
        <v>68</v>
      </c>
      <c r="E4" s="19">
        <v>4</v>
      </c>
      <c r="F4" s="20"/>
      <c r="G4" s="22"/>
    </row>
    <row r="5" spans="1:7" ht="16.8">
      <c r="A5" s="17" t="s">
        <v>67</v>
      </c>
      <c r="B5" s="259" t="s">
        <v>340</v>
      </c>
      <c r="C5" s="259"/>
      <c r="D5" s="20" t="s">
        <v>68</v>
      </c>
      <c r="E5" s="19">
        <v>1</v>
      </c>
      <c r="F5" s="20"/>
      <c r="G5" s="22"/>
    </row>
    <row r="6" spans="1:7" ht="16.8">
      <c r="A6" s="17" t="s">
        <v>90</v>
      </c>
      <c r="B6" s="259" t="s">
        <v>173</v>
      </c>
      <c r="C6" s="259"/>
      <c r="D6" s="20" t="s">
        <v>89</v>
      </c>
      <c r="E6" s="19">
        <v>26</v>
      </c>
      <c r="F6" s="20"/>
      <c r="G6" s="22"/>
    </row>
    <row r="7" spans="1:7" ht="16.8">
      <c r="A7" s="17" t="s">
        <v>94</v>
      </c>
      <c r="B7" s="259" t="s">
        <v>336</v>
      </c>
      <c r="C7" s="259"/>
      <c r="D7" s="20" t="s">
        <v>2</v>
      </c>
      <c r="E7" s="19" t="s">
        <v>122</v>
      </c>
      <c r="F7" s="20"/>
      <c r="G7" s="22"/>
    </row>
    <row r="8" spans="1:7" ht="17.399999999999999" thickBot="1">
      <c r="A8" s="17" t="s">
        <v>69</v>
      </c>
      <c r="B8" s="259" t="s">
        <v>337</v>
      </c>
      <c r="C8" s="259"/>
      <c r="D8" s="20" t="s">
        <v>3</v>
      </c>
      <c r="E8" s="19" t="s">
        <v>123</v>
      </c>
      <c r="F8" s="20"/>
      <c r="G8" s="22"/>
    </row>
    <row r="9" spans="1:7" ht="17.399999999999999" thickTop="1">
      <c r="A9" s="23" t="s">
        <v>93</v>
      </c>
      <c r="B9" s="528">
        <f>E3+2+0</f>
        <v>9</v>
      </c>
      <c r="C9" s="529"/>
      <c r="D9" s="24" t="s">
        <v>79</v>
      </c>
      <c r="E9" s="25" t="s">
        <v>114</v>
      </c>
      <c r="F9" s="26"/>
      <c r="G9" s="22"/>
    </row>
    <row r="10" spans="1:7" ht="17.399999999999999" thickBot="1">
      <c r="A10" s="629" t="s">
        <v>115</v>
      </c>
      <c r="B10" s="630">
        <f>C12+4</f>
        <v>4</v>
      </c>
      <c r="C10" s="631"/>
      <c r="D10" s="632" t="s">
        <v>275</v>
      </c>
      <c r="E10" s="403" t="s">
        <v>114</v>
      </c>
      <c r="F10" s="26"/>
      <c r="G10" s="22"/>
    </row>
    <row r="11" spans="1:7" ht="17.399999999999999" thickTop="1">
      <c r="A11" s="27" t="s">
        <v>4</v>
      </c>
      <c r="B11" s="531">
        <f>17</f>
        <v>17</v>
      </c>
      <c r="C11" s="28" t="str">
        <f t="shared" ref="C11:C16" si="0">IF(B11&gt;9.9,CONCATENATE("+",ROUNDDOWN((B11-10)/2,0)),ROUNDUP((B11-10)/2,0))</f>
        <v>+3</v>
      </c>
      <c r="D11" s="29" t="s">
        <v>77</v>
      </c>
      <c r="E11" s="202" t="s">
        <v>516</v>
      </c>
      <c r="F11" s="26"/>
      <c r="G11" s="22"/>
    </row>
    <row r="12" spans="1:7" ht="16.8">
      <c r="A12" s="30" t="s">
        <v>5</v>
      </c>
      <c r="B12" s="31">
        <v>11</v>
      </c>
      <c r="C12" s="32" t="str">
        <f t="shared" si="0"/>
        <v>+0</v>
      </c>
      <c r="D12" s="33" t="s">
        <v>78</v>
      </c>
      <c r="E12" s="34">
        <f>SUM(Martial!G3:G39,Equipment!C3:C15)</f>
        <v>41.9</v>
      </c>
      <c r="F12" s="26"/>
      <c r="G12" s="22"/>
    </row>
    <row r="13" spans="1:7" ht="16.8">
      <c r="A13" s="35" t="s">
        <v>15</v>
      </c>
      <c r="B13" s="31">
        <f>16</f>
        <v>16</v>
      </c>
      <c r="C13" s="37" t="str">
        <f t="shared" si="0"/>
        <v>+3</v>
      </c>
      <c r="D13" s="33" t="s">
        <v>17</v>
      </c>
      <c r="E13" s="38">
        <f>ROUNDUP(((E3*10)*0.75)+((E4*4)*0.75)+((E5*4)*0.75)+(SUM(E3:E5)*C13),0)</f>
        <v>104</v>
      </c>
      <c r="F13" s="26"/>
      <c r="G13" s="22"/>
    </row>
    <row r="14" spans="1:7" ht="16.8">
      <c r="A14" s="39" t="s">
        <v>16</v>
      </c>
      <c r="B14" s="36">
        <v>16</v>
      </c>
      <c r="C14" s="32" t="str">
        <f t="shared" si="0"/>
        <v>+3</v>
      </c>
      <c r="D14" s="40" t="s">
        <v>95</v>
      </c>
      <c r="E14" s="530">
        <f>10+C12</f>
        <v>10</v>
      </c>
      <c r="F14" s="17"/>
      <c r="G14" s="22"/>
    </row>
    <row r="15" spans="1:7" ht="16.8">
      <c r="A15" s="42" t="s">
        <v>18</v>
      </c>
      <c r="B15" s="268">
        <v>10</v>
      </c>
      <c r="C15" s="32" t="str">
        <f t="shared" si="0"/>
        <v>+0</v>
      </c>
      <c r="D15" s="40" t="s">
        <v>222</v>
      </c>
      <c r="E15" s="41">
        <f>E14+SUM(Martial!B32:B36)</f>
        <v>26</v>
      </c>
      <c r="F15" s="26"/>
      <c r="G15" s="22"/>
    </row>
    <row r="16" spans="1:7" ht="17.399999999999999" thickBot="1">
      <c r="A16" s="43" t="s">
        <v>14</v>
      </c>
      <c r="B16" s="44">
        <v>12</v>
      </c>
      <c r="C16" s="45" t="str">
        <f t="shared" si="0"/>
        <v>+1</v>
      </c>
      <c r="D16" s="46" t="s">
        <v>116</v>
      </c>
      <c r="E16" s="258">
        <f>E15-C12</f>
        <v>26</v>
      </c>
      <c r="F16" s="26"/>
      <c r="G16" s="22"/>
    </row>
    <row r="17" spans="1:8" ht="24" thickTop="1" thickBot="1">
      <c r="A17" s="47" t="s">
        <v>28</v>
      </c>
      <c r="B17" s="48"/>
      <c r="C17" s="48"/>
      <c r="D17" s="49"/>
      <c r="E17" s="49"/>
      <c r="F17" s="49"/>
      <c r="G17" s="50"/>
    </row>
    <row r="18" spans="1:8" s="54" customFormat="1" ht="17.399999999999999" thickTop="1">
      <c r="A18" s="51"/>
      <c r="B18" s="52"/>
      <c r="C18" s="52"/>
      <c r="D18" s="52"/>
      <c r="E18" s="52"/>
      <c r="F18" s="52"/>
      <c r="G18" s="53"/>
    </row>
    <row r="19" spans="1:8" s="54" customFormat="1" ht="16.8">
      <c r="A19" s="55"/>
      <c r="B19" s="18"/>
      <c r="C19" s="18"/>
      <c r="D19" s="18"/>
      <c r="E19" s="18"/>
      <c r="F19" s="18"/>
      <c r="G19" s="56"/>
    </row>
    <row r="20" spans="1:8" s="54" customFormat="1" ht="16.8">
      <c r="A20" s="55"/>
      <c r="B20" s="18"/>
      <c r="C20" s="18"/>
      <c r="D20" s="18"/>
      <c r="E20" s="18"/>
      <c r="F20" s="18"/>
      <c r="G20" s="56"/>
    </row>
    <row r="21" spans="1:8" s="54" customFormat="1" ht="16.8">
      <c r="A21" s="55"/>
      <c r="B21" s="18"/>
      <c r="C21" s="18"/>
      <c r="D21" s="18"/>
      <c r="E21" s="18"/>
      <c r="F21" s="18"/>
      <c r="G21" s="56"/>
    </row>
    <row r="22" spans="1:8" s="54" customFormat="1" ht="16.8">
      <c r="A22" s="55"/>
      <c r="B22" s="18"/>
      <c r="C22" s="18"/>
      <c r="D22" s="18"/>
      <c r="E22" s="18"/>
      <c r="F22" s="18"/>
      <c r="G22" s="56"/>
    </row>
    <row r="23" spans="1:8" s="54" customFormat="1" ht="16.8">
      <c r="A23" s="55"/>
      <c r="B23" s="18"/>
      <c r="C23" s="18"/>
      <c r="D23" s="18"/>
      <c r="E23" s="18"/>
      <c r="F23" s="18"/>
      <c r="G23" s="56"/>
    </row>
    <row r="24" spans="1:8" s="54" customFormat="1" ht="16.8">
      <c r="A24" s="55"/>
      <c r="B24" s="18"/>
      <c r="C24" s="18"/>
      <c r="D24" s="18"/>
      <c r="E24" s="18"/>
      <c r="F24" s="18"/>
      <c r="G24" s="56"/>
    </row>
    <row r="25" spans="1:8" ht="17.399999999999999" thickBot="1">
      <c r="A25" s="57"/>
      <c r="B25" s="58"/>
      <c r="C25" s="58"/>
      <c r="D25" s="58"/>
      <c r="E25" s="58"/>
      <c r="F25" s="58"/>
      <c r="G25" s="59"/>
      <c r="H25" s="54"/>
    </row>
    <row r="26" spans="1:8" ht="16.2" thickTop="1"/>
  </sheetData>
  <phoneticPr fontId="0" type="noConversion"/>
  <conditionalFormatting sqref="E12">
    <cfRule type="cellIs" dxfId="65" priority="4" stopIfTrue="1" operator="greaterThan">
      <formula>116</formula>
    </cfRule>
    <cfRule type="cellIs" dxfId="64"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showGridLines="0" zoomScaleNormal="100" workbookViewId="0">
      <pane ySplit="2" topLeftCell="A3" activePane="bottomLeft" state="frozen"/>
      <selection pane="bottomLeft" activeCell="A3" sqref="A3"/>
    </sheetView>
  </sheetViews>
  <sheetFormatPr defaultColWidth="13" defaultRowHeight="15.6"/>
  <cols>
    <col min="1" max="1" width="30.3984375" style="60" bestFit="1" customWidth="1"/>
    <col min="2" max="2" width="5.8984375" style="60" bestFit="1" customWidth="1"/>
    <col min="3" max="3" width="7.59765625" style="61" hidden="1" customWidth="1"/>
    <col min="4" max="4" width="5.8984375" style="61" hidden="1" customWidth="1"/>
    <col min="5" max="5" width="9.19921875" style="61" bestFit="1" customWidth="1"/>
    <col min="6" max="6" width="8.19921875" style="61" bestFit="1" customWidth="1"/>
    <col min="7" max="7" width="6" style="143" bestFit="1" customWidth="1"/>
    <col min="8" max="8" width="5.19921875" style="143" bestFit="1" customWidth="1"/>
    <col min="9" max="9" width="6.8984375" style="143" bestFit="1" customWidth="1"/>
    <col min="10" max="10" width="34.69921875" style="60" bestFit="1" customWidth="1"/>
    <col min="11" max="16384" width="13" style="16"/>
  </cols>
  <sheetData>
    <row r="1" spans="1:10" ht="23.4" thickBot="1">
      <c r="A1" s="62" t="s">
        <v>13</v>
      </c>
      <c r="B1" s="63"/>
      <c r="C1" s="63"/>
      <c r="D1" s="63"/>
      <c r="E1" s="63"/>
      <c r="F1" s="63"/>
      <c r="G1" s="64"/>
      <c r="H1" s="64"/>
      <c r="I1" s="64"/>
      <c r="J1" s="63"/>
    </row>
    <row r="2" spans="1:10" s="54" customFormat="1" ht="34.200000000000003" thickBot="1">
      <c r="A2" s="1" t="s">
        <v>323</v>
      </c>
      <c r="B2" s="2" t="s">
        <v>33</v>
      </c>
      <c r="C2" s="2" t="s">
        <v>40</v>
      </c>
      <c r="D2" s="2" t="s">
        <v>32</v>
      </c>
      <c r="E2" s="3" t="s">
        <v>65</v>
      </c>
      <c r="F2" s="3" t="s">
        <v>41</v>
      </c>
      <c r="G2" s="4" t="s">
        <v>70</v>
      </c>
      <c r="H2" s="14" t="s">
        <v>105</v>
      </c>
      <c r="I2" s="5" t="s">
        <v>86</v>
      </c>
      <c r="J2" s="6" t="s">
        <v>6</v>
      </c>
    </row>
    <row r="3" spans="1:10" s="54" customFormat="1" ht="16.8">
      <c r="A3" s="65" t="s">
        <v>72</v>
      </c>
      <c r="B3" s="66">
        <f>5+1+0</f>
        <v>6</v>
      </c>
      <c r="C3" s="66" t="s">
        <v>35</v>
      </c>
      <c r="D3" s="66" t="str">
        <f>IF(C3="Str",'Personal File'!$C$11,IF(C3="Dex",'Personal File'!$C$12,IF(C3="Con",'Personal File'!$C$13,IF(C3="Int",'Personal File'!$C$14,IF(C3="Wis",'Personal File'!$C$15,IF(C3="Cha",'Personal File'!$C$16))))))</f>
        <v>+3</v>
      </c>
      <c r="E3" s="67" t="str">
        <f t="shared" ref="E3:E5" si="0">CONCATENATE(C3," (",D3,")")</f>
        <v>Con (+3)</v>
      </c>
      <c r="F3" s="514">
        <f>1</f>
        <v>1</v>
      </c>
      <c r="G3" s="68">
        <f t="shared" ref="G3:G46" si="1">B3+D3+F3</f>
        <v>10</v>
      </c>
      <c r="H3" s="69">
        <f t="shared" ref="H3:H46" ca="1" si="2">RANDBETWEEN(1,20)</f>
        <v>20</v>
      </c>
      <c r="I3" s="70">
        <f t="shared" ref="I3:I5" ca="1" si="3">SUM(G3:H3)</f>
        <v>30</v>
      </c>
      <c r="J3" s="73" t="s">
        <v>185</v>
      </c>
    </row>
    <row r="4" spans="1:10" s="54" customFormat="1" ht="16.8">
      <c r="A4" s="71" t="s">
        <v>73</v>
      </c>
      <c r="B4" s="66">
        <f>2+1+0</f>
        <v>3</v>
      </c>
      <c r="C4" s="66" t="s">
        <v>38</v>
      </c>
      <c r="D4" s="66" t="str">
        <f>IF(C4="Str",'Personal File'!$C$11,IF(C4="Dex",'Personal File'!$C$12,IF(C4="Con",'Personal File'!$C$13,IF(C4="Int",'Personal File'!$C$14,IF(C4="Wis",'Personal File'!$C$15,IF(C4="Cha",'Personal File'!$C$16))))))</f>
        <v>+0</v>
      </c>
      <c r="E4" s="72" t="str">
        <f t="shared" si="0"/>
        <v>Dex (+0)</v>
      </c>
      <c r="F4" s="514">
        <f>1</f>
        <v>1</v>
      </c>
      <c r="G4" s="68">
        <f t="shared" si="1"/>
        <v>4</v>
      </c>
      <c r="H4" s="69">
        <f t="shared" ca="1" si="2"/>
        <v>2</v>
      </c>
      <c r="I4" s="70">
        <f t="shared" ca="1" si="3"/>
        <v>6</v>
      </c>
      <c r="J4" s="204" t="s">
        <v>332</v>
      </c>
    </row>
    <row r="5" spans="1:10" s="54" customFormat="1" ht="16.8">
      <c r="A5" s="74" t="s">
        <v>74</v>
      </c>
      <c r="B5" s="75">
        <f>5+4+2</f>
        <v>11</v>
      </c>
      <c r="C5" s="75" t="s">
        <v>37</v>
      </c>
      <c r="D5" s="75" t="str">
        <f>IF(C5="Str",'Personal File'!$C$11,IF(C5="Dex",'Personal File'!$C$12,IF(C5="Con",'Personal File'!$C$13,IF(C5="Int",'Personal File'!$C$14,IF(C5="Wis",'Personal File'!$C$15,IF(C5="Cha",'Personal File'!$C$16))))))</f>
        <v>+0</v>
      </c>
      <c r="E5" s="76" t="str">
        <f t="shared" si="0"/>
        <v>Wis (+0)</v>
      </c>
      <c r="F5" s="515">
        <f>1</f>
        <v>1</v>
      </c>
      <c r="G5" s="77">
        <f t="shared" si="1"/>
        <v>12</v>
      </c>
      <c r="H5" s="78">
        <f t="shared" ca="1" si="2"/>
        <v>19</v>
      </c>
      <c r="I5" s="79">
        <f t="shared" ca="1" si="3"/>
        <v>31</v>
      </c>
      <c r="J5" s="220" t="s">
        <v>188</v>
      </c>
    </row>
    <row r="6" spans="1:10" s="87" customFormat="1" ht="16.8">
      <c r="A6" s="80" t="s">
        <v>42</v>
      </c>
      <c r="B6" s="81">
        <v>0</v>
      </c>
      <c r="C6" s="82" t="s">
        <v>36</v>
      </c>
      <c r="D6" s="83" t="str">
        <f>IF(C6="Str",'Personal File'!$C$11,IF(C6="Dex",'Personal File'!$C$12,IF(C6="Con",'Personal File'!$C$13,IF(C6="Int",'Personal File'!$C$14,IF(C6="Wis",'Personal File'!$C$15,IF(C6="Cha",'Personal File'!$C$16))))))</f>
        <v>+3</v>
      </c>
      <c r="E6" s="84" t="str">
        <f t="shared" ref="E6:E46" si="4">CONCATENATE(C6," (",D6,")")</f>
        <v>Int (+3)</v>
      </c>
      <c r="F6" s="85" t="s">
        <v>66</v>
      </c>
      <c r="G6" s="85">
        <f t="shared" si="1"/>
        <v>3</v>
      </c>
      <c r="H6" s="69">
        <f t="shared" ca="1" si="2"/>
        <v>11</v>
      </c>
      <c r="I6" s="85">
        <f t="shared" ref="I6:I7" ca="1" si="5">SUM(G6:H6)</f>
        <v>14</v>
      </c>
      <c r="J6" s="527"/>
    </row>
    <row r="7" spans="1:10" s="92" customFormat="1" ht="16.8">
      <c r="A7" s="131" t="s">
        <v>43</v>
      </c>
      <c r="B7" s="99">
        <v>0</v>
      </c>
      <c r="C7" s="132" t="s">
        <v>38</v>
      </c>
      <c r="D7" s="133" t="str">
        <f>IF(C7="Str",'Personal File'!$C$11,IF(C7="Dex",'Personal File'!$C$12,IF(C7="Con",'Personal File'!$C$13,IF(C7="Int",'Personal File'!$C$14,IF(C7="Wis",'Personal File'!$C$15,IF(C7="Cha",'Personal File'!$C$16))))))</f>
        <v>+0</v>
      </c>
      <c r="E7" s="134" t="str">
        <f t="shared" si="4"/>
        <v>Dex (+0)</v>
      </c>
      <c r="F7" s="103" t="s">
        <v>152</v>
      </c>
      <c r="G7" s="103">
        <f t="shared" si="1"/>
        <v>-2</v>
      </c>
      <c r="H7" s="91">
        <f t="shared" ca="1" si="2"/>
        <v>8</v>
      </c>
      <c r="I7" s="103">
        <f t="shared" ca="1" si="5"/>
        <v>6</v>
      </c>
      <c r="J7" s="532"/>
    </row>
    <row r="8" spans="1:10" s="97" customFormat="1" ht="16.8">
      <c r="A8" s="93" t="s">
        <v>44</v>
      </c>
      <c r="B8" s="81">
        <v>0</v>
      </c>
      <c r="C8" s="94" t="s">
        <v>34</v>
      </c>
      <c r="D8" s="95" t="str">
        <f>IF(C8="Str",'Personal File'!$C$11,IF(C8="Dex",'Personal File'!$C$12,IF(C8="Con",'Personal File'!$C$13,IF(C8="Int",'Personal File'!$C$14,IF(C8="Wis",'Personal File'!$C$15,IF(C8="Cha",'Personal File'!$C$16))))))</f>
        <v>+1</v>
      </c>
      <c r="E8" s="96" t="str">
        <f t="shared" si="4"/>
        <v>Cha (+1)</v>
      </c>
      <c r="F8" s="85" t="s">
        <v>66</v>
      </c>
      <c r="G8" s="85">
        <f t="shared" si="1"/>
        <v>1</v>
      </c>
      <c r="H8" s="91">
        <f t="shared" ca="1" si="2"/>
        <v>5</v>
      </c>
      <c r="I8" s="85">
        <f t="shared" ref="I8:I46" ca="1" si="6">SUM(G8:H8)</f>
        <v>6</v>
      </c>
      <c r="J8" s="527"/>
    </row>
    <row r="9" spans="1:10" s="105" customFormat="1" ht="16.8">
      <c r="A9" s="122" t="s">
        <v>45</v>
      </c>
      <c r="B9" s="81">
        <v>0</v>
      </c>
      <c r="C9" s="123" t="s">
        <v>39</v>
      </c>
      <c r="D9" s="124" t="str">
        <f>IF(C9="Str",'Personal File'!$C$11,IF(C9="Dex",'Personal File'!$C$12,IF(C9="Con",'Personal File'!$C$13,IF(C9="Int",'Personal File'!$C$14,IF(C9="Wis",'Personal File'!$C$15,IF(C9="Cha",'Personal File'!$C$16))))))</f>
        <v>+3</v>
      </c>
      <c r="E9" s="125" t="str">
        <f t="shared" si="4"/>
        <v>Str (+3)</v>
      </c>
      <c r="F9" s="85" t="s">
        <v>152</v>
      </c>
      <c r="G9" s="85">
        <f t="shared" si="1"/>
        <v>1</v>
      </c>
      <c r="H9" s="91">
        <f t="shared" ca="1" si="2"/>
        <v>9</v>
      </c>
      <c r="I9" s="85">
        <f t="shared" ca="1" si="6"/>
        <v>10</v>
      </c>
      <c r="J9" s="527"/>
    </row>
    <row r="10" spans="1:10" s="105" customFormat="1" ht="16.8">
      <c r="A10" s="215" t="s">
        <v>19</v>
      </c>
      <c r="B10" s="99">
        <v>12</v>
      </c>
      <c r="C10" s="216" t="s">
        <v>35</v>
      </c>
      <c r="D10" s="217" t="str">
        <f>IF(C10="Str",'Personal File'!$C$11,IF(C10="Dex",'Personal File'!$C$12,IF(C10="Con",'Personal File'!$C$13,IF(C10="Int",'Personal File'!$C$14,IF(C10="Wis",'Personal File'!$C$15,IF(C10="Cha",'Personal File'!$C$16))))))</f>
        <v>+3</v>
      </c>
      <c r="E10" s="218" t="str">
        <f t="shared" si="4"/>
        <v>Con (+3)</v>
      </c>
      <c r="F10" s="103" t="s">
        <v>66</v>
      </c>
      <c r="G10" s="103">
        <f t="shared" si="1"/>
        <v>15</v>
      </c>
      <c r="H10" s="91">
        <f t="shared" ca="1" si="2"/>
        <v>13</v>
      </c>
      <c r="I10" s="103">
        <f t="shared" ca="1" si="6"/>
        <v>28</v>
      </c>
      <c r="J10" s="104"/>
    </row>
    <row r="11" spans="1:10" s="87" customFormat="1" ht="16.8">
      <c r="A11" s="80" t="s">
        <v>130</v>
      </c>
      <c r="B11" s="81">
        <v>0</v>
      </c>
      <c r="C11" s="82" t="s">
        <v>36</v>
      </c>
      <c r="D11" s="83" t="str">
        <f>IF(C11="Str",'Personal File'!$C$11,IF(C11="Dex",'Personal File'!$C$12,IF(C11="Con",'Personal File'!$C$13,IF(C11="Int",'Personal File'!$C$14,IF(C11="Wis",'Personal File'!$C$15,IF(C11="Cha",'Personal File'!$C$16))))))</f>
        <v>+3</v>
      </c>
      <c r="E11" s="84" t="str">
        <f t="shared" ref="E11" si="7">CONCATENATE(C11," (",D11,")")</f>
        <v>Int (+3)</v>
      </c>
      <c r="F11" s="85" t="s">
        <v>66</v>
      </c>
      <c r="G11" s="85">
        <f t="shared" si="1"/>
        <v>3</v>
      </c>
      <c r="H11" s="91">
        <f t="shared" ca="1" si="2"/>
        <v>2</v>
      </c>
      <c r="I11" s="85">
        <f t="shared" ca="1" si="6"/>
        <v>5</v>
      </c>
      <c r="J11" s="86"/>
    </row>
    <row r="12" spans="1:10" s="117" customFormat="1" ht="16.8">
      <c r="A12" s="110" t="s">
        <v>46</v>
      </c>
      <c r="B12" s="111">
        <v>0</v>
      </c>
      <c r="C12" s="112" t="s">
        <v>36</v>
      </c>
      <c r="D12" s="113" t="str">
        <f>IF(C12="Str",'Personal File'!$C$11,IF(C12="Dex",'Personal File'!$C$12,IF(C12="Con",'Personal File'!$C$13,IF(C12="Int",'Personal File'!$C$14,IF(C12="Wis",'Personal File'!$C$15,IF(C12="Cha",'Personal File'!$C$16))))))</f>
        <v>+3</v>
      </c>
      <c r="E12" s="114" t="str">
        <f t="shared" si="4"/>
        <v>Int (+3)</v>
      </c>
      <c r="F12" s="115" t="s">
        <v>66</v>
      </c>
      <c r="G12" s="115">
        <f t="shared" si="1"/>
        <v>3</v>
      </c>
      <c r="H12" s="91">
        <f t="shared" ca="1" si="2"/>
        <v>7</v>
      </c>
      <c r="I12" s="115">
        <f t="shared" ca="1" si="6"/>
        <v>10</v>
      </c>
      <c r="J12" s="116"/>
    </row>
    <row r="13" spans="1:10" s="92" customFormat="1" ht="16.8">
      <c r="A13" s="93" t="s">
        <v>47</v>
      </c>
      <c r="B13" s="81">
        <v>0</v>
      </c>
      <c r="C13" s="94" t="s">
        <v>34</v>
      </c>
      <c r="D13" s="95" t="str">
        <f>IF(C13="Str",'Personal File'!$C$11,IF(C13="Dex",'Personal File'!$C$12,IF(C13="Con",'Personal File'!$C$13,IF(C13="Int",'Personal File'!$C$14,IF(C13="Wis",'Personal File'!$C$15,IF(C13="Cha",'Personal File'!$C$16))))))</f>
        <v>+1</v>
      </c>
      <c r="E13" s="96" t="str">
        <f t="shared" si="4"/>
        <v>Cha (+1)</v>
      </c>
      <c r="F13" s="85" t="s">
        <v>99</v>
      </c>
      <c r="G13" s="85">
        <f t="shared" si="1"/>
        <v>3</v>
      </c>
      <c r="H13" s="91">
        <f t="shared" ca="1" si="2"/>
        <v>7</v>
      </c>
      <c r="I13" s="85">
        <f t="shared" ca="1" si="6"/>
        <v>10</v>
      </c>
      <c r="J13" s="86"/>
    </row>
    <row r="14" spans="1:10" s="92" customFormat="1" ht="16.8">
      <c r="A14" s="110" t="s">
        <v>48</v>
      </c>
      <c r="B14" s="111">
        <v>0</v>
      </c>
      <c r="C14" s="112" t="s">
        <v>36</v>
      </c>
      <c r="D14" s="113" t="str">
        <f>IF(C14="Str",'Personal File'!$C$11,IF(C14="Dex",'Personal File'!$C$12,IF(C14="Con",'Personal File'!$C$13,IF(C14="Int",'Personal File'!$C$14,IF(C14="Wis",'Personal File'!$C$15,IF(C14="Cha",'Personal File'!$C$16))))))</f>
        <v>+3</v>
      </c>
      <c r="E14" s="114" t="str">
        <f t="shared" si="4"/>
        <v>Int (+3)</v>
      </c>
      <c r="F14" s="115" t="s">
        <v>66</v>
      </c>
      <c r="G14" s="115">
        <f t="shared" si="1"/>
        <v>3</v>
      </c>
      <c r="H14" s="91">
        <f t="shared" ca="1" si="2"/>
        <v>1</v>
      </c>
      <c r="I14" s="115">
        <f t="shared" ca="1" si="6"/>
        <v>4</v>
      </c>
      <c r="J14" s="116"/>
    </row>
    <row r="15" spans="1:10" s="92" customFormat="1" ht="16.8">
      <c r="A15" s="93" t="s">
        <v>49</v>
      </c>
      <c r="B15" s="81">
        <v>0</v>
      </c>
      <c r="C15" s="94" t="s">
        <v>34</v>
      </c>
      <c r="D15" s="95" t="str">
        <f>IF(C15="Str",'Personal File'!$C$11,IF(C15="Dex",'Personal File'!$C$12,IF(C15="Con",'Personal File'!$C$13,IF(C15="Int",'Personal File'!$C$14,IF(C15="Wis",'Personal File'!$C$15,IF(C15="Cha",'Personal File'!$C$16))))))</f>
        <v>+1</v>
      </c>
      <c r="E15" s="96" t="str">
        <f t="shared" si="4"/>
        <v>Cha (+1)</v>
      </c>
      <c r="F15" s="85" t="s">
        <v>66</v>
      </c>
      <c r="G15" s="85">
        <f t="shared" si="1"/>
        <v>1</v>
      </c>
      <c r="H15" s="91">
        <f t="shared" ca="1" si="2"/>
        <v>9</v>
      </c>
      <c r="I15" s="85">
        <f t="shared" ca="1" si="6"/>
        <v>10</v>
      </c>
      <c r="J15" s="86"/>
    </row>
    <row r="16" spans="1:10" s="92" customFormat="1" ht="16.8">
      <c r="A16" s="88" t="s">
        <v>50</v>
      </c>
      <c r="B16" s="81">
        <v>0</v>
      </c>
      <c r="C16" s="89" t="s">
        <v>38</v>
      </c>
      <c r="D16" s="90" t="str">
        <f>IF(C16="Str",'Personal File'!$C$11,IF(C16="Dex",'Personal File'!$C$12,IF(C16="Con",'Personal File'!$C$13,IF(C16="Int",'Personal File'!$C$14,IF(C16="Wis",'Personal File'!$C$15,IF(C16="Cha",'Personal File'!$C$16))))))</f>
        <v>+0</v>
      </c>
      <c r="E16" s="72" t="str">
        <f t="shared" si="4"/>
        <v>Dex (+0)</v>
      </c>
      <c r="F16" s="85" t="s">
        <v>152</v>
      </c>
      <c r="G16" s="85">
        <f t="shared" si="1"/>
        <v>-2</v>
      </c>
      <c r="H16" s="91">
        <f t="shared" ca="1" si="2"/>
        <v>4</v>
      </c>
      <c r="I16" s="85">
        <f t="shared" ca="1" si="6"/>
        <v>2</v>
      </c>
      <c r="J16" s="86"/>
    </row>
    <row r="17" spans="1:10" s="92" customFormat="1" ht="16.8">
      <c r="A17" s="80" t="s">
        <v>51</v>
      </c>
      <c r="B17" s="81">
        <v>0</v>
      </c>
      <c r="C17" s="82" t="s">
        <v>36</v>
      </c>
      <c r="D17" s="83" t="str">
        <f>IF(C17="Str",'Personal File'!$C$11,IF(C17="Dex",'Personal File'!$C$12,IF(C17="Con",'Personal File'!$C$13,IF(C17="Int",'Personal File'!$C$14,IF(C17="Wis",'Personal File'!$C$15,IF(C17="Cha",'Personal File'!$C$16))))))</f>
        <v>+3</v>
      </c>
      <c r="E17" s="84" t="str">
        <f t="shared" si="4"/>
        <v>Int (+3)</v>
      </c>
      <c r="F17" s="85" t="s">
        <v>66</v>
      </c>
      <c r="G17" s="85">
        <f t="shared" si="1"/>
        <v>3</v>
      </c>
      <c r="H17" s="91">
        <f t="shared" ca="1" si="2"/>
        <v>17</v>
      </c>
      <c r="I17" s="85">
        <f t="shared" ca="1" si="6"/>
        <v>20</v>
      </c>
      <c r="J17" s="86"/>
    </row>
    <row r="18" spans="1:10" s="92" customFormat="1" ht="16.8">
      <c r="A18" s="93" t="s">
        <v>52</v>
      </c>
      <c r="B18" s="81">
        <v>0</v>
      </c>
      <c r="C18" s="94" t="s">
        <v>34</v>
      </c>
      <c r="D18" s="95" t="str">
        <f>IF(C18="Str",'Personal File'!$C$11,IF(C18="Dex",'Personal File'!$C$12,IF(C18="Con",'Personal File'!$C$13,IF(C18="Int",'Personal File'!$C$14,IF(C18="Wis",'Personal File'!$C$15,IF(C18="Cha",'Personal File'!$C$16))))))</f>
        <v>+1</v>
      </c>
      <c r="E18" s="96" t="str">
        <f t="shared" si="4"/>
        <v>Cha (+1)</v>
      </c>
      <c r="F18" s="85" t="s">
        <v>99</v>
      </c>
      <c r="G18" s="85">
        <f t="shared" si="1"/>
        <v>3</v>
      </c>
      <c r="H18" s="91">
        <f t="shared" ca="1" si="2"/>
        <v>5</v>
      </c>
      <c r="I18" s="85">
        <f t="shared" ca="1" si="6"/>
        <v>8</v>
      </c>
      <c r="J18" s="86"/>
    </row>
    <row r="19" spans="1:10" s="92" customFormat="1" ht="16.8">
      <c r="A19" s="93" t="s">
        <v>21</v>
      </c>
      <c r="B19" s="81">
        <v>0</v>
      </c>
      <c r="C19" s="94" t="s">
        <v>34</v>
      </c>
      <c r="D19" s="95" t="str">
        <f>IF(C19="Str",'Personal File'!$C$11,IF(C19="Dex",'Personal File'!$C$12,IF(C19="Con",'Personal File'!$C$13,IF(C19="Int",'Personal File'!$C$14,IF(C19="Wis",'Personal File'!$C$15,IF(C19="Cha",'Personal File'!$C$16))))))</f>
        <v>+1</v>
      </c>
      <c r="E19" s="96" t="str">
        <f t="shared" si="4"/>
        <v>Cha (+1)</v>
      </c>
      <c r="F19" s="85" t="s">
        <v>66</v>
      </c>
      <c r="G19" s="85">
        <f t="shared" si="1"/>
        <v>1</v>
      </c>
      <c r="H19" s="91">
        <f t="shared" ca="1" si="2"/>
        <v>7</v>
      </c>
      <c r="I19" s="85">
        <f t="shared" ca="1" si="6"/>
        <v>8</v>
      </c>
      <c r="J19" s="86"/>
    </row>
    <row r="20" spans="1:10" s="92" customFormat="1" ht="16.8">
      <c r="A20" s="135" t="s">
        <v>53</v>
      </c>
      <c r="B20" s="81">
        <v>0</v>
      </c>
      <c r="C20" s="136" t="s">
        <v>37</v>
      </c>
      <c r="D20" s="137" t="str">
        <f>IF(C20="Str",'Personal File'!$C$11,IF(C20="Dex",'Personal File'!$C$12,IF(C20="Con",'Personal File'!$C$13,IF(C20="Int",'Personal File'!$C$14,IF(C20="Wis",'Personal File'!$C$15,IF(C20="Cha",'Personal File'!$C$16))))))</f>
        <v>+0</v>
      </c>
      <c r="E20" s="138" t="str">
        <f t="shared" si="4"/>
        <v>Wis (+0)</v>
      </c>
      <c r="F20" s="85" t="s">
        <v>66</v>
      </c>
      <c r="G20" s="85">
        <f t="shared" si="1"/>
        <v>0</v>
      </c>
      <c r="H20" s="91">
        <f t="shared" ca="1" si="2"/>
        <v>1</v>
      </c>
      <c r="I20" s="85">
        <f t="shared" ca="1" si="6"/>
        <v>1</v>
      </c>
      <c r="J20" s="86"/>
    </row>
    <row r="21" spans="1:10" s="92" customFormat="1" ht="16.8">
      <c r="A21" s="88" t="s">
        <v>54</v>
      </c>
      <c r="B21" s="81">
        <v>0</v>
      </c>
      <c r="C21" s="89" t="s">
        <v>38</v>
      </c>
      <c r="D21" s="90" t="str">
        <f>IF(C21="Str",'Personal File'!$C$11,IF(C21="Dex",'Personal File'!$C$12,IF(C21="Con",'Personal File'!$C$13,IF(C21="Int",'Personal File'!$C$14,IF(C21="Wis",'Personal File'!$C$15,IF(C21="Cha",'Personal File'!$C$16))))))</f>
        <v>+0</v>
      </c>
      <c r="E21" s="72" t="str">
        <f t="shared" si="4"/>
        <v>Dex (+0)</v>
      </c>
      <c r="F21" s="85" t="s">
        <v>152</v>
      </c>
      <c r="G21" s="85">
        <f t="shared" si="1"/>
        <v>-2</v>
      </c>
      <c r="H21" s="91">
        <f t="shared" ca="1" si="2"/>
        <v>8</v>
      </c>
      <c r="I21" s="85">
        <f t="shared" ca="1" si="6"/>
        <v>6</v>
      </c>
      <c r="J21" s="86"/>
    </row>
    <row r="22" spans="1:10" s="92" customFormat="1" ht="16.8">
      <c r="A22" s="93" t="s">
        <v>55</v>
      </c>
      <c r="B22" s="81">
        <v>0</v>
      </c>
      <c r="C22" s="94" t="s">
        <v>34</v>
      </c>
      <c r="D22" s="95" t="str">
        <f>IF(C22="Str",'Personal File'!$C$11,IF(C22="Dex",'Personal File'!$C$12,IF(C22="Con",'Personal File'!$C$13,IF(C22="Int",'Personal File'!$C$14,IF(C22="Wis",'Personal File'!$C$15,IF(C22="Cha",'Personal File'!$C$16))))))</f>
        <v>+1</v>
      </c>
      <c r="E22" s="96" t="str">
        <f t="shared" si="4"/>
        <v>Cha (+1)</v>
      </c>
      <c r="F22" s="85" t="s">
        <v>66</v>
      </c>
      <c r="G22" s="85">
        <f t="shared" si="1"/>
        <v>1</v>
      </c>
      <c r="H22" s="91">
        <f t="shared" ca="1" si="2"/>
        <v>8</v>
      </c>
      <c r="I22" s="85">
        <f t="shared" ca="1" si="6"/>
        <v>9</v>
      </c>
      <c r="J22" s="86"/>
    </row>
    <row r="23" spans="1:10" s="92" customFormat="1" ht="16.8">
      <c r="A23" s="122" t="s">
        <v>56</v>
      </c>
      <c r="B23" s="81">
        <v>0</v>
      </c>
      <c r="C23" s="123" t="s">
        <v>39</v>
      </c>
      <c r="D23" s="124" t="str">
        <f>IF(C23="Str",'Personal File'!$C$11,IF(C23="Dex",'Personal File'!$C$12,IF(C23="Con",'Personal File'!$C$13,IF(C23="Int",'Personal File'!$C$14,IF(C23="Wis",'Personal File'!$C$15,IF(C23="Cha",'Personal File'!$C$16))))))</f>
        <v>+3</v>
      </c>
      <c r="E23" s="125" t="str">
        <f t="shared" si="4"/>
        <v>Str (+3)</v>
      </c>
      <c r="F23" s="85" t="s">
        <v>152</v>
      </c>
      <c r="G23" s="85">
        <f t="shared" si="1"/>
        <v>1</v>
      </c>
      <c r="H23" s="91">
        <f t="shared" ca="1" si="2"/>
        <v>16</v>
      </c>
      <c r="I23" s="85">
        <f t="shared" ca="1" si="6"/>
        <v>17</v>
      </c>
      <c r="J23" s="86"/>
    </row>
    <row r="24" spans="1:10" s="92" customFormat="1" ht="16.8">
      <c r="A24" s="106" t="s">
        <v>107</v>
      </c>
      <c r="B24" s="99">
        <v>10</v>
      </c>
      <c r="C24" s="107" t="s">
        <v>36</v>
      </c>
      <c r="D24" s="108" t="str">
        <f>IF(C24="Str",'Personal File'!$C$11,IF(C24="Dex",'Personal File'!$C$12,IF(C24="Con",'Personal File'!$C$13,IF(C24="Int",'Personal File'!$C$14,IF(C24="Wis",'Personal File'!$C$15,IF(C24="Cha",'Personal File'!$C$16))))))</f>
        <v>+3</v>
      </c>
      <c r="E24" s="109" t="str">
        <f t="shared" ref="E24" si="8">CONCATENATE(C24," (",D24,")")</f>
        <v>Int (+3)</v>
      </c>
      <c r="F24" s="103" t="s">
        <v>66</v>
      </c>
      <c r="G24" s="103">
        <f t="shared" ref="G24:G29" si="9">B24+D24+F24</f>
        <v>13</v>
      </c>
      <c r="H24" s="91">
        <f t="shared" ca="1" si="2"/>
        <v>16</v>
      </c>
      <c r="I24" s="103">
        <f t="shared" ref="I24:I29" ca="1" si="10">SUM(G24:H24)</f>
        <v>29</v>
      </c>
      <c r="J24" s="104"/>
    </row>
    <row r="25" spans="1:10" s="92" customFormat="1" ht="16.8">
      <c r="A25" s="106" t="s">
        <v>124</v>
      </c>
      <c r="B25" s="99">
        <v>6</v>
      </c>
      <c r="C25" s="107" t="s">
        <v>36</v>
      </c>
      <c r="D25" s="108" t="str">
        <f>IF(C25="Str",'Personal File'!$C$11,IF(C25="Dex",'Personal File'!$C$12,IF(C25="Con",'Personal File'!$C$13,IF(C25="Int",'Personal File'!$C$14,IF(C25="Wis",'Personal File'!$C$15,IF(C25="Cha",'Personal File'!$C$16))))))</f>
        <v>+3</v>
      </c>
      <c r="E25" s="109" t="str">
        <f t="shared" ref="E25:E28" si="11">CONCATENATE(C25," (",D25,")")</f>
        <v>Int (+3)</v>
      </c>
      <c r="F25" s="103" t="s">
        <v>66</v>
      </c>
      <c r="G25" s="103">
        <f t="shared" ref="G25:G28" si="12">B25+D25+F25</f>
        <v>9</v>
      </c>
      <c r="H25" s="91">
        <f t="shared" ca="1" si="2"/>
        <v>13</v>
      </c>
      <c r="I25" s="103">
        <f t="shared" ref="I25:I28" ca="1" si="13">SUM(G25:H25)</f>
        <v>22</v>
      </c>
      <c r="J25" s="104"/>
    </row>
    <row r="26" spans="1:10" s="92" customFormat="1" ht="16.8">
      <c r="A26" s="106" t="s">
        <v>125</v>
      </c>
      <c r="B26" s="99">
        <v>3</v>
      </c>
      <c r="C26" s="107" t="s">
        <v>36</v>
      </c>
      <c r="D26" s="108" t="str">
        <f>IF(C26="Str",'Personal File'!$C$11,IF(C26="Dex",'Personal File'!$C$12,IF(C26="Con",'Personal File'!$C$13,IF(C26="Int",'Personal File'!$C$14,IF(C26="Wis",'Personal File'!$C$15,IF(C26="Cha",'Personal File'!$C$16))))))</f>
        <v>+3</v>
      </c>
      <c r="E26" s="109" t="str">
        <f t="shared" si="11"/>
        <v>Int (+3)</v>
      </c>
      <c r="F26" s="103" t="s">
        <v>66</v>
      </c>
      <c r="G26" s="103">
        <f t="shared" si="12"/>
        <v>6</v>
      </c>
      <c r="H26" s="91">
        <f t="shared" ca="1" si="2"/>
        <v>6</v>
      </c>
      <c r="I26" s="103">
        <f t="shared" ca="1" si="13"/>
        <v>12</v>
      </c>
      <c r="J26" s="104"/>
    </row>
    <row r="27" spans="1:10" s="92" customFormat="1" ht="16.8">
      <c r="A27" s="106" t="s">
        <v>126</v>
      </c>
      <c r="B27" s="99">
        <v>5</v>
      </c>
      <c r="C27" s="107" t="s">
        <v>36</v>
      </c>
      <c r="D27" s="108" t="str">
        <f>IF(C27="Str",'Personal File'!$C$11,IF(C27="Dex",'Personal File'!$C$12,IF(C27="Con",'Personal File'!$C$13,IF(C27="Int",'Personal File'!$C$14,IF(C27="Wis",'Personal File'!$C$15,IF(C27="Cha",'Personal File'!$C$16))))))</f>
        <v>+3</v>
      </c>
      <c r="E27" s="109" t="str">
        <f t="shared" si="11"/>
        <v>Int (+3)</v>
      </c>
      <c r="F27" s="103" t="s">
        <v>66</v>
      </c>
      <c r="G27" s="103">
        <f t="shared" si="12"/>
        <v>8</v>
      </c>
      <c r="H27" s="91">
        <f t="shared" ca="1" si="2"/>
        <v>13</v>
      </c>
      <c r="I27" s="103">
        <f t="shared" ca="1" si="13"/>
        <v>21</v>
      </c>
      <c r="J27" s="104"/>
    </row>
    <row r="28" spans="1:10" s="92" customFormat="1" ht="16.8">
      <c r="A28" s="106" t="s">
        <v>127</v>
      </c>
      <c r="B28" s="99">
        <v>3</v>
      </c>
      <c r="C28" s="107" t="s">
        <v>36</v>
      </c>
      <c r="D28" s="108" t="str">
        <f>IF(C28="Str",'Personal File'!$C$11,IF(C28="Dex",'Personal File'!$C$12,IF(C28="Con",'Personal File'!$C$13,IF(C28="Int",'Personal File'!$C$14,IF(C28="Wis",'Personal File'!$C$15,IF(C28="Cha",'Personal File'!$C$16))))))</f>
        <v>+3</v>
      </c>
      <c r="E28" s="109" t="str">
        <f t="shared" si="11"/>
        <v>Int (+3)</v>
      </c>
      <c r="F28" s="103" t="s">
        <v>66</v>
      </c>
      <c r="G28" s="103">
        <f t="shared" si="12"/>
        <v>6</v>
      </c>
      <c r="H28" s="91">
        <f t="shared" ca="1" si="2"/>
        <v>17</v>
      </c>
      <c r="I28" s="103">
        <f t="shared" ca="1" si="13"/>
        <v>23</v>
      </c>
      <c r="J28" s="104"/>
    </row>
    <row r="29" spans="1:10" s="92" customFormat="1" ht="16.8">
      <c r="A29" s="106" t="s">
        <v>128</v>
      </c>
      <c r="B29" s="99">
        <v>2</v>
      </c>
      <c r="C29" s="107" t="s">
        <v>36</v>
      </c>
      <c r="D29" s="108" t="str">
        <f>IF(C29="Str",'Personal File'!$C$11,IF(C29="Dex",'Personal File'!$C$12,IF(C29="Con",'Personal File'!$C$13,IF(C29="Int",'Personal File'!$C$14,IF(C29="Wis",'Personal File'!$C$15,IF(C29="Cha",'Personal File'!$C$16))))))</f>
        <v>+3</v>
      </c>
      <c r="E29" s="109" t="str">
        <f t="shared" si="4"/>
        <v>Int (+3)</v>
      </c>
      <c r="F29" s="103" t="s">
        <v>66</v>
      </c>
      <c r="G29" s="103">
        <f t="shared" si="9"/>
        <v>5</v>
      </c>
      <c r="H29" s="91">
        <f t="shared" ca="1" si="2"/>
        <v>8</v>
      </c>
      <c r="I29" s="103">
        <f t="shared" ca="1" si="10"/>
        <v>13</v>
      </c>
      <c r="J29" s="104"/>
    </row>
    <row r="30" spans="1:10" s="92" customFormat="1" ht="16.8">
      <c r="A30" s="118" t="s">
        <v>57</v>
      </c>
      <c r="B30" s="99">
        <v>2</v>
      </c>
      <c r="C30" s="119" t="s">
        <v>37</v>
      </c>
      <c r="D30" s="120" t="str">
        <f>IF(C30="Str",'Personal File'!$C$11,IF(C30="Dex",'Personal File'!$C$12,IF(C30="Con",'Personal File'!$C$13,IF(C30="Int",'Personal File'!$C$14,IF(C30="Wis",'Personal File'!$C$15,IF(C30="Cha",'Personal File'!$C$16))))))</f>
        <v>+0</v>
      </c>
      <c r="E30" s="121" t="str">
        <f t="shared" si="4"/>
        <v>Wis (+0)</v>
      </c>
      <c r="F30" s="103" t="s">
        <v>100</v>
      </c>
      <c r="G30" s="103">
        <f t="shared" si="1"/>
        <v>3</v>
      </c>
      <c r="H30" s="91">
        <f t="shared" ca="1" si="2"/>
        <v>7</v>
      </c>
      <c r="I30" s="103">
        <f t="shared" ca="1" si="6"/>
        <v>10</v>
      </c>
      <c r="J30" s="104"/>
    </row>
    <row r="31" spans="1:10" s="92" customFormat="1" ht="16.8">
      <c r="A31" s="88" t="s">
        <v>22</v>
      </c>
      <c r="B31" s="81">
        <v>0</v>
      </c>
      <c r="C31" s="89" t="s">
        <v>38</v>
      </c>
      <c r="D31" s="90" t="str">
        <f>IF(C31="Str",'Personal File'!$C$11,IF(C31="Dex",'Personal File'!$C$12,IF(C31="Con",'Personal File'!$C$13,IF(C31="Int",'Personal File'!$C$14,IF(C31="Wis",'Personal File'!$C$15,IF(C31="Cha",'Personal File'!$C$16))))))</f>
        <v>+0</v>
      </c>
      <c r="E31" s="72" t="str">
        <f t="shared" si="4"/>
        <v>Dex (+0)</v>
      </c>
      <c r="F31" s="85" t="s">
        <v>152</v>
      </c>
      <c r="G31" s="85">
        <f t="shared" si="1"/>
        <v>-2</v>
      </c>
      <c r="H31" s="91">
        <f t="shared" ca="1" si="2"/>
        <v>6</v>
      </c>
      <c r="I31" s="85">
        <f t="shared" ca="1" si="6"/>
        <v>4</v>
      </c>
      <c r="J31" s="86"/>
    </row>
    <row r="32" spans="1:10" s="92" customFormat="1" ht="16.8">
      <c r="A32" s="126" t="s">
        <v>58</v>
      </c>
      <c r="B32" s="111">
        <v>0</v>
      </c>
      <c r="C32" s="127" t="s">
        <v>38</v>
      </c>
      <c r="D32" s="128" t="str">
        <f>IF(C32="Str",'Personal File'!$C$11,IF(C32="Dex",'Personal File'!$C$12,IF(C32="Con",'Personal File'!$C$13,IF(C32="Int",'Personal File'!$C$14,IF(C32="Wis",'Personal File'!$C$15,IF(C32="Cha",'Personal File'!$C$16))))))</f>
        <v>+0</v>
      </c>
      <c r="E32" s="129" t="str">
        <f t="shared" si="4"/>
        <v>Dex (+0)</v>
      </c>
      <c r="F32" s="115" t="s">
        <v>66</v>
      </c>
      <c r="G32" s="115">
        <f t="shared" si="1"/>
        <v>0</v>
      </c>
      <c r="H32" s="91">
        <f t="shared" ca="1" si="2"/>
        <v>20</v>
      </c>
      <c r="I32" s="115">
        <f t="shared" ca="1" si="6"/>
        <v>20</v>
      </c>
      <c r="J32" s="116"/>
    </row>
    <row r="33" spans="1:10" ht="16.8">
      <c r="A33" s="93" t="s">
        <v>106</v>
      </c>
      <c r="B33" s="81">
        <v>0</v>
      </c>
      <c r="C33" s="94" t="s">
        <v>34</v>
      </c>
      <c r="D33" s="95" t="str">
        <f>IF(C33="Str",'Personal File'!$C$11,IF(C33="Dex",'Personal File'!$C$12,IF(C33="Con",'Personal File'!$C$13,IF(C33="Int",'Personal File'!$C$14,IF(C33="Wis",'Personal File'!$C$15,IF(C33="Cha",'Personal File'!$C$16))))))</f>
        <v>+1</v>
      </c>
      <c r="E33" s="96" t="str">
        <f t="shared" si="4"/>
        <v>Cha (+1)</v>
      </c>
      <c r="F33" s="85" t="s">
        <v>66</v>
      </c>
      <c r="G33" s="85">
        <f t="shared" si="1"/>
        <v>1</v>
      </c>
      <c r="H33" s="91">
        <f t="shared" ca="1" si="2"/>
        <v>6</v>
      </c>
      <c r="I33" s="85">
        <f t="shared" ca="1" si="6"/>
        <v>7</v>
      </c>
      <c r="J33" s="86"/>
    </row>
    <row r="34" spans="1:10" ht="16.8">
      <c r="A34" s="261" t="s">
        <v>181</v>
      </c>
      <c r="B34" s="99">
        <v>4</v>
      </c>
      <c r="C34" s="119" t="s">
        <v>37</v>
      </c>
      <c r="D34" s="120" t="str">
        <f>IF(C34="Str",'Personal File'!$C$11,IF(C34="Dex",'Personal File'!$C$12,IF(C34="Con",'Personal File'!$C$13,IF(C34="Int",'Personal File'!$C$14,IF(C34="Wis",'Personal File'!$C$15,IF(C34="Cha",'Personal File'!$C$16))))))</f>
        <v>+0</v>
      </c>
      <c r="E34" s="121" t="str">
        <f t="shared" ref="E34" si="14">CONCATENATE(C34," (",D34,")")</f>
        <v>Wis (+0)</v>
      </c>
      <c r="F34" s="103" t="s">
        <v>66</v>
      </c>
      <c r="G34" s="103">
        <f t="shared" si="1"/>
        <v>4</v>
      </c>
      <c r="H34" s="91">
        <f t="shared" ca="1" si="2"/>
        <v>15</v>
      </c>
      <c r="I34" s="103">
        <f t="shared" ca="1" si="6"/>
        <v>19</v>
      </c>
      <c r="J34" s="104" t="s">
        <v>182</v>
      </c>
    </row>
    <row r="35" spans="1:10" ht="16.8">
      <c r="A35" s="131" t="s">
        <v>23</v>
      </c>
      <c r="B35" s="99">
        <v>4</v>
      </c>
      <c r="C35" s="132" t="s">
        <v>38</v>
      </c>
      <c r="D35" s="133" t="str">
        <f>IF(C35="Str",'Personal File'!$C$11,IF(C35="Dex",'Personal File'!$C$12,IF(C35="Con",'Personal File'!$C$13,IF(C35="Int",'Personal File'!$C$14,IF(C35="Wis",'Personal File'!$C$15,IF(C35="Cha",'Personal File'!$C$16))))))</f>
        <v>+0</v>
      </c>
      <c r="E35" s="134" t="str">
        <f t="shared" si="4"/>
        <v>Dex (+0)</v>
      </c>
      <c r="F35" s="103" t="s">
        <v>66</v>
      </c>
      <c r="G35" s="103">
        <f t="shared" si="1"/>
        <v>4</v>
      </c>
      <c r="H35" s="91">
        <f t="shared" ca="1" si="2"/>
        <v>18</v>
      </c>
      <c r="I35" s="103">
        <f t="shared" ca="1" si="6"/>
        <v>22</v>
      </c>
      <c r="J35" s="104"/>
    </row>
    <row r="36" spans="1:10" ht="16.8">
      <c r="A36" s="106" t="s">
        <v>24</v>
      </c>
      <c r="B36" s="99">
        <v>1</v>
      </c>
      <c r="C36" s="107" t="s">
        <v>36</v>
      </c>
      <c r="D36" s="108" t="str">
        <f>IF(C36="Str",'Personal File'!$C$11,IF(C36="Dex",'Personal File'!$C$12,IF(C36="Con",'Personal File'!$C$13,IF(C36="Int",'Personal File'!$C$14,IF(C36="Wis",'Personal File'!$C$15,IF(C36="Cha",'Personal File'!$C$16))))))</f>
        <v>+3</v>
      </c>
      <c r="E36" s="109" t="str">
        <f t="shared" si="4"/>
        <v>Int (+3)</v>
      </c>
      <c r="F36" s="103" t="s">
        <v>100</v>
      </c>
      <c r="G36" s="103">
        <f t="shared" si="1"/>
        <v>5</v>
      </c>
      <c r="H36" s="91">
        <f t="shared" ca="1" si="2"/>
        <v>11</v>
      </c>
      <c r="I36" s="103">
        <f t="shared" ca="1" si="6"/>
        <v>16</v>
      </c>
      <c r="J36" s="104"/>
    </row>
    <row r="37" spans="1:10" ht="16.8">
      <c r="A37" s="118" t="s">
        <v>59</v>
      </c>
      <c r="B37" s="99">
        <v>7</v>
      </c>
      <c r="C37" s="119" t="s">
        <v>37</v>
      </c>
      <c r="D37" s="120" t="str">
        <f>IF(C37="Str",'Personal File'!$C$11,IF(C37="Dex",'Personal File'!$C$12,IF(C37="Con",'Personal File'!$C$13,IF(C37="Int",'Personal File'!$C$14,IF(C37="Wis",'Personal File'!$C$15,IF(C37="Cha",'Personal File'!$C$16))))))</f>
        <v>+0</v>
      </c>
      <c r="E37" s="121" t="str">
        <f t="shared" si="4"/>
        <v>Wis (+0)</v>
      </c>
      <c r="F37" s="103" t="s">
        <v>66</v>
      </c>
      <c r="G37" s="103">
        <f t="shared" si="1"/>
        <v>7</v>
      </c>
      <c r="H37" s="91">
        <f t="shared" ca="1" si="2"/>
        <v>11</v>
      </c>
      <c r="I37" s="103">
        <f t="shared" ca="1" si="6"/>
        <v>18</v>
      </c>
      <c r="J37" s="104"/>
    </row>
    <row r="38" spans="1:10" ht="16.8">
      <c r="A38" s="126" t="s">
        <v>91</v>
      </c>
      <c r="B38" s="111">
        <v>0</v>
      </c>
      <c r="C38" s="127" t="s">
        <v>38</v>
      </c>
      <c r="D38" s="128" t="str">
        <f>IF(C38="Str",'Personal File'!$C$11,IF(C38="Dex",'Personal File'!$C$12,IF(C38="Con",'Personal File'!$C$13,IF(C38="Int",'Personal File'!$C$14,IF(C38="Wis",'Personal File'!$C$15,IF(C38="Cha",'Personal File'!$C$16))))))</f>
        <v>+0</v>
      </c>
      <c r="E38" s="129" t="str">
        <f t="shared" si="4"/>
        <v>Dex (+0)</v>
      </c>
      <c r="F38" s="115" t="s">
        <v>152</v>
      </c>
      <c r="G38" s="115">
        <f t="shared" si="1"/>
        <v>-2</v>
      </c>
      <c r="H38" s="91">
        <f t="shared" ca="1" si="2"/>
        <v>13</v>
      </c>
      <c r="I38" s="115">
        <f t="shared" ca="1" si="6"/>
        <v>11</v>
      </c>
      <c r="J38" s="116"/>
    </row>
    <row r="39" spans="1:10" ht="16.8">
      <c r="A39" s="110" t="s">
        <v>129</v>
      </c>
      <c r="B39" s="111">
        <v>0</v>
      </c>
      <c r="C39" s="112" t="s">
        <v>36</v>
      </c>
      <c r="D39" s="113" t="str">
        <f>IF(C39="Str",'Personal File'!$C$11,IF(C39="Dex",'Personal File'!$C$12,IF(C39="Con",'Personal File'!$C$13,IF(C39="Int",'Personal File'!$C$14,IF(C39="Wis",'Personal File'!$C$15,IF(C39="Cha",'Personal File'!$C$16))))))</f>
        <v>+3</v>
      </c>
      <c r="E39" s="114" t="str">
        <f t="shared" ref="E39" si="15">CONCATENATE(C39," (",D39,")")</f>
        <v>Int (+3)</v>
      </c>
      <c r="F39" s="115" t="s">
        <v>66</v>
      </c>
      <c r="G39" s="115">
        <f t="shared" ref="G39" si="16">B39+D39+F39</f>
        <v>3</v>
      </c>
      <c r="H39" s="91">
        <f t="shared" ca="1" si="2"/>
        <v>9</v>
      </c>
      <c r="I39" s="115">
        <f t="shared" ref="I39" ca="1" si="17">SUM(G39:H39)</f>
        <v>12</v>
      </c>
      <c r="J39" s="203"/>
    </row>
    <row r="40" spans="1:10" ht="16.8">
      <c r="A40" s="106" t="s">
        <v>60</v>
      </c>
      <c r="B40" s="99">
        <v>10</v>
      </c>
      <c r="C40" s="107" t="s">
        <v>36</v>
      </c>
      <c r="D40" s="108" t="str">
        <f>IF(C40="Str",'Personal File'!$C$11,IF(C40="Dex",'Personal File'!$C$12,IF(C40="Con",'Personal File'!$C$13,IF(C40="Int",'Personal File'!$C$14,IF(C40="Wis",'Personal File'!$C$15,IF(C40="Cha",'Personal File'!$C$16))))))</f>
        <v>+3</v>
      </c>
      <c r="E40" s="109" t="str">
        <f t="shared" si="4"/>
        <v>Int (+3)</v>
      </c>
      <c r="F40" s="103" t="s">
        <v>66</v>
      </c>
      <c r="G40" s="103">
        <f t="shared" ref="G40" si="18">B40+D40+F40</f>
        <v>13</v>
      </c>
      <c r="H40" s="91">
        <f t="shared" ca="1" si="2"/>
        <v>2</v>
      </c>
      <c r="I40" s="103">
        <f t="shared" ref="I40" ca="1" si="19">SUM(G40:H40)</f>
        <v>15</v>
      </c>
      <c r="J40" s="139"/>
    </row>
    <row r="41" spans="1:10" ht="16.8">
      <c r="A41" s="118" t="s">
        <v>61</v>
      </c>
      <c r="B41" s="99">
        <v>0</v>
      </c>
      <c r="C41" s="119" t="s">
        <v>37</v>
      </c>
      <c r="D41" s="120" t="str">
        <f>IF(C41="Str",'Personal File'!$C$11,IF(C41="Dex",'Personal File'!$C$12,IF(C41="Con",'Personal File'!$C$13,IF(C41="Int",'Personal File'!$C$14,IF(C41="Wis",'Personal File'!$C$15,IF(C41="Cha",'Personal File'!$C$16))))))</f>
        <v>+0</v>
      </c>
      <c r="E41" s="121" t="str">
        <f t="shared" si="4"/>
        <v>Wis (+0)</v>
      </c>
      <c r="F41" s="103" t="s">
        <v>100</v>
      </c>
      <c r="G41" s="103">
        <f t="shared" si="1"/>
        <v>1</v>
      </c>
      <c r="H41" s="91">
        <f t="shared" ca="1" si="2"/>
        <v>20</v>
      </c>
      <c r="I41" s="103">
        <f t="shared" ca="1" si="6"/>
        <v>21</v>
      </c>
      <c r="J41" s="139"/>
    </row>
    <row r="42" spans="1:10" ht="16.8">
      <c r="A42" s="118" t="s">
        <v>92</v>
      </c>
      <c r="B42" s="99">
        <v>0</v>
      </c>
      <c r="C42" s="119" t="s">
        <v>37</v>
      </c>
      <c r="D42" s="120" t="str">
        <f>IF(C42="Str",'Personal File'!$C$11,IF(C42="Dex",'Personal File'!$C$12,IF(C42="Con",'Personal File'!$C$13,IF(C42="Int",'Personal File'!$C$14,IF(C42="Wis",'Personal File'!$C$15,IF(C42="Cha",'Personal File'!$C$16))))))</f>
        <v>+0</v>
      </c>
      <c r="E42" s="121" t="str">
        <f t="shared" si="4"/>
        <v>Wis (+0)</v>
      </c>
      <c r="F42" s="103" t="s">
        <v>66</v>
      </c>
      <c r="G42" s="103">
        <f t="shared" si="1"/>
        <v>0</v>
      </c>
      <c r="H42" s="91">
        <f t="shared" ca="1" si="2"/>
        <v>20</v>
      </c>
      <c r="I42" s="103">
        <f t="shared" ca="1" si="6"/>
        <v>20</v>
      </c>
      <c r="J42" s="104"/>
    </row>
    <row r="43" spans="1:10" ht="16.8">
      <c r="A43" s="98" t="s">
        <v>25</v>
      </c>
      <c r="B43" s="99">
        <v>2</v>
      </c>
      <c r="C43" s="100" t="s">
        <v>39</v>
      </c>
      <c r="D43" s="101" t="str">
        <f>IF(C43="Str",'Personal File'!$C$11,IF(C43="Dex",'Personal File'!$C$12,IF(C43="Con",'Personal File'!$C$13,IF(C43="Int",'Personal File'!$C$14,IF(C43="Wis",'Personal File'!$C$15,IF(C43="Cha",'Personal File'!$C$16))))))</f>
        <v>+3</v>
      </c>
      <c r="E43" s="102" t="str">
        <f t="shared" si="4"/>
        <v>Str (+3)</v>
      </c>
      <c r="F43" s="103" t="s">
        <v>66</v>
      </c>
      <c r="G43" s="103">
        <f t="shared" si="1"/>
        <v>5</v>
      </c>
      <c r="H43" s="91">
        <f t="shared" ca="1" si="2"/>
        <v>8</v>
      </c>
      <c r="I43" s="103">
        <f t="shared" ca="1" si="6"/>
        <v>13</v>
      </c>
      <c r="J43" s="104"/>
    </row>
    <row r="44" spans="1:10" ht="16.8">
      <c r="A44" s="126" t="s">
        <v>62</v>
      </c>
      <c r="B44" s="111">
        <v>0</v>
      </c>
      <c r="C44" s="127" t="s">
        <v>38</v>
      </c>
      <c r="D44" s="128" t="str">
        <f>IF(C44="Str",'Personal File'!$C$11,IF(C44="Dex",'Personal File'!$C$12,IF(C44="Con",'Personal File'!$C$13,IF(C44="Int",'Personal File'!$C$14,IF(C44="Wis",'Personal File'!$C$15,IF(C44="Cha",'Personal File'!$C$16))))))</f>
        <v>+0</v>
      </c>
      <c r="E44" s="129" t="str">
        <f t="shared" si="4"/>
        <v>Dex (+0)</v>
      </c>
      <c r="F44" s="115" t="s">
        <v>152</v>
      </c>
      <c r="G44" s="115">
        <f t="shared" si="1"/>
        <v>-2</v>
      </c>
      <c r="H44" s="91">
        <f t="shared" ca="1" si="2"/>
        <v>3</v>
      </c>
      <c r="I44" s="115">
        <f t="shared" ca="1" si="6"/>
        <v>1</v>
      </c>
      <c r="J44" s="116"/>
    </row>
    <row r="45" spans="1:10" ht="16.8">
      <c r="A45" s="130" t="s">
        <v>63</v>
      </c>
      <c r="B45" s="111">
        <v>0</v>
      </c>
      <c r="C45" s="212" t="s">
        <v>34</v>
      </c>
      <c r="D45" s="213" t="str">
        <f>IF(C45="Str",'Personal File'!$C$11,IF(C45="Dex",'Personal File'!$C$12,IF(C45="Con",'Personal File'!$C$13,IF(C45="Int",'Personal File'!$C$14,IF(C45="Wis",'Personal File'!$C$15,IF(C45="Cha",'Personal File'!$C$16))))))</f>
        <v>+1</v>
      </c>
      <c r="E45" s="214" t="str">
        <f t="shared" si="4"/>
        <v>Cha (+1)</v>
      </c>
      <c r="F45" s="115" t="s">
        <v>66</v>
      </c>
      <c r="G45" s="115">
        <f t="shared" si="1"/>
        <v>1</v>
      </c>
      <c r="H45" s="91">
        <f t="shared" ca="1" si="2"/>
        <v>11</v>
      </c>
      <c r="I45" s="115">
        <f t="shared" ca="1" si="6"/>
        <v>12</v>
      </c>
      <c r="J45" s="116"/>
    </row>
    <row r="46" spans="1:10" ht="17.399999999999999" thickBot="1">
      <c r="A46" s="205" t="s">
        <v>64</v>
      </c>
      <c r="B46" s="206">
        <v>0</v>
      </c>
      <c r="C46" s="207" t="s">
        <v>38</v>
      </c>
      <c r="D46" s="208" t="str">
        <f>IF(C46="Str",'Personal File'!$C$11,IF(C46="Dex",'Personal File'!$C$12,IF(C46="Con",'Personal File'!$C$13,IF(C46="Int",'Personal File'!$C$14,IF(C46="Wis",'Personal File'!$C$15,IF(C46="Cha",'Personal File'!$C$16))))))</f>
        <v>+0</v>
      </c>
      <c r="E46" s="209" t="str">
        <f t="shared" si="4"/>
        <v>Dex (+0)</v>
      </c>
      <c r="F46" s="210" t="s">
        <v>66</v>
      </c>
      <c r="G46" s="210">
        <f t="shared" si="1"/>
        <v>0</v>
      </c>
      <c r="H46" s="140">
        <f t="shared" ca="1" si="2"/>
        <v>1</v>
      </c>
      <c r="I46" s="210">
        <f t="shared" ca="1" si="6"/>
        <v>1</v>
      </c>
      <c r="J46" s="211"/>
    </row>
    <row r="47" spans="1:10" ht="16.2" thickTop="1">
      <c r="B47" s="141">
        <f>SUM(B6:B46,B34)</f>
        <v>75</v>
      </c>
      <c r="E47" s="275">
        <f>SUM(E48:E60)</f>
        <v>75</v>
      </c>
      <c r="F47" s="142" t="s">
        <v>70</v>
      </c>
    </row>
    <row r="48" spans="1:10">
      <c r="B48" s="141"/>
      <c r="E48" s="193">
        <f>4*(2+'Personal File'!$C$14)</f>
        <v>20</v>
      </c>
      <c r="F48" s="145" t="s">
        <v>131</v>
      </c>
    </row>
    <row r="49" spans="2:6">
      <c r="B49" s="141"/>
      <c r="E49" s="193">
        <f>2+'Personal File'!$C$14</f>
        <v>5</v>
      </c>
      <c r="F49" s="145" t="s">
        <v>132</v>
      </c>
    </row>
    <row r="50" spans="2:6">
      <c r="B50" s="141"/>
      <c r="E50" s="193">
        <f>2+'Personal File'!$C$14</f>
        <v>5</v>
      </c>
      <c r="F50" s="145" t="s">
        <v>133</v>
      </c>
    </row>
    <row r="51" spans="2:6">
      <c r="B51" s="141"/>
      <c r="E51" s="193">
        <f>2+'Personal File'!$C$14</f>
        <v>5</v>
      </c>
      <c r="F51" s="145" t="s">
        <v>134</v>
      </c>
    </row>
    <row r="52" spans="2:6">
      <c r="E52" s="193">
        <f>2+'Personal File'!$C$14</f>
        <v>5</v>
      </c>
      <c r="F52" s="145" t="s">
        <v>193</v>
      </c>
    </row>
    <row r="53" spans="2:6">
      <c r="E53" s="193">
        <f>2+'Personal File'!$C$14</f>
        <v>5</v>
      </c>
      <c r="F53" s="145" t="s">
        <v>194</v>
      </c>
    </row>
    <row r="54" spans="2:6">
      <c r="E54" s="193">
        <f>2+'Personal File'!$C$14</f>
        <v>5</v>
      </c>
      <c r="F54" s="145" t="s">
        <v>195</v>
      </c>
    </row>
    <row r="55" spans="2:6">
      <c r="E55" s="193">
        <f>2+'Personal File'!$C$14</f>
        <v>5</v>
      </c>
      <c r="F55" s="145" t="s">
        <v>196</v>
      </c>
    </row>
    <row r="56" spans="2:6">
      <c r="E56" s="193">
        <f>2+'Personal File'!$C$14</f>
        <v>5</v>
      </c>
      <c r="F56" s="145" t="s">
        <v>232</v>
      </c>
    </row>
    <row r="57" spans="2:6">
      <c r="E57" s="193">
        <f>2+'Personal File'!$C$14</f>
        <v>5</v>
      </c>
      <c r="F57" s="145" t="s">
        <v>249</v>
      </c>
    </row>
    <row r="58" spans="2:6">
      <c r="E58" s="193">
        <f>2+'Personal File'!$C$14</f>
        <v>5</v>
      </c>
      <c r="F58" s="145" t="s">
        <v>273</v>
      </c>
    </row>
    <row r="59" spans="2:6">
      <c r="E59" s="193">
        <f>2+'Personal File'!$C$14</f>
        <v>5</v>
      </c>
      <c r="F59" s="145" t="s">
        <v>274</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
  <sheetViews>
    <sheetView showGridLines="0" workbookViewId="0"/>
  </sheetViews>
  <sheetFormatPr defaultColWidth="9.59765625" defaultRowHeight="16.8"/>
  <cols>
    <col min="1" max="1" width="26" style="149" bestFit="1" customWidth="1"/>
    <col min="2" max="2" width="2.19921875" style="147" customWidth="1"/>
    <col min="3" max="3" width="33.296875" style="147" bestFit="1" customWidth="1"/>
    <col min="4" max="16384" width="9.59765625" style="147"/>
  </cols>
  <sheetData>
    <row r="1" spans="1:3" ht="22.2" thickTop="1" thickBot="1">
      <c r="A1" s="307" t="s">
        <v>97</v>
      </c>
      <c r="C1" s="533" t="s">
        <v>136</v>
      </c>
    </row>
    <row r="2" spans="1:3" ht="17.399999999999999" thickBot="1">
      <c r="A2" s="148" t="s">
        <v>231</v>
      </c>
      <c r="C2" s="534" t="s">
        <v>338</v>
      </c>
    </row>
    <row r="3" spans="1:3">
      <c r="A3" s="148" t="s">
        <v>218</v>
      </c>
      <c r="C3" s="535" t="s">
        <v>276</v>
      </c>
    </row>
    <row r="4" spans="1:3">
      <c r="A4" s="148" t="s">
        <v>219</v>
      </c>
      <c r="C4" s="596" t="s">
        <v>327</v>
      </c>
    </row>
    <row r="5" spans="1:3">
      <c r="A5" s="355" t="s">
        <v>229</v>
      </c>
      <c r="C5" s="536" t="s">
        <v>139</v>
      </c>
    </row>
    <row r="6" spans="1:3">
      <c r="A6" s="355" t="s">
        <v>268</v>
      </c>
      <c r="C6" s="536" t="s">
        <v>137</v>
      </c>
    </row>
    <row r="7" spans="1:3" ht="17.399999999999999" thickBot="1">
      <c r="A7" s="356" t="s">
        <v>306</v>
      </c>
      <c r="C7" s="537" t="s">
        <v>138</v>
      </c>
    </row>
    <row r="8" spans="1:3" ht="18" thickTop="1" thickBot="1"/>
    <row r="9" spans="1:3" ht="22.2" thickTop="1" thickBot="1">
      <c r="A9" s="308" t="s">
        <v>343</v>
      </c>
      <c r="C9" s="310" t="s">
        <v>80</v>
      </c>
    </row>
    <row r="10" spans="1:3" ht="17.399999999999999" thickBot="1">
      <c r="A10" s="233" t="s">
        <v>145</v>
      </c>
      <c r="C10" s="150" t="s">
        <v>135</v>
      </c>
    </row>
    <row r="11" spans="1:3" ht="18" thickTop="1" thickBot="1">
      <c r="A11" s="234" t="s">
        <v>328</v>
      </c>
    </row>
    <row r="12" spans="1:3" ht="22.2" thickTop="1" thickBot="1">
      <c r="A12" s="235" t="s">
        <v>146</v>
      </c>
      <c r="C12" s="309" t="s">
        <v>147</v>
      </c>
    </row>
    <row r="13" spans="1:3">
      <c r="A13" s="235" t="s">
        <v>192</v>
      </c>
      <c r="C13" s="236" t="s">
        <v>148</v>
      </c>
    </row>
    <row r="14" spans="1:3">
      <c r="A14" s="235" t="s">
        <v>204</v>
      </c>
      <c r="C14" s="219" t="s">
        <v>149</v>
      </c>
    </row>
    <row r="15" spans="1:3" ht="17.399999999999999" thickBot="1">
      <c r="A15" s="235" t="s">
        <v>230</v>
      </c>
      <c r="C15" s="237" t="s">
        <v>98</v>
      </c>
    </row>
    <row r="16" spans="1:3" ht="18" thickTop="1" thickBot="1">
      <c r="A16" s="235" t="s">
        <v>346</v>
      </c>
    </row>
    <row r="17" spans="1:3" ht="24" thickTop="1" thickBot="1">
      <c r="A17" s="260" t="s">
        <v>347</v>
      </c>
      <c r="C17" s="538" t="s">
        <v>345</v>
      </c>
    </row>
    <row r="18" spans="1:3" ht="18" thickTop="1" thickBot="1">
      <c r="C18" s="540" t="s">
        <v>371</v>
      </c>
    </row>
    <row r="19" spans="1:3" ht="24" thickTop="1" thickBot="1">
      <c r="A19" s="538" t="s">
        <v>344</v>
      </c>
    </row>
    <row r="20" spans="1:3">
      <c r="A20" s="539" t="s">
        <v>341</v>
      </c>
    </row>
    <row r="21" spans="1:3" ht="17.399999999999999" thickBot="1">
      <c r="A21" s="540" t="s">
        <v>342</v>
      </c>
    </row>
    <row r="22" spans="1:3" ht="17.399999999999999" thickTop="1"/>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9"/>
  <sheetViews>
    <sheetView showGridLines="0" zoomScaleNormal="100" workbookViewId="0">
      <pane ySplit="2" topLeftCell="A3" activePane="bottomLeft" state="frozen"/>
      <selection pane="bottomLeft" activeCell="A3" sqref="A3"/>
    </sheetView>
  </sheetViews>
  <sheetFormatPr defaultColWidth="18.19921875" defaultRowHeight="15.6"/>
  <cols>
    <col min="1" max="1" width="23.69921875" style="239" bestFit="1" customWidth="1"/>
    <col min="2" max="2" width="6.19921875" style="239" bestFit="1" customWidth="1"/>
    <col min="3" max="3" width="13.59765625" style="240" bestFit="1" customWidth="1"/>
    <col min="4" max="4" width="11.296875" style="240" bestFit="1" customWidth="1"/>
    <col min="5" max="5" width="7.296875" style="241" bestFit="1" customWidth="1"/>
    <col min="6" max="6" width="13.19921875" style="240" bestFit="1" customWidth="1"/>
    <col min="7" max="7" width="9.796875" style="240" bestFit="1" customWidth="1"/>
    <col min="8" max="8" width="21.69921875" style="239" bestFit="1" customWidth="1"/>
    <col min="9" max="9" width="5.5" style="238" bestFit="1" customWidth="1"/>
    <col min="10" max="16384" width="18.19921875" style="238"/>
  </cols>
  <sheetData>
    <row r="1" spans="1:10" ht="23.4" thickBot="1">
      <c r="A1" s="465" t="s">
        <v>316</v>
      </c>
      <c r="B1" s="252"/>
      <c r="C1" s="252"/>
      <c r="D1" s="252"/>
      <c r="E1" s="253"/>
      <c r="F1" s="252"/>
      <c r="G1" s="252"/>
      <c r="H1" s="252"/>
    </row>
    <row r="2" spans="1:10" s="302" customFormat="1" ht="16.8">
      <c r="A2" s="459" t="s">
        <v>172</v>
      </c>
      <c r="B2" s="460" t="s">
        <v>118</v>
      </c>
      <c r="C2" s="460" t="s">
        <v>171</v>
      </c>
      <c r="D2" s="461" t="s">
        <v>170</v>
      </c>
      <c r="E2" s="462" t="s">
        <v>169</v>
      </c>
      <c r="F2" s="460" t="s">
        <v>168</v>
      </c>
      <c r="G2" s="460" t="s">
        <v>167</v>
      </c>
      <c r="H2" s="463" t="s">
        <v>176</v>
      </c>
      <c r="I2" s="464" t="s">
        <v>177</v>
      </c>
    </row>
    <row r="3" spans="1:10" s="251" customFormat="1" ht="16.8">
      <c r="A3" s="466" t="s">
        <v>207</v>
      </c>
      <c r="B3" s="250">
        <v>0</v>
      </c>
      <c r="C3" s="303" t="s">
        <v>166</v>
      </c>
      <c r="D3" s="244" t="s">
        <v>156</v>
      </c>
      <c r="E3" s="304" t="s">
        <v>155</v>
      </c>
      <c r="F3" s="254" t="s">
        <v>164</v>
      </c>
      <c r="G3" s="254" t="s">
        <v>153</v>
      </c>
      <c r="H3" s="254" t="s">
        <v>174</v>
      </c>
      <c r="I3" s="255">
        <v>196</v>
      </c>
    </row>
    <row r="4" spans="1:10" ht="16.8">
      <c r="A4" s="466" t="s">
        <v>178</v>
      </c>
      <c r="B4" s="250">
        <v>0</v>
      </c>
      <c r="C4" s="249" t="s">
        <v>179</v>
      </c>
      <c r="D4" s="244" t="s">
        <v>160</v>
      </c>
      <c r="E4" s="247" t="s">
        <v>155</v>
      </c>
      <c r="F4" s="247" t="s">
        <v>164</v>
      </c>
      <c r="G4" s="247" t="s">
        <v>158</v>
      </c>
      <c r="H4" s="254" t="s">
        <v>174</v>
      </c>
      <c r="I4" s="255">
        <v>217</v>
      </c>
    </row>
    <row r="5" spans="1:10" ht="16.8">
      <c r="A5" s="466" t="s">
        <v>165</v>
      </c>
      <c r="B5" s="250">
        <v>0</v>
      </c>
      <c r="C5" s="249" t="s">
        <v>189</v>
      </c>
      <c r="D5" s="248" t="s">
        <v>156</v>
      </c>
      <c r="E5" s="247" t="s">
        <v>155</v>
      </c>
      <c r="F5" s="247" t="s">
        <v>164</v>
      </c>
      <c r="G5" s="247" t="s">
        <v>153</v>
      </c>
      <c r="H5" s="254" t="s">
        <v>174</v>
      </c>
      <c r="I5" s="255">
        <v>223</v>
      </c>
    </row>
    <row r="6" spans="1:10" ht="16.8">
      <c r="A6" s="466" t="s">
        <v>233</v>
      </c>
      <c r="B6" s="250">
        <v>0</v>
      </c>
      <c r="C6" s="306" t="s">
        <v>213</v>
      </c>
      <c r="D6" s="244" t="s">
        <v>156</v>
      </c>
      <c r="E6" s="304" t="s">
        <v>155</v>
      </c>
      <c r="F6" s="254" t="s">
        <v>211</v>
      </c>
      <c r="G6" s="254" t="s">
        <v>153</v>
      </c>
      <c r="H6" s="254" t="s">
        <v>174</v>
      </c>
      <c r="I6" s="255">
        <v>246</v>
      </c>
    </row>
    <row r="7" spans="1:10" ht="16.8">
      <c r="A7" s="467" t="s">
        <v>208</v>
      </c>
      <c r="B7" s="242">
        <v>0</v>
      </c>
      <c r="C7" s="371" t="s">
        <v>189</v>
      </c>
      <c r="D7" s="372" t="s">
        <v>160</v>
      </c>
      <c r="E7" s="374" t="s">
        <v>155</v>
      </c>
      <c r="F7" s="374" t="s">
        <v>162</v>
      </c>
      <c r="G7" s="374" t="s">
        <v>161</v>
      </c>
      <c r="H7" s="256" t="s">
        <v>174</v>
      </c>
      <c r="I7" s="257">
        <v>294</v>
      </c>
    </row>
    <row r="8" spans="1:10" ht="16.8">
      <c r="A8" s="466" t="s">
        <v>234</v>
      </c>
      <c r="B8" s="250">
        <v>1</v>
      </c>
      <c r="C8" s="306" t="s">
        <v>189</v>
      </c>
      <c r="D8" s="244" t="s">
        <v>156</v>
      </c>
      <c r="E8" s="304" t="s">
        <v>155</v>
      </c>
      <c r="F8" s="254" t="s">
        <v>162</v>
      </c>
      <c r="G8" s="254" t="s">
        <v>153</v>
      </c>
      <c r="H8" s="254" t="s">
        <v>174</v>
      </c>
      <c r="I8" s="342">
        <v>209</v>
      </c>
    </row>
    <row r="9" spans="1:10" ht="16.8">
      <c r="A9" s="466" t="s">
        <v>235</v>
      </c>
      <c r="B9" s="250">
        <v>1</v>
      </c>
      <c r="C9" s="306" t="s">
        <v>180</v>
      </c>
      <c r="D9" s="244" t="s">
        <v>184</v>
      </c>
      <c r="E9" s="304" t="s">
        <v>237</v>
      </c>
      <c r="F9" s="254" t="s">
        <v>164</v>
      </c>
      <c r="G9" s="254" t="s">
        <v>161</v>
      </c>
      <c r="H9" s="254" t="s">
        <v>174</v>
      </c>
      <c r="I9" s="342">
        <v>229</v>
      </c>
    </row>
    <row r="10" spans="1:10" ht="16.8">
      <c r="A10" s="466" t="s">
        <v>277</v>
      </c>
      <c r="B10" s="250">
        <v>1</v>
      </c>
      <c r="C10" s="306" t="s">
        <v>213</v>
      </c>
      <c r="D10" s="244" t="s">
        <v>184</v>
      </c>
      <c r="E10" s="304" t="s">
        <v>155</v>
      </c>
      <c r="F10" s="254" t="s">
        <v>211</v>
      </c>
      <c r="G10" s="254" t="s">
        <v>158</v>
      </c>
      <c r="H10" s="254" t="s">
        <v>212</v>
      </c>
      <c r="I10" s="255">
        <v>145</v>
      </c>
    </row>
    <row r="11" spans="1:10" ht="16.8">
      <c r="A11" s="466" t="s">
        <v>278</v>
      </c>
      <c r="B11" s="250">
        <v>1</v>
      </c>
      <c r="C11" s="306" t="s">
        <v>180</v>
      </c>
      <c r="D11" s="244" t="s">
        <v>156</v>
      </c>
      <c r="E11" s="304" t="s">
        <v>155</v>
      </c>
      <c r="F11" s="254" t="s">
        <v>211</v>
      </c>
      <c r="G11" s="254" t="s">
        <v>279</v>
      </c>
      <c r="H11" s="254" t="s">
        <v>280</v>
      </c>
      <c r="I11" s="255">
        <v>72</v>
      </c>
    </row>
    <row r="12" spans="1:10" ht="16.8">
      <c r="A12" s="466" t="s">
        <v>163</v>
      </c>
      <c r="B12" s="250">
        <v>1</v>
      </c>
      <c r="C12" s="306" t="s">
        <v>157</v>
      </c>
      <c r="D12" s="244" t="s">
        <v>156</v>
      </c>
      <c r="E12" s="304" t="s">
        <v>155</v>
      </c>
      <c r="F12" s="254" t="s">
        <v>162</v>
      </c>
      <c r="G12" s="254" t="s">
        <v>153</v>
      </c>
      <c r="H12" s="254" t="s">
        <v>174</v>
      </c>
      <c r="I12" s="342">
        <v>279</v>
      </c>
    </row>
    <row r="13" spans="1:10" ht="16.8">
      <c r="A13" s="466" t="s">
        <v>236</v>
      </c>
      <c r="B13" s="250">
        <v>1</v>
      </c>
      <c r="C13" s="249" t="s">
        <v>179</v>
      </c>
      <c r="D13" s="244" t="s">
        <v>216</v>
      </c>
      <c r="E13" s="247" t="s">
        <v>155</v>
      </c>
      <c r="F13" s="247" t="s">
        <v>154</v>
      </c>
      <c r="G13" s="247" t="s">
        <v>210</v>
      </c>
      <c r="H13" s="254" t="s">
        <v>174</v>
      </c>
      <c r="I13" s="255">
        <v>280</v>
      </c>
    </row>
    <row r="14" spans="1:10" ht="16.8">
      <c r="A14" s="466" t="s">
        <v>206</v>
      </c>
      <c r="B14" s="250">
        <v>1</v>
      </c>
      <c r="C14" s="306" t="s">
        <v>180</v>
      </c>
      <c r="D14" s="244" t="s">
        <v>184</v>
      </c>
      <c r="E14" s="304" t="s">
        <v>159</v>
      </c>
      <c r="F14" s="254" t="s">
        <v>211</v>
      </c>
      <c r="G14" s="254" t="s">
        <v>158</v>
      </c>
      <c r="H14" s="254" t="s">
        <v>212</v>
      </c>
      <c r="I14" s="255">
        <v>149</v>
      </c>
    </row>
    <row r="15" spans="1:10" ht="16.8">
      <c r="A15" s="467" t="s">
        <v>205</v>
      </c>
      <c r="B15" s="242">
        <v>1</v>
      </c>
      <c r="C15" s="371" t="s">
        <v>213</v>
      </c>
      <c r="D15" s="372" t="s">
        <v>214</v>
      </c>
      <c r="E15" s="374" t="s">
        <v>155</v>
      </c>
      <c r="F15" s="374" t="s">
        <v>211</v>
      </c>
      <c r="G15" s="374" t="s">
        <v>215</v>
      </c>
      <c r="H15" s="256" t="s">
        <v>174</v>
      </c>
      <c r="I15" s="257">
        <v>296</v>
      </c>
    </row>
    <row r="16" spans="1:10" ht="16.8">
      <c r="A16" s="466" t="s">
        <v>238</v>
      </c>
      <c r="B16" s="250">
        <v>2</v>
      </c>
      <c r="C16" s="306" t="s">
        <v>180</v>
      </c>
      <c r="D16" s="244" t="s">
        <v>245</v>
      </c>
      <c r="E16" s="304" t="s">
        <v>155</v>
      </c>
      <c r="F16" s="254" t="s">
        <v>162</v>
      </c>
      <c r="G16" s="254" t="s">
        <v>217</v>
      </c>
      <c r="H16" s="254" t="s">
        <v>174</v>
      </c>
      <c r="I16" s="255">
        <v>203</v>
      </c>
      <c r="J16" s="633" t="s">
        <v>517</v>
      </c>
    </row>
    <row r="17" spans="1:9" ht="16.8">
      <c r="A17" s="466" t="s">
        <v>281</v>
      </c>
      <c r="B17" s="250">
        <v>2</v>
      </c>
      <c r="C17" s="306" t="s">
        <v>282</v>
      </c>
      <c r="D17" s="244" t="s">
        <v>184</v>
      </c>
      <c r="E17" s="304" t="s">
        <v>159</v>
      </c>
      <c r="F17" s="254" t="s">
        <v>211</v>
      </c>
      <c r="G17" s="254" t="s">
        <v>161</v>
      </c>
      <c r="H17" s="254" t="s">
        <v>212</v>
      </c>
      <c r="I17" s="255">
        <v>144</v>
      </c>
    </row>
    <row r="18" spans="1:9" ht="16.8">
      <c r="A18" s="466" t="s">
        <v>209</v>
      </c>
      <c r="B18" s="250">
        <v>2</v>
      </c>
      <c r="C18" s="306" t="s">
        <v>180</v>
      </c>
      <c r="D18" s="244" t="s">
        <v>216</v>
      </c>
      <c r="E18" s="304" t="s">
        <v>155</v>
      </c>
      <c r="F18" s="254" t="s">
        <v>162</v>
      </c>
      <c r="G18" s="254" t="s">
        <v>210</v>
      </c>
      <c r="H18" s="254" t="s">
        <v>174</v>
      </c>
      <c r="I18" s="255">
        <v>207</v>
      </c>
    </row>
    <row r="19" spans="1:9" ht="16.8">
      <c r="A19" s="466" t="s">
        <v>183</v>
      </c>
      <c r="B19" s="250">
        <v>2</v>
      </c>
      <c r="C19" s="306" t="s">
        <v>166</v>
      </c>
      <c r="D19" s="244" t="s">
        <v>184</v>
      </c>
      <c r="E19" s="304" t="s">
        <v>155</v>
      </c>
      <c r="F19" s="254" t="s">
        <v>162</v>
      </c>
      <c r="G19" s="254" t="s">
        <v>153</v>
      </c>
      <c r="H19" s="254" t="s">
        <v>175</v>
      </c>
      <c r="I19" s="255">
        <v>110</v>
      </c>
    </row>
    <row r="20" spans="1:9" ht="16.8">
      <c r="A20" s="466" t="s">
        <v>239</v>
      </c>
      <c r="B20" s="250">
        <v>2</v>
      </c>
      <c r="C20" s="306" t="s">
        <v>244</v>
      </c>
      <c r="D20" s="244" t="s">
        <v>245</v>
      </c>
      <c r="E20" s="304" t="s">
        <v>155</v>
      </c>
      <c r="F20" s="254" t="s">
        <v>162</v>
      </c>
      <c r="G20" s="254" t="s">
        <v>217</v>
      </c>
      <c r="H20" s="254" t="s">
        <v>174</v>
      </c>
      <c r="I20" s="255">
        <v>272</v>
      </c>
    </row>
    <row r="21" spans="1:9" ht="16.8">
      <c r="A21" s="466" t="s">
        <v>283</v>
      </c>
      <c r="B21" s="246">
        <v>2</v>
      </c>
      <c r="C21" s="245" t="s">
        <v>180</v>
      </c>
      <c r="D21" s="244" t="s">
        <v>184</v>
      </c>
      <c r="E21" s="269" t="s">
        <v>159</v>
      </c>
      <c r="F21" s="243" t="s">
        <v>211</v>
      </c>
      <c r="G21" s="243" t="s">
        <v>158</v>
      </c>
      <c r="H21" s="254" t="s">
        <v>212</v>
      </c>
      <c r="I21" s="255">
        <v>149</v>
      </c>
    </row>
    <row r="22" spans="1:9" ht="16.8">
      <c r="A22" s="466" t="s">
        <v>240</v>
      </c>
      <c r="B22" s="246">
        <v>2</v>
      </c>
      <c r="C22" s="245" t="s">
        <v>179</v>
      </c>
      <c r="D22" s="244" t="s">
        <v>156</v>
      </c>
      <c r="E22" s="269" t="s">
        <v>155</v>
      </c>
      <c r="F22" s="243" t="s">
        <v>162</v>
      </c>
      <c r="G22" s="243" t="s">
        <v>217</v>
      </c>
      <c r="H22" s="254" t="s">
        <v>174</v>
      </c>
      <c r="I22" s="255">
        <v>294</v>
      </c>
    </row>
    <row r="23" spans="1:9" ht="16.8">
      <c r="A23" s="466" t="s">
        <v>241</v>
      </c>
      <c r="B23" s="246">
        <v>2</v>
      </c>
      <c r="C23" s="245" t="s">
        <v>189</v>
      </c>
      <c r="D23" s="244" t="s">
        <v>156</v>
      </c>
      <c r="E23" s="269" t="s">
        <v>155</v>
      </c>
      <c r="F23" s="243" t="s">
        <v>162</v>
      </c>
      <c r="G23" s="243" t="s">
        <v>153</v>
      </c>
      <c r="H23" s="254" t="s">
        <v>212</v>
      </c>
      <c r="I23" s="255">
        <v>158</v>
      </c>
    </row>
    <row r="24" spans="1:9" ht="16.8">
      <c r="A24" s="467" t="s">
        <v>250</v>
      </c>
      <c r="B24" s="242">
        <v>2</v>
      </c>
      <c r="C24" s="343" t="s">
        <v>180</v>
      </c>
      <c r="D24" s="373" t="s">
        <v>156</v>
      </c>
      <c r="E24" s="344" t="s">
        <v>159</v>
      </c>
      <c r="F24" s="375" t="s">
        <v>211</v>
      </c>
      <c r="G24" s="256" t="s">
        <v>158</v>
      </c>
      <c r="H24" s="256" t="s">
        <v>212</v>
      </c>
      <c r="I24" s="376">
        <v>158</v>
      </c>
    </row>
    <row r="25" spans="1:9" ht="16.8">
      <c r="A25" s="468" t="s">
        <v>270</v>
      </c>
      <c r="B25" s="404">
        <v>3</v>
      </c>
      <c r="C25" s="405" t="s">
        <v>180</v>
      </c>
      <c r="D25" s="646" t="s">
        <v>160</v>
      </c>
      <c r="E25" s="647" t="s">
        <v>155</v>
      </c>
      <c r="F25" s="407" t="s">
        <v>164</v>
      </c>
      <c r="G25" s="407" t="s">
        <v>161</v>
      </c>
      <c r="H25" s="408" t="s">
        <v>174</v>
      </c>
      <c r="I25" s="409">
        <v>239</v>
      </c>
    </row>
    <row r="26" spans="1:9" ht="16.8">
      <c r="A26" s="468" t="s">
        <v>242</v>
      </c>
      <c r="B26" s="404">
        <v>3</v>
      </c>
      <c r="C26" s="405" t="s">
        <v>189</v>
      </c>
      <c r="D26" s="646" t="s">
        <v>156</v>
      </c>
      <c r="E26" s="647" t="s">
        <v>155</v>
      </c>
      <c r="F26" s="407" t="s">
        <v>162</v>
      </c>
      <c r="G26" s="407" t="s">
        <v>243</v>
      </c>
      <c r="H26" s="408" t="s">
        <v>174</v>
      </c>
      <c r="I26" s="409">
        <v>244</v>
      </c>
    </row>
    <row r="27" spans="1:9" ht="16.8">
      <c r="A27" s="468" t="s">
        <v>251</v>
      </c>
      <c r="B27" s="404">
        <v>3</v>
      </c>
      <c r="C27" s="648" t="s">
        <v>180</v>
      </c>
      <c r="D27" s="646" t="s">
        <v>156</v>
      </c>
      <c r="E27" s="649" t="s">
        <v>155</v>
      </c>
      <c r="F27" s="408" t="s">
        <v>164</v>
      </c>
      <c r="G27" s="408" t="s">
        <v>217</v>
      </c>
      <c r="H27" s="408" t="s">
        <v>174</v>
      </c>
      <c r="I27" s="409">
        <v>246</v>
      </c>
    </row>
    <row r="28" spans="1:9" ht="16.8">
      <c r="A28" s="468" t="s">
        <v>228</v>
      </c>
      <c r="B28" s="404">
        <v>3</v>
      </c>
      <c r="C28" s="405" t="s">
        <v>189</v>
      </c>
      <c r="D28" s="406" t="s">
        <v>156</v>
      </c>
      <c r="E28" s="407" t="s">
        <v>155</v>
      </c>
      <c r="F28" s="407" t="s">
        <v>162</v>
      </c>
      <c r="G28" s="407" t="s">
        <v>215</v>
      </c>
      <c r="H28" s="408" t="s">
        <v>174</v>
      </c>
      <c r="I28" s="409">
        <v>298</v>
      </c>
    </row>
    <row r="29" spans="1:9" ht="16.8">
      <c r="A29" s="468" t="s">
        <v>284</v>
      </c>
      <c r="B29" s="404">
        <v>3</v>
      </c>
      <c r="C29" s="648" t="s">
        <v>180</v>
      </c>
      <c r="D29" s="646" t="s">
        <v>285</v>
      </c>
      <c r="E29" s="649" t="s">
        <v>155</v>
      </c>
      <c r="F29" s="408" t="s">
        <v>211</v>
      </c>
      <c r="G29" s="408" t="s">
        <v>217</v>
      </c>
      <c r="H29" s="408" t="s">
        <v>260</v>
      </c>
      <c r="I29" s="409">
        <v>73</v>
      </c>
    </row>
    <row r="30" spans="1:9" ht="16.8">
      <c r="A30" s="468" t="s">
        <v>286</v>
      </c>
      <c r="B30" s="404">
        <v>3</v>
      </c>
      <c r="C30" s="648" t="s">
        <v>166</v>
      </c>
      <c r="D30" s="646" t="s">
        <v>156</v>
      </c>
      <c r="E30" s="649" t="s">
        <v>155</v>
      </c>
      <c r="F30" s="408" t="s">
        <v>164</v>
      </c>
      <c r="G30" s="408" t="s">
        <v>153</v>
      </c>
      <c r="H30" s="408" t="s">
        <v>175</v>
      </c>
      <c r="I30" s="409">
        <v>122</v>
      </c>
    </row>
    <row r="31" spans="1:9" ht="16.8">
      <c r="A31" s="469" t="s">
        <v>287</v>
      </c>
      <c r="B31" s="410">
        <v>3</v>
      </c>
      <c r="C31" s="411" t="s">
        <v>244</v>
      </c>
      <c r="D31" s="412" t="s">
        <v>245</v>
      </c>
      <c r="E31" s="413" t="s">
        <v>155</v>
      </c>
      <c r="F31" s="413" t="s">
        <v>162</v>
      </c>
      <c r="G31" s="413" t="s">
        <v>217</v>
      </c>
      <c r="H31" s="414" t="s">
        <v>174</v>
      </c>
      <c r="I31" s="415">
        <v>266</v>
      </c>
    </row>
    <row r="32" spans="1:9" ht="16.8">
      <c r="A32" s="468" t="s">
        <v>288</v>
      </c>
      <c r="B32" s="404">
        <v>4</v>
      </c>
      <c r="C32" s="405" t="s">
        <v>157</v>
      </c>
      <c r="D32" s="406" t="s">
        <v>156</v>
      </c>
      <c r="E32" s="407" t="s">
        <v>296</v>
      </c>
      <c r="F32" s="407" t="s">
        <v>154</v>
      </c>
      <c r="G32" s="407" t="s">
        <v>153</v>
      </c>
      <c r="H32" s="408" t="s">
        <v>175</v>
      </c>
      <c r="I32" s="409">
        <v>106</v>
      </c>
    </row>
    <row r="33" spans="1:9" ht="16.8">
      <c r="A33" s="468" t="s">
        <v>289</v>
      </c>
      <c r="B33" s="404">
        <v>4</v>
      </c>
      <c r="C33" s="405" t="s">
        <v>180</v>
      </c>
      <c r="D33" s="406" t="s">
        <v>184</v>
      </c>
      <c r="E33" s="407" t="s">
        <v>155</v>
      </c>
      <c r="F33" s="407" t="s">
        <v>259</v>
      </c>
      <c r="G33" s="407" t="s">
        <v>153</v>
      </c>
      <c r="H33" s="408" t="s">
        <v>174</v>
      </c>
      <c r="I33" s="409">
        <v>221</v>
      </c>
    </row>
    <row r="34" spans="1:9" ht="16.8">
      <c r="A34" s="468" t="s">
        <v>290</v>
      </c>
      <c r="B34" s="404">
        <v>4</v>
      </c>
      <c r="C34" s="405" t="s">
        <v>244</v>
      </c>
      <c r="D34" s="406" t="s">
        <v>156</v>
      </c>
      <c r="E34" s="407" t="s">
        <v>155</v>
      </c>
      <c r="F34" s="407" t="s">
        <v>154</v>
      </c>
      <c r="G34" s="407" t="s">
        <v>153</v>
      </c>
      <c r="H34" s="408" t="s">
        <v>174</v>
      </c>
      <c r="I34" s="409">
        <v>223</v>
      </c>
    </row>
    <row r="35" spans="1:9" ht="16.8">
      <c r="A35" s="469" t="s">
        <v>291</v>
      </c>
      <c r="B35" s="410">
        <v>4</v>
      </c>
      <c r="C35" s="411" t="s">
        <v>157</v>
      </c>
      <c r="D35" s="412" t="s">
        <v>216</v>
      </c>
      <c r="E35" s="413" t="s">
        <v>155</v>
      </c>
      <c r="F35" s="413" t="s">
        <v>211</v>
      </c>
      <c r="G35" s="413" t="s">
        <v>161</v>
      </c>
      <c r="H35" s="414" t="s">
        <v>174</v>
      </c>
      <c r="I35" s="415">
        <v>230</v>
      </c>
    </row>
    <row r="36" spans="1:9" ht="16.8">
      <c r="A36" s="468" t="s">
        <v>292</v>
      </c>
      <c r="B36" s="404">
        <v>5</v>
      </c>
      <c r="C36" s="405" t="s">
        <v>157</v>
      </c>
      <c r="D36" s="406" t="s">
        <v>293</v>
      </c>
      <c r="E36" s="407" t="s">
        <v>155</v>
      </c>
      <c r="F36" s="407" t="s">
        <v>259</v>
      </c>
      <c r="G36" s="407" t="s">
        <v>153</v>
      </c>
      <c r="H36" s="408" t="s">
        <v>174</v>
      </c>
      <c r="I36" s="409">
        <v>203</v>
      </c>
    </row>
    <row r="37" spans="1:9" ht="16.8">
      <c r="A37" s="468" t="s">
        <v>294</v>
      </c>
      <c r="B37" s="404">
        <v>5</v>
      </c>
      <c r="C37" s="405" t="s">
        <v>180</v>
      </c>
      <c r="D37" s="406" t="s">
        <v>216</v>
      </c>
      <c r="E37" s="407" t="s">
        <v>155</v>
      </c>
      <c r="F37" s="407" t="s">
        <v>154</v>
      </c>
      <c r="G37" s="407" t="s">
        <v>153</v>
      </c>
      <c r="H37" s="408" t="s">
        <v>174</v>
      </c>
      <c r="I37" s="409">
        <v>222</v>
      </c>
    </row>
    <row r="38" spans="1:9" ht="17.399999999999999" thickBot="1">
      <c r="A38" s="470" t="s">
        <v>295</v>
      </c>
      <c r="B38" s="416">
        <v>5</v>
      </c>
      <c r="C38" s="417" t="s">
        <v>189</v>
      </c>
      <c r="D38" s="418" t="s">
        <v>156</v>
      </c>
      <c r="E38" s="419" t="s">
        <v>155</v>
      </c>
      <c r="F38" s="419" t="s">
        <v>114</v>
      </c>
      <c r="G38" s="419" t="s">
        <v>153</v>
      </c>
      <c r="H38" s="419" t="s">
        <v>174</v>
      </c>
      <c r="I38" s="420">
        <v>301</v>
      </c>
    </row>
    <row r="39" spans="1:9" ht="16.2" thickTop="1"/>
  </sheetData>
  <sortState xmlns:xlrd2="http://schemas.microsoft.com/office/spreadsheetml/2017/richdata2" ref="A3:I28">
    <sortCondition ref="B3:B28"/>
    <sortCondition ref="A3:A28"/>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29FC-0181-43E3-BBD8-D14B97AC0666}">
  <dimension ref="A1:I133"/>
  <sheetViews>
    <sheetView showGridLines="0" workbookViewId="0">
      <pane ySplit="2" topLeftCell="A3" activePane="bottomLeft" state="frozen"/>
      <selection pane="bottomLeft" activeCell="A3" sqref="A3"/>
    </sheetView>
  </sheetViews>
  <sheetFormatPr defaultColWidth="13" defaultRowHeight="15.6"/>
  <cols>
    <col min="1" max="1" width="31.19921875" style="605" customWidth="1"/>
    <col min="2" max="2" width="6.19921875" style="605" bestFit="1" customWidth="1"/>
    <col min="3" max="3" width="13.3984375" style="606" bestFit="1" customWidth="1"/>
    <col min="4" max="4" width="12.59765625" style="606" bestFit="1" customWidth="1"/>
    <col min="5" max="5" width="10.5" style="606" bestFit="1" customWidth="1"/>
    <col min="6" max="6" width="13" style="606" bestFit="1" customWidth="1"/>
    <col min="7" max="7" width="12.5" style="606" bestFit="1" customWidth="1"/>
    <col min="8" max="8" width="28.8984375" style="605" bestFit="1" customWidth="1"/>
    <col min="9" max="9" width="9" style="598" bestFit="1" customWidth="1"/>
    <col min="10" max="16384" width="13" style="598"/>
  </cols>
  <sheetData>
    <row r="1" spans="1:9" ht="23.4" thickBot="1">
      <c r="A1" s="597" t="s">
        <v>378</v>
      </c>
      <c r="B1" s="597"/>
      <c r="C1" s="597"/>
      <c r="D1" s="597"/>
      <c r="E1" s="597"/>
      <c r="F1" s="597"/>
      <c r="G1" s="597"/>
      <c r="H1" s="597"/>
      <c r="I1" s="597"/>
    </row>
    <row r="2" spans="1:9" s="599" customFormat="1" ht="17.399999999999999" thickBot="1">
      <c r="A2" s="650" t="s">
        <v>172</v>
      </c>
      <c r="B2" s="651" t="s">
        <v>118</v>
      </c>
      <c r="C2" s="651" t="s">
        <v>171</v>
      </c>
      <c r="D2" s="651" t="s">
        <v>170</v>
      </c>
      <c r="E2" s="651" t="s">
        <v>169</v>
      </c>
      <c r="F2" s="651" t="s">
        <v>168</v>
      </c>
      <c r="G2" s="651" t="s">
        <v>167</v>
      </c>
      <c r="H2" s="652" t="s">
        <v>176</v>
      </c>
      <c r="I2" s="653" t="s">
        <v>177</v>
      </c>
    </row>
    <row r="3" spans="1:9" s="603" customFormat="1" ht="16.8">
      <c r="A3" s="643" t="s">
        <v>379</v>
      </c>
      <c r="B3" s="600">
        <v>0</v>
      </c>
      <c r="C3" s="601" t="s">
        <v>244</v>
      </c>
      <c r="D3" s="602" t="s">
        <v>216</v>
      </c>
      <c r="E3" s="305" t="s">
        <v>155</v>
      </c>
      <c r="F3" s="305" t="s">
        <v>162</v>
      </c>
      <c r="G3" s="305" t="s">
        <v>380</v>
      </c>
      <c r="H3" s="254" t="s">
        <v>174</v>
      </c>
      <c r="I3" s="604">
        <v>272</v>
      </c>
    </row>
    <row r="4" spans="1:9" s="603" customFormat="1" ht="16.8">
      <c r="A4" s="643" t="s">
        <v>207</v>
      </c>
      <c r="B4" s="600">
        <v>0</v>
      </c>
      <c r="C4" s="601" t="s">
        <v>166</v>
      </c>
      <c r="D4" s="602" t="s">
        <v>156</v>
      </c>
      <c r="E4" s="305" t="s">
        <v>155</v>
      </c>
      <c r="F4" s="305" t="s">
        <v>164</v>
      </c>
      <c r="G4" s="305" t="s">
        <v>153</v>
      </c>
      <c r="H4" s="305" t="s">
        <v>174</v>
      </c>
      <c r="I4" s="604">
        <v>196</v>
      </c>
    </row>
    <row r="5" spans="1:9" s="603" customFormat="1" ht="16.8">
      <c r="A5" s="643" t="s">
        <v>372</v>
      </c>
      <c r="B5" s="600">
        <v>0</v>
      </c>
      <c r="C5" s="601" t="s">
        <v>166</v>
      </c>
      <c r="D5" s="602" t="s">
        <v>156</v>
      </c>
      <c r="E5" s="305" t="s">
        <v>155</v>
      </c>
      <c r="F5" s="305" t="s">
        <v>164</v>
      </c>
      <c r="G5" s="305" t="s">
        <v>161</v>
      </c>
      <c r="H5" s="254" t="s">
        <v>260</v>
      </c>
      <c r="I5" s="604">
        <v>42</v>
      </c>
    </row>
    <row r="6" spans="1:9" ht="16.8">
      <c r="A6" s="643" t="s">
        <v>373</v>
      </c>
      <c r="B6" s="609">
        <v>0</v>
      </c>
      <c r="C6" s="610" t="s">
        <v>166</v>
      </c>
      <c r="D6" s="610" t="s">
        <v>156</v>
      </c>
      <c r="E6" s="621" t="s">
        <v>155</v>
      </c>
      <c r="F6" s="621" t="s">
        <v>164</v>
      </c>
      <c r="G6" s="621" t="s">
        <v>153</v>
      </c>
      <c r="H6" s="621" t="s">
        <v>174</v>
      </c>
      <c r="I6" s="611">
        <v>269</v>
      </c>
    </row>
    <row r="7" spans="1:9" ht="16.8">
      <c r="A7" s="643" t="s">
        <v>381</v>
      </c>
      <c r="B7" s="609">
        <v>0</v>
      </c>
      <c r="C7" s="612" t="s">
        <v>213</v>
      </c>
      <c r="D7" s="610" t="s">
        <v>156</v>
      </c>
      <c r="E7" s="621" t="s">
        <v>155</v>
      </c>
      <c r="F7" s="621" t="s">
        <v>164</v>
      </c>
      <c r="G7" s="621" t="s">
        <v>153</v>
      </c>
      <c r="H7" s="621" t="s">
        <v>174</v>
      </c>
      <c r="I7" s="611">
        <v>219</v>
      </c>
    </row>
    <row r="8" spans="1:9" ht="16.8">
      <c r="A8" s="643" t="s">
        <v>382</v>
      </c>
      <c r="B8" s="609">
        <v>0</v>
      </c>
      <c r="C8" s="612" t="s">
        <v>213</v>
      </c>
      <c r="D8" s="610" t="s">
        <v>156</v>
      </c>
      <c r="E8" s="621" t="s">
        <v>155</v>
      </c>
      <c r="F8" s="621" t="s">
        <v>162</v>
      </c>
      <c r="G8" s="621" t="s">
        <v>380</v>
      </c>
      <c r="H8" s="621" t="s">
        <v>174</v>
      </c>
      <c r="I8" s="611">
        <v>238</v>
      </c>
    </row>
    <row r="9" spans="1:9" ht="16.8">
      <c r="A9" s="643" t="s">
        <v>383</v>
      </c>
      <c r="B9" s="609">
        <v>0</v>
      </c>
      <c r="C9" s="612" t="s">
        <v>157</v>
      </c>
      <c r="D9" s="610" t="s">
        <v>156</v>
      </c>
      <c r="E9" s="621" t="s">
        <v>155</v>
      </c>
      <c r="F9" s="621" t="s">
        <v>164</v>
      </c>
      <c r="G9" s="621" t="s">
        <v>153</v>
      </c>
      <c r="H9" s="621" t="s">
        <v>260</v>
      </c>
      <c r="I9" s="611">
        <v>195</v>
      </c>
    </row>
    <row r="10" spans="1:9" ht="16.8">
      <c r="A10" s="643" t="s">
        <v>165</v>
      </c>
      <c r="B10" s="609">
        <v>0</v>
      </c>
      <c r="C10" s="612" t="s">
        <v>189</v>
      </c>
      <c r="D10" s="610" t="s">
        <v>156</v>
      </c>
      <c r="E10" s="621" t="s">
        <v>155</v>
      </c>
      <c r="F10" s="621" t="s">
        <v>164</v>
      </c>
      <c r="G10" s="621" t="s">
        <v>153</v>
      </c>
      <c r="H10" s="621" t="s">
        <v>174</v>
      </c>
      <c r="I10" s="611">
        <v>223</v>
      </c>
    </row>
    <row r="11" spans="1:9" ht="16.8">
      <c r="A11" s="643" t="s">
        <v>384</v>
      </c>
      <c r="B11" s="609">
        <v>0</v>
      </c>
      <c r="C11" s="612" t="s">
        <v>189</v>
      </c>
      <c r="D11" s="610" t="s">
        <v>245</v>
      </c>
      <c r="E11" s="621" t="s">
        <v>484</v>
      </c>
      <c r="F11" s="621" t="s">
        <v>162</v>
      </c>
      <c r="G11" s="621" t="s">
        <v>385</v>
      </c>
      <c r="H11" s="621" t="s">
        <v>386</v>
      </c>
      <c r="I11" s="611">
        <v>101</v>
      </c>
    </row>
    <row r="12" spans="1:9" ht="16.8">
      <c r="A12" s="643" t="s">
        <v>208</v>
      </c>
      <c r="B12" s="609">
        <v>0</v>
      </c>
      <c r="C12" s="612" t="s">
        <v>189</v>
      </c>
      <c r="D12" s="610" t="s">
        <v>160</v>
      </c>
      <c r="E12" s="621" t="s">
        <v>155</v>
      </c>
      <c r="F12" s="621" t="s">
        <v>162</v>
      </c>
      <c r="G12" s="621" t="s">
        <v>161</v>
      </c>
      <c r="H12" s="621" t="s">
        <v>174</v>
      </c>
      <c r="I12" s="611">
        <v>293</v>
      </c>
    </row>
    <row r="13" spans="1:9" ht="16.8">
      <c r="A13" s="643" t="s">
        <v>387</v>
      </c>
      <c r="B13" s="609">
        <v>0</v>
      </c>
      <c r="C13" s="612" t="s">
        <v>180</v>
      </c>
      <c r="D13" s="610" t="s">
        <v>156</v>
      </c>
      <c r="E13" s="621" t="s">
        <v>155</v>
      </c>
      <c r="F13" s="621" t="s">
        <v>164</v>
      </c>
      <c r="G13" s="621" t="s">
        <v>217</v>
      </c>
      <c r="H13" s="621" t="s">
        <v>260</v>
      </c>
      <c r="I13" s="611">
        <v>9</v>
      </c>
    </row>
    <row r="14" spans="1:9" ht="16.8">
      <c r="A14" s="643" t="s">
        <v>388</v>
      </c>
      <c r="B14" s="609">
        <v>0</v>
      </c>
      <c r="C14" s="612" t="s">
        <v>180</v>
      </c>
      <c r="D14" s="610" t="s">
        <v>389</v>
      </c>
      <c r="E14" s="621" t="s">
        <v>155</v>
      </c>
      <c r="F14" s="621" t="s">
        <v>162</v>
      </c>
      <c r="G14" s="621" t="s">
        <v>153</v>
      </c>
      <c r="H14" s="621" t="s">
        <v>260</v>
      </c>
      <c r="I14" s="611">
        <v>131</v>
      </c>
    </row>
    <row r="15" spans="1:9" ht="16.8">
      <c r="A15" s="643" t="s">
        <v>359</v>
      </c>
      <c r="B15" s="609">
        <v>0</v>
      </c>
      <c r="C15" s="612" t="s">
        <v>180</v>
      </c>
      <c r="D15" s="610" t="s">
        <v>156</v>
      </c>
      <c r="E15" s="621" t="s">
        <v>155</v>
      </c>
      <c r="F15" s="621" t="s">
        <v>164</v>
      </c>
      <c r="G15" s="621" t="s">
        <v>390</v>
      </c>
      <c r="H15" s="621" t="s">
        <v>174</v>
      </c>
      <c r="I15" s="611">
        <v>249</v>
      </c>
    </row>
    <row r="16" spans="1:9" ht="16.8">
      <c r="A16" s="643" t="s">
        <v>391</v>
      </c>
      <c r="B16" s="609">
        <v>0</v>
      </c>
      <c r="C16" s="612" t="s">
        <v>180</v>
      </c>
      <c r="D16" s="610" t="s">
        <v>156</v>
      </c>
      <c r="E16" s="621" t="s">
        <v>155</v>
      </c>
      <c r="F16" s="621" t="s">
        <v>392</v>
      </c>
      <c r="G16" s="621" t="s">
        <v>153</v>
      </c>
      <c r="H16" s="621" t="s">
        <v>174</v>
      </c>
      <c r="I16" s="611">
        <v>253</v>
      </c>
    </row>
    <row r="17" spans="1:9" ht="16.8">
      <c r="A17" s="643" t="s">
        <v>393</v>
      </c>
      <c r="B17" s="609">
        <v>0</v>
      </c>
      <c r="C17" s="612" t="s">
        <v>180</v>
      </c>
      <c r="D17" s="610" t="s">
        <v>293</v>
      </c>
      <c r="E17" s="621" t="s">
        <v>155</v>
      </c>
      <c r="F17" s="621" t="s">
        <v>154</v>
      </c>
      <c r="G17" s="621" t="s">
        <v>217</v>
      </c>
      <c r="H17" s="621" t="s">
        <v>174</v>
      </c>
      <c r="I17" s="611">
        <v>253</v>
      </c>
    </row>
    <row r="18" spans="1:9" ht="16.8">
      <c r="A18" s="643" t="s">
        <v>394</v>
      </c>
      <c r="B18" s="609">
        <v>0</v>
      </c>
      <c r="C18" s="612" t="s">
        <v>180</v>
      </c>
      <c r="D18" s="610" t="s">
        <v>156</v>
      </c>
      <c r="E18" s="621" t="s">
        <v>155</v>
      </c>
      <c r="F18" s="621" t="s">
        <v>164</v>
      </c>
      <c r="G18" s="621" t="s">
        <v>210</v>
      </c>
      <c r="H18" s="621" t="s">
        <v>386</v>
      </c>
      <c r="I18" s="611">
        <v>100</v>
      </c>
    </row>
    <row r="19" spans="1:9" ht="16.8">
      <c r="A19" s="643" t="s">
        <v>395</v>
      </c>
      <c r="B19" s="609">
        <v>0</v>
      </c>
      <c r="C19" s="612" t="s">
        <v>180</v>
      </c>
      <c r="D19" s="610" t="s">
        <v>293</v>
      </c>
      <c r="E19" s="621" t="s">
        <v>155</v>
      </c>
      <c r="F19" s="621" t="s">
        <v>164</v>
      </c>
      <c r="G19" s="621" t="s">
        <v>153</v>
      </c>
      <c r="H19" s="621" t="s">
        <v>174</v>
      </c>
      <c r="I19" s="611">
        <v>258</v>
      </c>
    </row>
    <row r="20" spans="1:9" ht="16.8">
      <c r="A20" s="643" t="s">
        <v>396</v>
      </c>
      <c r="B20" s="609">
        <v>0</v>
      </c>
      <c r="C20" s="612" t="s">
        <v>180</v>
      </c>
      <c r="D20" s="610" t="s">
        <v>156</v>
      </c>
      <c r="E20" s="621" t="s">
        <v>155</v>
      </c>
      <c r="F20" s="621" t="s">
        <v>164</v>
      </c>
      <c r="G20" s="621" t="s">
        <v>158</v>
      </c>
      <c r="H20" s="621" t="s">
        <v>386</v>
      </c>
      <c r="I20" s="611">
        <v>103</v>
      </c>
    </row>
    <row r="21" spans="1:9" ht="16.8">
      <c r="A21" s="643" t="s">
        <v>397</v>
      </c>
      <c r="B21" s="609">
        <v>0</v>
      </c>
      <c r="C21" s="612" t="s">
        <v>398</v>
      </c>
      <c r="D21" s="610" t="s">
        <v>156</v>
      </c>
      <c r="E21" s="621" t="s">
        <v>155</v>
      </c>
      <c r="F21" s="621" t="s">
        <v>399</v>
      </c>
      <c r="G21" s="621" t="s">
        <v>400</v>
      </c>
      <c r="H21" s="621" t="s">
        <v>174</v>
      </c>
      <c r="I21" s="611">
        <v>201</v>
      </c>
    </row>
    <row r="22" spans="1:9" ht="16.8">
      <c r="A22" s="643" t="s">
        <v>357</v>
      </c>
      <c r="B22" s="609">
        <v>0</v>
      </c>
      <c r="C22" s="612" t="s">
        <v>398</v>
      </c>
      <c r="D22" s="610" t="s">
        <v>156</v>
      </c>
      <c r="E22" s="621" t="s">
        <v>155</v>
      </c>
      <c r="F22" s="621" t="s">
        <v>141</v>
      </c>
      <c r="G22" s="621" t="s">
        <v>210</v>
      </c>
      <c r="H22" s="621" t="s">
        <v>174</v>
      </c>
      <c r="I22" s="611">
        <v>219</v>
      </c>
    </row>
    <row r="23" spans="1:9" ht="16.8">
      <c r="A23" s="643" t="s">
        <v>360</v>
      </c>
      <c r="B23" s="609">
        <v>0</v>
      </c>
      <c r="C23" s="612" t="s">
        <v>398</v>
      </c>
      <c r="D23" s="610" t="s">
        <v>156</v>
      </c>
      <c r="E23" s="621" t="s">
        <v>155</v>
      </c>
      <c r="F23" s="621" t="s">
        <v>392</v>
      </c>
      <c r="G23" s="621" t="s">
        <v>279</v>
      </c>
      <c r="H23" s="621" t="s">
        <v>174</v>
      </c>
      <c r="I23" s="611">
        <v>264</v>
      </c>
    </row>
    <row r="24" spans="1:9" ht="16.8">
      <c r="A24" s="644" t="s">
        <v>401</v>
      </c>
      <c r="B24" s="613">
        <v>0</v>
      </c>
      <c r="C24" s="614" t="s">
        <v>398</v>
      </c>
      <c r="D24" s="614" t="s">
        <v>293</v>
      </c>
      <c r="E24" s="622" t="s">
        <v>155</v>
      </c>
      <c r="F24" s="622" t="s">
        <v>211</v>
      </c>
      <c r="G24" s="622" t="s">
        <v>217</v>
      </c>
      <c r="H24" s="622" t="s">
        <v>174</v>
      </c>
      <c r="I24" s="615">
        <v>269</v>
      </c>
    </row>
    <row r="25" spans="1:9" ht="16.8">
      <c r="A25" s="643" t="s">
        <v>402</v>
      </c>
      <c r="B25" s="609">
        <v>1</v>
      </c>
      <c r="C25" s="610" t="s">
        <v>244</v>
      </c>
      <c r="D25" s="610" t="s">
        <v>184</v>
      </c>
      <c r="E25" s="612" t="s">
        <v>155</v>
      </c>
      <c r="F25" s="621" t="s">
        <v>162</v>
      </c>
      <c r="G25" s="621" t="s">
        <v>403</v>
      </c>
      <c r="H25" s="621" t="s">
        <v>260</v>
      </c>
      <c r="I25" s="611">
        <v>77</v>
      </c>
    </row>
    <row r="26" spans="1:9" ht="16.8">
      <c r="A26" s="643" t="s">
        <v>404</v>
      </c>
      <c r="B26" s="609">
        <v>1</v>
      </c>
      <c r="C26" s="610" t="s">
        <v>244</v>
      </c>
      <c r="D26" s="610" t="s">
        <v>156</v>
      </c>
      <c r="E26" s="612" t="s">
        <v>155</v>
      </c>
      <c r="F26" s="621" t="s">
        <v>162</v>
      </c>
      <c r="G26" s="621" t="s">
        <v>385</v>
      </c>
      <c r="H26" s="621" t="s">
        <v>174</v>
      </c>
      <c r="I26" s="611">
        <v>226</v>
      </c>
    </row>
    <row r="27" spans="1:9" ht="16.8">
      <c r="A27" s="643" t="s">
        <v>405</v>
      </c>
      <c r="B27" s="609">
        <v>1</v>
      </c>
      <c r="C27" s="610" t="s">
        <v>244</v>
      </c>
      <c r="D27" s="610" t="s">
        <v>160</v>
      </c>
      <c r="E27" s="612" t="s">
        <v>155</v>
      </c>
      <c r="F27" s="621" t="s">
        <v>162</v>
      </c>
      <c r="G27" s="621" t="s">
        <v>217</v>
      </c>
      <c r="H27" s="621" t="s">
        <v>260</v>
      </c>
      <c r="I27" s="611">
        <v>126</v>
      </c>
    </row>
    <row r="28" spans="1:9" ht="16.8">
      <c r="A28" s="643" t="s">
        <v>406</v>
      </c>
      <c r="B28" s="609">
        <v>1</v>
      </c>
      <c r="C28" s="610" t="s">
        <v>244</v>
      </c>
      <c r="D28" s="610" t="s">
        <v>184</v>
      </c>
      <c r="E28" s="609" t="s">
        <v>159</v>
      </c>
      <c r="F28" s="621" t="s">
        <v>407</v>
      </c>
      <c r="G28" s="621" t="s">
        <v>161</v>
      </c>
      <c r="H28" s="621" t="s">
        <v>408</v>
      </c>
      <c r="I28" s="611">
        <v>108</v>
      </c>
    </row>
    <row r="29" spans="1:9" ht="16.8">
      <c r="A29" s="643" t="s">
        <v>409</v>
      </c>
      <c r="B29" s="609">
        <v>1</v>
      </c>
      <c r="C29" s="610" t="s">
        <v>244</v>
      </c>
      <c r="D29" s="610" t="s">
        <v>216</v>
      </c>
      <c r="E29" s="612" t="s">
        <v>155</v>
      </c>
      <c r="F29" s="621" t="s">
        <v>162</v>
      </c>
      <c r="G29" s="621" t="s">
        <v>210</v>
      </c>
      <c r="H29" s="621" t="s">
        <v>174</v>
      </c>
      <c r="I29" s="611">
        <v>266</v>
      </c>
    </row>
    <row r="30" spans="1:9" ht="16.8">
      <c r="A30" s="643" t="s">
        <v>410</v>
      </c>
      <c r="B30" s="609">
        <v>1</v>
      </c>
      <c r="C30" s="610" t="s">
        <v>244</v>
      </c>
      <c r="D30" s="610" t="s">
        <v>216</v>
      </c>
      <c r="E30" s="612" t="s">
        <v>155</v>
      </c>
      <c r="F30" s="621" t="s">
        <v>162</v>
      </c>
      <c r="G30" s="621" t="s">
        <v>210</v>
      </c>
      <c r="H30" s="621" t="s">
        <v>174</v>
      </c>
      <c r="I30" s="611">
        <v>266</v>
      </c>
    </row>
    <row r="31" spans="1:9" ht="16.8">
      <c r="A31" s="643" t="s">
        <v>411</v>
      </c>
      <c r="B31" s="609">
        <v>1</v>
      </c>
      <c r="C31" s="610" t="s">
        <v>166</v>
      </c>
      <c r="D31" s="610" t="s">
        <v>160</v>
      </c>
      <c r="E31" s="621" t="s">
        <v>155</v>
      </c>
      <c r="F31" s="621" t="s">
        <v>164</v>
      </c>
      <c r="G31" s="621" t="s">
        <v>161</v>
      </c>
      <c r="H31" s="621" t="s">
        <v>174</v>
      </c>
      <c r="I31" s="611">
        <v>237</v>
      </c>
    </row>
    <row r="32" spans="1:9" ht="16.8">
      <c r="A32" s="643" t="s">
        <v>412</v>
      </c>
      <c r="B32" s="609">
        <v>1</v>
      </c>
      <c r="C32" s="610" t="s">
        <v>166</v>
      </c>
      <c r="D32" s="610" t="s">
        <v>285</v>
      </c>
      <c r="E32" s="612" t="s">
        <v>155</v>
      </c>
      <c r="F32" s="621" t="s">
        <v>211</v>
      </c>
      <c r="G32" s="621" t="s">
        <v>210</v>
      </c>
      <c r="H32" s="621" t="s">
        <v>260</v>
      </c>
      <c r="I32" s="611">
        <v>119</v>
      </c>
    </row>
    <row r="33" spans="1:9" ht="16.8">
      <c r="A33" s="643" t="s">
        <v>361</v>
      </c>
      <c r="B33" s="609">
        <v>1</v>
      </c>
      <c r="C33" s="610" t="s">
        <v>166</v>
      </c>
      <c r="D33" s="610" t="s">
        <v>293</v>
      </c>
      <c r="E33" s="621" t="s">
        <v>155</v>
      </c>
      <c r="F33" s="621" t="s">
        <v>162</v>
      </c>
      <c r="G33" s="621" t="s">
        <v>403</v>
      </c>
      <c r="H33" s="621" t="s">
        <v>174</v>
      </c>
      <c r="I33" s="611">
        <v>249</v>
      </c>
    </row>
    <row r="34" spans="1:9" ht="16.8">
      <c r="A34" s="643" t="s">
        <v>413</v>
      </c>
      <c r="B34" s="609">
        <v>1</v>
      </c>
      <c r="C34" s="610" t="s">
        <v>166</v>
      </c>
      <c r="D34" s="610" t="s">
        <v>156</v>
      </c>
      <c r="E34" s="610" t="s">
        <v>155</v>
      </c>
      <c r="F34" s="621" t="s">
        <v>164</v>
      </c>
      <c r="G34" s="621" t="s">
        <v>153</v>
      </c>
      <c r="H34" s="621" t="s">
        <v>414</v>
      </c>
      <c r="I34" s="611">
        <v>115</v>
      </c>
    </row>
    <row r="35" spans="1:9" ht="16.8">
      <c r="A35" s="643" t="s">
        <v>415</v>
      </c>
      <c r="B35" s="609">
        <v>1</v>
      </c>
      <c r="C35" s="610" t="s">
        <v>166</v>
      </c>
      <c r="D35" s="610" t="s">
        <v>156</v>
      </c>
      <c r="E35" s="610" t="s">
        <v>155</v>
      </c>
      <c r="F35" s="621" t="s">
        <v>164</v>
      </c>
      <c r="G35" s="621" t="s">
        <v>153</v>
      </c>
      <c r="H35" s="621" t="s">
        <v>414</v>
      </c>
      <c r="I35" s="611">
        <v>115</v>
      </c>
    </row>
    <row r="36" spans="1:9" ht="16.8">
      <c r="A36" s="643" t="s">
        <v>416</v>
      </c>
      <c r="B36" s="609">
        <v>1</v>
      </c>
      <c r="C36" s="610" t="s">
        <v>166</v>
      </c>
      <c r="D36" s="610" t="s">
        <v>417</v>
      </c>
      <c r="E36" s="612" t="s">
        <v>418</v>
      </c>
      <c r="F36" s="621" t="s">
        <v>164</v>
      </c>
      <c r="G36" s="621" t="s">
        <v>161</v>
      </c>
      <c r="H36" s="621" t="s">
        <v>174</v>
      </c>
      <c r="I36" s="611" t="s">
        <v>419</v>
      </c>
    </row>
    <row r="37" spans="1:9" ht="16.8">
      <c r="A37" s="643" t="s">
        <v>420</v>
      </c>
      <c r="B37" s="609">
        <v>1</v>
      </c>
      <c r="C37" s="610" t="s">
        <v>166</v>
      </c>
      <c r="D37" s="610" t="s">
        <v>417</v>
      </c>
      <c r="E37" s="609" t="s">
        <v>155</v>
      </c>
      <c r="F37" s="621" t="s">
        <v>164</v>
      </c>
      <c r="G37" s="621" t="s">
        <v>161</v>
      </c>
      <c r="H37" s="621" t="s">
        <v>421</v>
      </c>
      <c r="I37" s="611">
        <v>71</v>
      </c>
    </row>
    <row r="38" spans="1:9" ht="16.8">
      <c r="A38" s="643" t="s">
        <v>422</v>
      </c>
      <c r="B38" s="609">
        <v>1</v>
      </c>
      <c r="C38" s="610" t="s">
        <v>213</v>
      </c>
      <c r="D38" s="610" t="s">
        <v>216</v>
      </c>
      <c r="E38" s="612" t="s">
        <v>155</v>
      </c>
      <c r="F38" s="621" t="s">
        <v>211</v>
      </c>
      <c r="G38" s="621" t="s">
        <v>217</v>
      </c>
      <c r="H38" s="621" t="s">
        <v>174</v>
      </c>
      <c r="I38" s="611">
        <v>212</v>
      </c>
    </row>
    <row r="39" spans="1:9" ht="16.8">
      <c r="A39" s="643" t="s">
        <v>423</v>
      </c>
      <c r="B39" s="609">
        <v>1</v>
      </c>
      <c r="C39" s="610" t="s">
        <v>213</v>
      </c>
      <c r="D39" s="610" t="s">
        <v>216</v>
      </c>
      <c r="E39" s="612" t="s">
        <v>155</v>
      </c>
      <c r="F39" s="621" t="s">
        <v>424</v>
      </c>
      <c r="G39" s="621" t="s">
        <v>153</v>
      </c>
      <c r="H39" s="621" t="s">
        <v>174</v>
      </c>
      <c r="I39" s="611">
        <v>220</v>
      </c>
    </row>
    <row r="40" spans="1:9" ht="16.8">
      <c r="A40" s="643" t="s">
        <v>425</v>
      </c>
      <c r="B40" s="609">
        <v>1</v>
      </c>
      <c r="C40" s="610" t="s">
        <v>213</v>
      </c>
      <c r="D40" s="610" t="s">
        <v>156</v>
      </c>
      <c r="E40" s="612" t="s">
        <v>155</v>
      </c>
      <c r="F40" s="621" t="s">
        <v>162</v>
      </c>
      <c r="G40" s="621" t="s">
        <v>153</v>
      </c>
      <c r="H40" s="621" t="s">
        <v>174</v>
      </c>
      <c r="I40" s="611">
        <v>243</v>
      </c>
    </row>
    <row r="41" spans="1:9" ht="16.8">
      <c r="A41" s="643" t="s">
        <v>426</v>
      </c>
      <c r="B41" s="609">
        <v>1</v>
      </c>
      <c r="C41" s="610" t="s">
        <v>213</v>
      </c>
      <c r="D41" s="610" t="s">
        <v>293</v>
      </c>
      <c r="E41" s="621" t="s">
        <v>155</v>
      </c>
      <c r="F41" s="621" t="s">
        <v>154</v>
      </c>
      <c r="G41" s="621" t="s">
        <v>161</v>
      </c>
      <c r="H41" s="621" t="s">
        <v>260</v>
      </c>
      <c r="I41" s="611">
        <v>219</v>
      </c>
    </row>
    <row r="42" spans="1:9" ht="16.8">
      <c r="A42" s="643" t="s">
        <v>205</v>
      </c>
      <c r="B42" s="609">
        <v>1</v>
      </c>
      <c r="C42" s="610" t="s">
        <v>213</v>
      </c>
      <c r="D42" s="610" t="s">
        <v>214</v>
      </c>
      <c r="E42" s="621" t="s">
        <v>155</v>
      </c>
      <c r="F42" s="621" t="s">
        <v>211</v>
      </c>
      <c r="G42" s="621" t="s">
        <v>215</v>
      </c>
      <c r="H42" s="621" t="s">
        <v>174</v>
      </c>
      <c r="I42" s="611">
        <v>296</v>
      </c>
    </row>
    <row r="43" spans="1:9" ht="16.8">
      <c r="A43" s="643" t="s">
        <v>427</v>
      </c>
      <c r="B43" s="609">
        <v>1</v>
      </c>
      <c r="C43" s="610" t="s">
        <v>157</v>
      </c>
      <c r="D43" s="610" t="s">
        <v>156</v>
      </c>
      <c r="E43" s="612" t="s">
        <v>159</v>
      </c>
      <c r="F43" s="621" t="s">
        <v>164</v>
      </c>
      <c r="G43" s="621" t="s">
        <v>158</v>
      </c>
      <c r="H43" s="621" t="s">
        <v>260</v>
      </c>
      <c r="I43" s="611">
        <v>32</v>
      </c>
    </row>
    <row r="44" spans="1:9" ht="16.8">
      <c r="A44" s="643" t="s">
        <v>362</v>
      </c>
      <c r="B44" s="609">
        <v>1</v>
      </c>
      <c r="C44" s="610" t="s">
        <v>157</v>
      </c>
      <c r="D44" s="610" t="s">
        <v>156</v>
      </c>
      <c r="E44" s="612" t="s">
        <v>155</v>
      </c>
      <c r="F44" s="621" t="s">
        <v>154</v>
      </c>
      <c r="G44" s="621" t="s">
        <v>153</v>
      </c>
      <c r="H44" s="621" t="s">
        <v>174</v>
      </c>
      <c r="I44" s="611">
        <v>251</v>
      </c>
    </row>
    <row r="45" spans="1:9" ht="16.8">
      <c r="A45" s="643" t="s">
        <v>428</v>
      </c>
      <c r="B45" s="609">
        <v>1</v>
      </c>
      <c r="C45" s="610" t="s">
        <v>157</v>
      </c>
      <c r="D45" s="610" t="s">
        <v>293</v>
      </c>
      <c r="E45" s="612" t="s">
        <v>155</v>
      </c>
      <c r="F45" s="621" t="s">
        <v>164</v>
      </c>
      <c r="G45" s="621" t="s">
        <v>161</v>
      </c>
      <c r="H45" s="621" t="s">
        <v>260</v>
      </c>
      <c r="I45" s="611">
        <v>154</v>
      </c>
    </row>
    <row r="46" spans="1:9" ht="16.8">
      <c r="A46" s="643" t="s">
        <v>429</v>
      </c>
      <c r="B46" s="609">
        <v>1</v>
      </c>
      <c r="C46" s="610" t="s">
        <v>157</v>
      </c>
      <c r="D46" s="610" t="s">
        <v>156</v>
      </c>
      <c r="E46" s="621" t="s">
        <v>155</v>
      </c>
      <c r="F46" s="621" t="s">
        <v>164</v>
      </c>
      <c r="G46" s="621" t="s">
        <v>153</v>
      </c>
      <c r="H46" s="621" t="s">
        <v>260</v>
      </c>
      <c r="I46" s="611">
        <v>195</v>
      </c>
    </row>
    <row r="47" spans="1:9" ht="16.8">
      <c r="A47" s="643" t="s">
        <v>430</v>
      </c>
      <c r="B47" s="609">
        <v>1</v>
      </c>
      <c r="C47" s="610" t="s">
        <v>157</v>
      </c>
      <c r="D47" s="610" t="s">
        <v>160</v>
      </c>
      <c r="E47" s="612" t="s">
        <v>155</v>
      </c>
      <c r="F47" s="621" t="s">
        <v>164</v>
      </c>
      <c r="G47" s="621" t="s">
        <v>403</v>
      </c>
      <c r="H47" s="621" t="s">
        <v>174</v>
      </c>
      <c r="I47" s="611">
        <v>294</v>
      </c>
    </row>
    <row r="48" spans="1:9" ht="16.8">
      <c r="A48" s="643" t="s">
        <v>431</v>
      </c>
      <c r="B48" s="609">
        <v>1</v>
      </c>
      <c r="C48" s="610" t="s">
        <v>189</v>
      </c>
      <c r="D48" s="610" t="s">
        <v>156</v>
      </c>
      <c r="E48" s="621" t="s">
        <v>159</v>
      </c>
      <c r="F48" s="621" t="s">
        <v>162</v>
      </c>
      <c r="G48" s="621" t="s">
        <v>161</v>
      </c>
      <c r="H48" s="621" t="s">
        <v>174</v>
      </c>
      <c r="I48" s="611">
        <v>103</v>
      </c>
    </row>
    <row r="49" spans="1:9" ht="16.8">
      <c r="A49" s="643" t="s">
        <v>432</v>
      </c>
      <c r="B49" s="609">
        <v>1</v>
      </c>
      <c r="C49" s="610" t="s">
        <v>189</v>
      </c>
      <c r="D49" s="610" t="s">
        <v>156</v>
      </c>
      <c r="E49" s="621" t="s">
        <v>155</v>
      </c>
      <c r="F49" s="621" t="s">
        <v>164</v>
      </c>
      <c r="G49" s="621" t="s">
        <v>433</v>
      </c>
      <c r="H49" s="621" t="s">
        <v>174</v>
      </c>
      <c r="I49" s="611">
        <v>208</v>
      </c>
    </row>
    <row r="50" spans="1:9" ht="16.8">
      <c r="A50" s="643" t="s">
        <v>234</v>
      </c>
      <c r="B50" s="609">
        <v>1</v>
      </c>
      <c r="C50" s="610" t="s">
        <v>189</v>
      </c>
      <c r="D50" s="610" t="s">
        <v>156</v>
      </c>
      <c r="E50" s="621" t="s">
        <v>155</v>
      </c>
      <c r="F50" s="621" t="s">
        <v>162</v>
      </c>
      <c r="G50" s="621" t="s">
        <v>153</v>
      </c>
      <c r="H50" s="621" t="s">
        <v>174</v>
      </c>
      <c r="I50" s="611">
        <v>209</v>
      </c>
    </row>
    <row r="51" spans="1:9" ht="16.8">
      <c r="A51" s="643" t="s">
        <v>434</v>
      </c>
      <c r="B51" s="609">
        <v>1</v>
      </c>
      <c r="C51" s="610" t="s">
        <v>189</v>
      </c>
      <c r="D51" s="610" t="s">
        <v>156</v>
      </c>
      <c r="E51" s="612" t="s">
        <v>155</v>
      </c>
      <c r="F51" s="621" t="s">
        <v>164</v>
      </c>
      <c r="G51" s="621" t="s">
        <v>210</v>
      </c>
      <c r="H51" s="621" t="s">
        <v>174</v>
      </c>
      <c r="I51" s="611">
        <v>269</v>
      </c>
    </row>
    <row r="52" spans="1:9" ht="16.8">
      <c r="A52" s="643" t="s">
        <v>435</v>
      </c>
      <c r="B52" s="609">
        <v>1</v>
      </c>
      <c r="C52" s="610" t="s">
        <v>189</v>
      </c>
      <c r="D52" s="610" t="s">
        <v>160</v>
      </c>
      <c r="E52" s="621" t="s">
        <v>155</v>
      </c>
      <c r="F52" s="621" t="s">
        <v>162</v>
      </c>
      <c r="G52" s="621" t="s">
        <v>161</v>
      </c>
      <c r="H52" s="621" t="s">
        <v>260</v>
      </c>
      <c r="I52" s="611">
        <v>202</v>
      </c>
    </row>
    <row r="53" spans="1:9" ht="16.8">
      <c r="A53" s="643" t="s">
        <v>436</v>
      </c>
      <c r="B53" s="609">
        <v>1</v>
      </c>
      <c r="C53" s="610" t="s">
        <v>180</v>
      </c>
      <c r="D53" s="610" t="s">
        <v>160</v>
      </c>
      <c r="E53" s="612" t="s">
        <v>155</v>
      </c>
      <c r="F53" s="621" t="s">
        <v>162</v>
      </c>
      <c r="G53" s="621" t="s">
        <v>217</v>
      </c>
      <c r="H53" s="621" t="s">
        <v>414</v>
      </c>
      <c r="I53" s="611">
        <v>96</v>
      </c>
    </row>
    <row r="54" spans="1:9" ht="16.8">
      <c r="A54" s="643" t="s">
        <v>437</v>
      </c>
      <c r="B54" s="609">
        <v>1</v>
      </c>
      <c r="C54" s="610" t="s">
        <v>180</v>
      </c>
      <c r="D54" s="610" t="s">
        <v>156</v>
      </c>
      <c r="E54" s="612" t="s">
        <v>155</v>
      </c>
      <c r="F54" s="621" t="s">
        <v>154</v>
      </c>
      <c r="G54" s="621" t="s">
        <v>161</v>
      </c>
      <c r="H54" s="621" t="s">
        <v>174</v>
      </c>
      <c r="I54" s="611">
        <v>199</v>
      </c>
    </row>
    <row r="55" spans="1:9" ht="16.8">
      <c r="A55" s="643" t="s">
        <v>438</v>
      </c>
      <c r="B55" s="609">
        <v>1</v>
      </c>
      <c r="C55" s="612" t="s">
        <v>180</v>
      </c>
      <c r="D55" s="610" t="s">
        <v>216</v>
      </c>
      <c r="E55" s="621" t="s">
        <v>155</v>
      </c>
      <c r="F55" s="621" t="s">
        <v>162</v>
      </c>
      <c r="G55" s="621" t="s">
        <v>210</v>
      </c>
      <c r="H55" s="621" t="s">
        <v>260</v>
      </c>
      <c r="I55" s="611">
        <v>22</v>
      </c>
    </row>
    <row r="56" spans="1:9" ht="16.8">
      <c r="A56" s="643" t="s">
        <v>439</v>
      </c>
      <c r="B56" s="609">
        <v>1</v>
      </c>
      <c r="C56" s="610" t="s">
        <v>180</v>
      </c>
      <c r="D56" s="610" t="s">
        <v>160</v>
      </c>
      <c r="E56" s="612" t="s">
        <v>418</v>
      </c>
      <c r="F56" s="621" t="s">
        <v>164</v>
      </c>
      <c r="G56" s="621" t="s">
        <v>210</v>
      </c>
      <c r="H56" s="621" t="s">
        <v>174</v>
      </c>
      <c r="I56" s="611">
        <v>227</v>
      </c>
    </row>
    <row r="57" spans="1:9" ht="16.8">
      <c r="A57" s="643" t="s">
        <v>440</v>
      </c>
      <c r="B57" s="609">
        <v>1</v>
      </c>
      <c r="C57" s="610" t="s">
        <v>180</v>
      </c>
      <c r="D57" s="610" t="s">
        <v>156</v>
      </c>
      <c r="E57" s="612" t="s">
        <v>155</v>
      </c>
      <c r="F57" s="621" t="s">
        <v>211</v>
      </c>
      <c r="G57" s="621" t="s">
        <v>210</v>
      </c>
      <c r="H57" s="621" t="s">
        <v>174</v>
      </c>
      <c r="I57" s="611">
        <v>228</v>
      </c>
    </row>
    <row r="58" spans="1:9" ht="16.8">
      <c r="A58" s="643" t="s">
        <v>235</v>
      </c>
      <c r="B58" s="609">
        <v>1</v>
      </c>
      <c r="C58" s="610" t="s">
        <v>180</v>
      </c>
      <c r="D58" s="610" t="s">
        <v>184</v>
      </c>
      <c r="E58" s="612" t="s">
        <v>237</v>
      </c>
      <c r="F58" s="621" t="s">
        <v>164</v>
      </c>
      <c r="G58" s="621" t="s">
        <v>161</v>
      </c>
      <c r="H58" s="621" t="s">
        <v>174</v>
      </c>
      <c r="I58" s="611">
        <v>229</v>
      </c>
    </row>
    <row r="59" spans="1:9" ht="16.8">
      <c r="A59" s="643" t="s">
        <v>441</v>
      </c>
      <c r="B59" s="609">
        <v>1</v>
      </c>
      <c r="C59" s="610" t="s">
        <v>180</v>
      </c>
      <c r="D59" s="610" t="s">
        <v>156</v>
      </c>
      <c r="E59" s="612" t="s">
        <v>155</v>
      </c>
      <c r="F59" s="621" t="s">
        <v>164</v>
      </c>
      <c r="G59" s="621" t="s">
        <v>210</v>
      </c>
      <c r="H59" s="621" t="s">
        <v>260</v>
      </c>
      <c r="I59" s="611">
        <v>166</v>
      </c>
    </row>
    <row r="60" spans="1:9" ht="16.8">
      <c r="A60" s="643" t="s">
        <v>442</v>
      </c>
      <c r="B60" s="609">
        <v>1</v>
      </c>
      <c r="C60" s="610" t="s">
        <v>180</v>
      </c>
      <c r="D60" s="610" t="s">
        <v>160</v>
      </c>
      <c r="E60" s="612" t="s">
        <v>155</v>
      </c>
      <c r="F60" s="621" t="s">
        <v>164</v>
      </c>
      <c r="G60" s="621" t="s">
        <v>210</v>
      </c>
      <c r="H60" s="621" t="s">
        <v>174</v>
      </c>
      <c r="I60" s="611">
        <v>269</v>
      </c>
    </row>
    <row r="61" spans="1:9" ht="16.8">
      <c r="A61" s="643" t="s">
        <v>443</v>
      </c>
      <c r="B61" s="609">
        <v>1</v>
      </c>
      <c r="C61" s="610" t="s">
        <v>180</v>
      </c>
      <c r="D61" s="610" t="s">
        <v>156</v>
      </c>
      <c r="E61" s="621" t="s">
        <v>155</v>
      </c>
      <c r="F61" s="621" t="s">
        <v>162</v>
      </c>
      <c r="G61" s="621" t="s">
        <v>161</v>
      </c>
      <c r="H61" s="621" t="s">
        <v>260</v>
      </c>
      <c r="I61" s="611">
        <v>188</v>
      </c>
    </row>
    <row r="62" spans="1:9" ht="16.8">
      <c r="A62" s="644" t="s">
        <v>444</v>
      </c>
      <c r="B62" s="613">
        <v>1</v>
      </c>
      <c r="C62" s="614" t="s">
        <v>398</v>
      </c>
      <c r="D62" s="614" t="s">
        <v>160</v>
      </c>
      <c r="E62" s="613" t="s">
        <v>155</v>
      </c>
      <c r="F62" s="622" t="s">
        <v>162</v>
      </c>
      <c r="G62" s="622" t="s">
        <v>403</v>
      </c>
      <c r="H62" s="622" t="s">
        <v>260</v>
      </c>
      <c r="I62" s="615">
        <v>88</v>
      </c>
    </row>
    <row r="63" spans="1:9" ht="16.8">
      <c r="A63" s="643" t="s">
        <v>445</v>
      </c>
      <c r="B63" s="609">
        <v>2</v>
      </c>
      <c r="C63" s="610" t="s">
        <v>244</v>
      </c>
      <c r="D63" s="610" t="s">
        <v>184</v>
      </c>
      <c r="E63" s="621" t="s">
        <v>155</v>
      </c>
      <c r="F63" s="621" t="s">
        <v>407</v>
      </c>
      <c r="G63" s="621" t="s">
        <v>210</v>
      </c>
      <c r="H63" s="621" t="s">
        <v>446</v>
      </c>
      <c r="I63" s="611">
        <v>94</v>
      </c>
    </row>
    <row r="64" spans="1:9" ht="16.8">
      <c r="A64" s="643" t="s">
        <v>447</v>
      </c>
      <c r="B64" s="609">
        <v>2</v>
      </c>
      <c r="C64" s="610" t="s">
        <v>244</v>
      </c>
      <c r="D64" s="610" t="s">
        <v>156</v>
      </c>
      <c r="E64" s="612" t="s">
        <v>155</v>
      </c>
      <c r="F64" s="621" t="s">
        <v>164</v>
      </c>
      <c r="G64" s="621" t="s">
        <v>385</v>
      </c>
      <c r="H64" s="621" t="s">
        <v>174</v>
      </c>
      <c r="I64" s="611">
        <v>297</v>
      </c>
    </row>
    <row r="65" spans="1:9" ht="16.8">
      <c r="A65" s="643" t="s">
        <v>183</v>
      </c>
      <c r="B65" s="609">
        <v>2</v>
      </c>
      <c r="C65" s="610" t="s">
        <v>166</v>
      </c>
      <c r="D65" s="610" t="s">
        <v>184</v>
      </c>
      <c r="E65" s="610" t="s">
        <v>155</v>
      </c>
      <c r="F65" s="621" t="s">
        <v>162</v>
      </c>
      <c r="G65" s="621" t="s">
        <v>153</v>
      </c>
      <c r="H65" s="621" t="s">
        <v>175</v>
      </c>
      <c r="I65" s="611">
        <v>110</v>
      </c>
    </row>
    <row r="66" spans="1:9" ht="16.8">
      <c r="A66" s="643" t="s">
        <v>448</v>
      </c>
      <c r="B66" s="609">
        <v>2</v>
      </c>
      <c r="C66" s="610" t="s">
        <v>166</v>
      </c>
      <c r="D66" s="610" t="s">
        <v>156</v>
      </c>
      <c r="E66" s="612" t="s">
        <v>155</v>
      </c>
      <c r="F66" s="621" t="s">
        <v>154</v>
      </c>
      <c r="G66" s="621" t="s">
        <v>217</v>
      </c>
      <c r="H66" s="621" t="s">
        <v>174</v>
      </c>
      <c r="I66" s="611">
        <v>232</v>
      </c>
    </row>
    <row r="67" spans="1:9" ht="16.8">
      <c r="A67" s="643" t="s">
        <v>412</v>
      </c>
      <c r="B67" s="609">
        <v>2</v>
      </c>
      <c r="C67" s="610" t="s">
        <v>166</v>
      </c>
      <c r="D67" s="610" t="s">
        <v>285</v>
      </c>
      <c r="E67" s="612" t="s">
        <v>155</v>
      </c>
      <c r="F67" s="621" t="s">
        <v>259</v>
      </c>
      <c r="G67" s="621" t="s">
        <v>153</v>
      </c>
      <c r="H67" s="621" t="s">
        <v>414</v>
      </c>
      <c r="I67" s="611">
        <v>112</v>
      </c>
    </row>
    <row r="68" spans="1:9" ht="16.8">
      <c r="A68" s="643" t="s">
        <v>449</v>
      </c>
      <c r="B68" s="609">
        <v>2</v>
      </c>
      <c r="C68" s="610" t="s">
        <v>166</v>
      </c>
      <c r="D68" s="610" t="s">
        <v>450</v>
      </c>
      <c r="E68" s="612" t="s">
        <v>155</v>
      </c>
      <c r="F68" s="621" t="s">
        <v>259</v>
      </c>
      <c r="G68" s="621" t="s">
        <v>215</v>
      </c>
      <c r="H68" s="621" t="s">
        <v>174</v>
      </c>
      <c r="I68" s="611">
        <v>253</v>
      </c>
    </row>
    <row r="69" spans="1:9" ht="16.8">
      <c r="A69" s="643" t="s">
        <v>451</v>
      </c>
      <c r="B69" s="609">
        <v>2</v>
      </c>
      <c r="C69" s="610" t="s">
        <v>166</v>
      </c>
      <c r="D69" s="610" t="s">
        <v>417</v>
      </c>
      <c r="E69" s="612" t="s">
        <v>418</v>
      </c>
      <c r="F69" s="621" t="s">
        <v>164</v>
      </c>
      <c r="G69" s="621" t="s">
        <v>161</v>
      </c>
      <c r="H69" s="621" t="s">
        <v>174</v>
      </c>
      <c r="I69" s="611">
        <v>286</v>
      </c>
    </row>
    <row r="70" spans="1:9" ht="16.8">
      <c r="A70" s="643" t="s">
        <v>452</v>
      </c>
      <c r="B70" s="609">
        <v>2</v>
      </c>
      <c r="C70" s="610" t="s">
        <v>166</v>
      </c>
      <c r="D70" s="610" t="s">
        <v>216</v>
      </c>
      <c r="E70" s="612" t="s">
        <v>418</v>
      </c>
      <c r="F70" s="621" t="s">
        <v>164</v>
      </c>
      <c r="G70" s="621" t="s">
        <v>215</v>
      </c>
      <c r="H70" s="621" t="s">
        <v>174</v>
      </c>
      <c r="I70" s="611">
        <v>289</v>
      </c>
    </row>
    <row r="71" spans="1:9" ht="16.8">
      <c r="A71" s="643" t="s">
        <v>376</v>
      </c>
      <c r="B71" s="609">
        <v>2</v>
      </c>
      <c r="C71" s="610" t="s">
        <v>166</v>
      </c>
      <c r="D71" s="610" t="s">
        <v>417</v>
      </c>
      <c r="E71" s="609" t="s">
        <v>155</v>
      </c>
      <c r="F71" s="621" t="s">
        <v>164</v>
      </c>
      <c r="G71" s="621" t="s">
        <v>161</v>
      </c>
      <c r="H71" s="621" t="s">
        <v>421</v>
      </c>
      <c r="I71" s="611">
        <v>71</v>
      </c>
    </row>
    <row r="72" spans="1:9" ht="16.8">
      <c r="A72" s="643" t="s">
        <v>453</v>
      </c>
      <c r="B72" s="609">
        <v>2</v>
      </c>
      <c r="C72" s="610" t="s">
        <v>213</v>
      </c>
      <c r="D72" s="610" t="s">
        <v>293</v>
      </c>
      <c r="E72" s="612" t="s">
        <v>155</v>
      </c>
      <c r="F72" s="621" t="s">
        <v>211</v>
      </c>
      <c r="G72" s="621" t="s">
        <v>153</v>
      </c>
      <c r="H72" s="621" t="s">
        <v>174</v>
      </c>
      <c r="I72" s="611">
        <v>202</v>
      </c>
    </row>
    <row r="73" spans="1:9" ht="16.8">
      <c r="A73" s="643" t="s">
        <v>375</v>
      </c>
      <c r="B73" s="609">
        <v>2</v>
      </c>
      <c r="C73" s="610" t="s">
        <v>213</v>
      </c>
      <c r="D73" s="610" t="s">
        <v>417</v>
      </c>
      <c r="E73" s="612" t="s">
        <v>155</v>
      </c>
      <c r="F73" s="621" t="s">
        <v>141</v>
      </c>
      <c r="G73" s="621" t="s">
        <v>210</v>
      </c>
      <c r="H73" s="621" t="s">
        <v>174</v>
      </c>
      <c r="I73" s="611">
        <v>220</v>
      </c>
    </row>
    <row r="74" spans="1:9" ht="16.8">
      <c r="A74" s="643" t="s">
        <v>454</v>
      </c>
      <c r="B74" s="609">
        <v>2</v>
      </c>
      <c r="C74" s="610" t="s">
        <v>213</v>
      </c>
      <c r="D74" s="610" t="s">
        <v>417</v>
      </c>
      <c r="E74" s="612" t="s">
        <v>155</v>
      </c>
      <c r="F74" s="621" t="s">
        <v>259</v>
      </c>
      <c r="G74" s="621" t="s">
        <v>210</v>
      </c>
      <c r="H74" s="621" t="s">
        <v>174</v>
      </c>
      <c r="I74" s="611">
        <v>249</v>
      </c>
    </row>
    <row r="75" spans="1:9" ht="16.8">
      <c r="A75" s="643" t="s">
        <v>365</v>
      </c>
      <c r="B75" s="609">
        <v>2</v>
      </c>
      <c r="C75" s="610" t="s">
        <v>213</v>
      </c>
      <c r="D75" s="610" t="s">
        <v>160</v>
      </c>
      <c r="E75" s="612" t="s">
        <v>155</v>
      </c>
      <c r="F75" s="621" t="s">
        <v>154</v>
      </c>
      <c r="G75" s="621" t="s">
        <v>217</v>
      </c>
      <c r="H75" s="621" t="s">
        <v>174</v>
      </c>
      <c r="I75" s="611">
        <v>275</v>
      </c>
    </row>
    <row r="76" spans="1:9" ht="16.8">
      <c r="A76" s="643" t="s">
        <v>455</v>
      </c>
      <c r="B76" s="609">
        <v>2</v>
      </c>
      <c r="C76" s="610" t="s">
        <v>157</v>
      </c>
      <c r="D76" s="610" t="s">
        <v>156</v>
      </c>
      <c r="E76" s="610" t="s">
        <v>155</v>
      </c>
      <c r="F76" s="621" t="s">
        <v>164</v>
      </c>
      <c r="G76" s="621" t="s">
        <v>153</v>
      </c>
      <c r="H76" s="621" t="s">
        <v>386</v>
      </c>
      <c r="I76" s="611">
        <v>90</v>
      </c>
    </row>
    <row r="77" spans="1:9" ht="16.8">
      <c r="A77" s="643" t="s">
        <v>456</v>
      </c>
      <c r="B77" s="609">
        <v>2</v>
      </c>
      <c r="C77" s="610" t="s">
        <v>157</v>
      </c>
      <c r="D77" s="610" t="s">
        <v>457</v>
      </c>
      <c r="E77" s="612" t="s">
        <v>155</v>
      </c>
      <c r="F77" s="621" t="s">
        <v>162</v>
      </c>
      <c r="G77" s="621" t="s">
        <v>217</v>
      </c>
      <c r="H77" s="621" t="s">
        <v>174</v>
      </c>
      <c r="I77" s="611">
        <v>216</v>
      </c>
    </row>
    <row r="78" spans="1:9" ht="16.8">
      <c r="A78" s="643" t="s">
        <v>458</v>
      </c>
      <c r="B78" s="609">
        <v>2</v>
      </c>
      <c r="C78" s="610" t="s">
        <v>157</v>
      </c>
      <c r="D78" s="610" t="s">
        <v>156</v>
      </c>
      <c r="E78" s="612" t="s">
        <v>155</v>
      </c>
      <c r="F78" s="621" t="s">
        <v>141</v>
      </c>
      <c r="G78" s="621" t="s">
        <v>158</v>
      </c>
      <c r="H78" s="621" t="s">
        <v>174</v>
      </c>
      <c r="I78" s="611">
        <v>238</v>
      </c>
    </row>
    <row r="79" spans="1:9" ht="16.8">
      <c r="A79" s="643" t="s">
        <v>459</v>
      </c>
      <c r="B79" s="609">
        <v>2</v>
      </c>
      <c r="C79" s="610" t="s">
        <v>157</v>
      </c>
      <c r="D79" s="610" t="s">
        <v>417</v>
      </c>
      <c r="E79" s="612" t="s">
        <v>155</v>
      </c>
      <c r="F79" s="621" t="s">
        <v>164</v>
      </c>
      <c r="G79" s="621" t="s">
        <v>153</v>
      </c>
      <c r="H79" s="621" t="s">
        <v>174</v>
      </c>
      <c r="I79" s="611">
        <v>281</v>
      </c>
    </row>
    <row r="80" spans="1:9" ht="16.8">
      <c r="A80" s="643" t="s">
        <v>460</v>
      </c>
      <c r="B80" s="609">
        <v>2</v>
      </c>
      <c r="C80" s="610" t="s">
        <v>189</v>
      </c>
      <c r="D80" s="610" t="s">
        <v>184</v>
      </c>
      <c r="E80" s="612" t="s">
        <v>155</v>
      </c>
      <c r="F80" s="621" t="s">
        <v>154</v>
      </c>
      <c r="G80" s="621" t="s">
        <v>400</v>
      </c>
      <c r="H80" s="621" t="s">
        <v>174</v>
      </c>
      <c r="I80" s="611">
        <v>206</v>
      </c>
    </row>
    <row r="81" spans="1:9" ht="16.8">
      <c r="A81" s="643" t="s">
        <v>461</v>
      </c>
      <c r="B81" s="609">
        <v>2</v>
      </c>
      <c r="C81" s="610" t="s">
        <v>189</v>
      </c>
      <c r="D81" s="610" t="s">
        <v>160</v>
      </c>
      <c r="E81" s="612" t="s">
        <v>155</v>
      </c>
      <c r="F81" s="621" t="s">
        <v>164</v>
      </c>
      <c r="G81" s="621" t="s">
        <v>462</v>
      </c>
      <c r="H81" s="621" t="s">
        <v>174</v>
      </c>
      <c r="I81" s="611">
        <v>211</v>
      </c>
    </row>
    <row r="82" spans="1:9" ht="16.8">
      <c r="A82" s="643" t="s">
        <v>463</v>
      </c>
      <c r="B82" s="609">
        <v>2</v>
      </c>
      <c r="C82" s="610" t="s">
        <v>189</v>
      </c>
      <c r="D82" s="610" t="s">
        <v>160</v>
      </c>
      <c r="E82" s="612" t="s">
        <v>155</v>
      </c>
      <c r="F82" s="621" t="s">
        <v>211</v>
      </c>
      <c r="G82" s="621" t="s">
        <v>403</v>
      </c>
      <c r="H82" s="621" t="s">
        <v>174</v>
      </c>
      <c r="I82" s="611">
        <v>229</v>
      </c>
    </row>
    <row r="83" spans="1:9" ht="16.8">
      <c r="A83" s="643" t="s">
        <v>464</v>
      </c>
      <c r="B83" s="609">
        <v>2</v>
      </c>
      <c r="C83" s="610" t="s">
        <v>189</v>
      </c>
      <c r="D83" s="610" t="s">
        <v>160</v>
      </c>
      <c r="E83" s="610" t="s">
        <v>155</v>
      </c>
      <c r="F83" s="621" t="s">
        <v>162</v>
      </c>
      <c r="G83" s="621" t="s">
        <v>465</v>
      </c>
      <c r="H83" s="621" t="s">
        <v>174</v>
      </c>
      <c r="I83" s="611">
        <v>235</v>
      </c>
    </row>
    <row r="84" spans="1:9" ht="16.8">
      <c r="A84" s="643" t="s">
        <v>466</v>
      </c>
      <c r="B84" s="609">
        <v>2</v>
      </c>
      <c r="C84" s="610" t="s">
        <v>189</v>
      </c>
      <c r="D84" s="610" t="s">
        <v>160</v>
      </c>
      <c r="E84" s="610" t="s">
        <v>155</v>
      </c>
      <c r="F84" s="621" t="s">
        <v>162</v>
      </c>
      <c r="G84" s="621" t="s">
        <v>467</v>
      </c>
      <c r="H84" s="621" t="s">
        <v>174</v>
      </c>
      <c r="I84" s="611">
        <v>274</v>
      </c>
    </row>
    <row r="85" spans="1:9" ht="16.8">
      <c r="A85" s="643" t="s">
        <v>468</v>
      </c>
      <c r="B85" s="609">
        <v>2</v>
      </c>
      <c r="C85" s="610" t="s">
        <v>189</v>
      </c>
      <c r="D85" s="610" t="s">
        <v>156</v>
      </c>
      <c r="E85" s="610" t="s">
        <v>155</v>
      </c>
      <c r="F85" s="621" t="s">
        <v>154</v>
      </c>
      <c r="G85" s="621" t="s">
        <v>210</v>
      </c>
      <c r="H85" s="621" t="s">
        <v>174</v>
      </c>
      <c r="I85" s="611">
        <v>282</v>
      </c>
    </row>
    <row r="86" spans="1:9" ht="16.8">
      <c r="A86" s="643" t="s">
        <v>374</v>
      </c>
      <c r="B86" s="609">
        <v>2</v>
      </c>
      <c r="C86" s="610" t="s">
        <v>180</v>
      </c>
      <c r="D86" s="623" t="s">
        <v>156</v>
      </c>
      <c r="E86" s="612" t="s">
        <v>155</v>
      </c>
      <c r="F86" s="624" t="s">
        <v>211</v>
      </c>
      <c r="G86" s="621" t="s">
        <v>217</v>
      </c>
      <c r="H86" s="621" t="s">
        <v>174</v>
      </c>
      <c r="I86" s="611">
        <v>197</v>
      </c>
    </row>
    <row r="87" spans="1:9" ht="16.8">
      <c r="A87" s="643" t="s">
        <v>469</v>
      </c>
      <c r="B87" s="609">
        <v>2</v>
      </c>
      <c r="C87" s="610" t="s">
        <v>180</v>
      </c>
      <c r="D87" s="623" t="s">
        <v>160</v>
      </c>
      <c r="E87" s="612" t="s">
        <v>155</v>
      </c>
      <c r="F87" s="624" t="s">
        <v>162</v>
      </c>
      <c r="G87" s="621" t="s">
        <v>403</v>
      </c>
      <c r="H87" s="621" t="s">
        <v>174</v>
      </c>
      <c r="I87" s="611">
        <v>216</v>
      </c>
    </row>
    <row r="88" spans="1:9" ht="16.8">
      <c r="A88" s="643" t="s">
        <v>470</v>
      </c>
      <c r="B88" s="609">
        <v>2</v>
      </c>
      <c r="C88" s="610" t="s">
        <v>180</v>
      </c>
      <c r="D88" s="610" t="s">
        <v>184</v>
      </c>
      <c r="E88" s="612" t="s">
        <v>155</v>
      </c>
      <c r="F88" s="621" t="s">
        <v>154</v>
      </c>
      <c r="G88" s="621" t="s">
        <v>153</v>
      </c>
      <c r="H88" s="621" t="s">
        <v>174</v>
      </c>
      <c r="I88" s="611">
        <v>246</v>
      </c>
    </row>
    <row r="89" spans="1:9" ht="16.8">
      <c r="A89" s="643" t="s">
        <v>471</v>
      </c>
      <c r="B89" s="609">
        <v>2</v>
      </c>
      <c r="C89" s="610" t="s">
        <v>180</v>
      </c>
      <c r="D89" s="610" t="s">
        <v>293</v>
      </c>
      <c r="E89" s="612" t="s">
        <v>155</v>
      </c>
      <c r="F89" s="621" t="s">
        <v>164</v>
      </c>
      <c r="G89" s="621" t="s">
        <v>210</v>
      </c>
      <c r="H89" s="621" t="s">
        <v>174</v>
      </c>
      <c r="I89" s="611">
        <v>248</v>
      </c>
    </row>
    <row r="90" spans="1:9" ht="16.8">
      <c r="A90" s="643" t="s">
        <v>472</v>
      </c>
      <c r="B90" s="609">
        <v>2</v>
      </c>
      <c r="C90" s="610" t="s">
        <v>180</v>
      </c>
      <c r="D90" s="610" t="s">
        <v>160</v>
      </c>
      <c r="E90" s="612" t="s">
        <v>155</v>
      </c>
      <c r="F90" s="621" t="s">
        <v>162</v>
      </c>
      <c r="G90" s="621" t="s">
        <v>217</v>
      </c>
      <c r="H90" s="621" t="s">
        <v>174</v>
      </c>
      <c r="I90" s="611">
        <v>283</v>
      </c>
    </row>
    <row r="91" spans="1:9" ht="16.8">
      <c r="A91" s="643" t="s">
        <v>473</v>
      </c>
      <c r="B91" s="609">
        <v>2</v>
      </c>
      <c r="C91" s="610" t="s">
        <v>180</v>
      </c>
      <c r="D91" s="610" t="s">
        <v>293</v>
      </c>
      <c r="E91" s="612" t="s">
        <v>155</v>
      </c>
      <c r="F91" s="621" t="s">
        <v>141</v>
      </c>
      <c r="G91" s="621" t="s">
        <v>153</v>
      </c>
      <c r="H91" s="621" t="s">
        <v>414</v>
      </c>
      <c r="I91" s="611">
        <v>129</v>
      </c>
    </row>
    <row r="92" spans="1:9" ht="16.8">
      <c r="A92" s="644" t="s">
        <v>474</v>
      </c>
      <c r="B92" s="613">
        <v>2</v>
      </c>
      <c r="C92" s="614" t="s">
        <v>180</v>
      </c>
      <c r="D92" s="614" t="s">
        <v>156</v>
      </c>
      <c r="E92" s="613" t="s">
        <v>155</v>
      </c>
      <c r="F92" s="622" t="s">
        <v>475</v>
      </c>
      <c r="G92" s="622" t="s">
        <v>403</v>
      </c>
      <c r="H92" s="622" t="s">
        <v>174</v>
      </c>
      <c r="I92" s="615">
        <v>301</v>
      </c>
    </row>
    <row r="93" spans="1:9" ht="16.8">
      <c r="A93" s="643" t="s">
        <v>445</v>
      </c>
      <c r="B93" s="609">
        <v>3</v>
      </c>
      <c r="C93" s="610" t="s">
        <v>244</v>
      </c>
      <c r="D93" s="610" t="s">
        <v>184</v>
      </c>
      <c r="E93" s="612" t="s">
        <v>155</v>
      </c>
      <c r="F93" s="621" t="s">
        <v>407</v>
      </c>
      <c r="G93" s="621" t="s">
        <v>210</v>
      </c>
      <c r="H93" s="621" t="s">
        <v>446</v>
      </c>
      <c r="I93" s="611">
        <v>94</v>
      </c>
    </row>
    <row r="94" spans="1:9" ht="16.8">
      <c r="A94" s="643" t="s">
        <v>290</v>
      </c>
      <c r="B94" s="609">
        <v>3</v>
      </c>
      <c r="C94" s="610" t="s">
        <v>244</v>
      </c>
      <c r="D94" s="610" t="s">
        <v>156</v>
      </c>
      <c r="E94" s="612" t="s">
        <v>155</v>
      </c>
      <c r="F94" s="621" t="s">
        <v>154</v>
      </c>
      <c r="G94" s="621" t="s">
        <v>153</v>
      </c>
      <c r="H94" s="621" t="s">
        <v>174</v>
      </c>
      <c r="I94" s="611">
        <v>223</v>
      </c>
    </row>
    <row r="95" spans="1:9" ht="16.8">
      <c r="A95" s="643" t="s">
        <v>476</v>
      </c>
      <c r="B95" s="609">
        <v>3</v>
      </c>
      <c r="C95" s="610" t="s">
        <v>244</v>
      </c>
      <c r="D95" s="610" t="s">
        <v>160</v>
      </c>
      <c r="E95" s="612" t="s">
        <v>155</v>
      </c>
      <c r="F95" s="621" t="s">
        <v>162</v>
      </c>
      <c r="G95" s="621" t="s">
        <v>403</v>
      </c>
      <c r="H95" s="621" t="s">
        <v>174</v>
      </c>
      <c r="I95" s="611">
        <v>257</v>
      </c>
    </row>
    <row r="96" spans="1:9" ht="16.8">
      <c r="A96" s="643" t="s">
        <v>477</v>
      </c>
      <c r="B96" s="609">
        <v>3</v>
      </c>
      <c r="C96" s="610" t="s">
        <v>166</v>
      </c>
      <c r="D96" s="610" t="s">
        <v>285</v>
      </c>
      <c r="E96" s="612" t="s">
        <v>155</v>
      </c>
      <c r="F96" s="621" t="s">
        <v>164</v>
      </c>
      <c r="G96" s="621" t="s">
        <v>210</v>
      </c>
      <c r="H96" s="621" t="s">
        <v>478</v>
      </c>
      <c r="I96" s="611">
        <v>86</v>
      </c>
    </row>
    <row r="97" spans="1:9" ht="16.8">
      <c r="A97" s="643" t="s">
        <v>479</v>
      </c>
      <c r="B97" s="609">
        <v>3</v>
      </c>
      <c r="C97" s="610" t="s">
        <v>166</v>
      </c>
      <c r="D97" s="610" t="s">
        <v>160</v>
      </c>
      <c r="E97" s="612" t="s">
        <v>155</v>
      </c>
      <c r="F97" s="621" t="s">
        <v>162</v>
      </c>
      <c r="G97" s="621" t="s">
        <v>403</v>
      </c>
      <c r="H97" s="621" t="s">
        <v>414</v>
      </c>
      <c r="I97" s="611">
        <v>114</v>
      </c>
    </row>
    <row r="98" spans="1:9" ht="16.8">
      <c r="A98" s="643" t="s">
        <v>480</v>
      </c>
      <c r="B98" s="609">
        <v>3</v>
      </c>
      <c r="C98" s="610" t="s">
        <v>166</v>
      </c>
      <c r="D98" s="610" t="s">
        <v>216</v>
      </c>
      <c r="E98" s="612" t="s">
        <v>155</v>
      </c>
      <c r="F98" s="621" t="s">
        <v>259</v>
      </c>
      <c r="G98" s="621" t="s">
        <v>161</v>
      </c>
      <c r="H98" s="621" t="s">
        <v>174</v>
      </c>
      <c r="I98" s="611">
        <v>280</v>
      </c>
    </row>
    <row r="99" spans="1:9" ht="16.8">
      <c r="A99" s="643" t="s">
        <v>481</v>
      </c>
      <c r="B99" s="609">
        <v>3</v>
      </c>
      <c r="C99" s="610" t="s">
        <v>166</v>
      </c>
      <c r="D99" s="610" t="s">
        <v>216</v>
      </c>
      <c r="E99" s="612" t="s">
        <v>418</v>
      </c>
      <c r="F99" s="621" t="s">
        <v>164</v>
      </c>
      <c r="G99" s="621" t="s">
        <v>161</v>
      </c>
      <c r="H99" s="621" t="s">
        <v>174</v>
      </c>
      <c r="I99" s="611">
        <v>286</v>
      </c>
    </row>
    <row r="100" spans="1:9" ht="16.8">
      <c r="A100" s="643" t="s">
        <v>482</v>
      </c>
      <c r="B100" s="609">
        <v>3</v>
      </c>
      <c r="C100" s="610" t="s">
        <v>166</v>
      </c>
      <c r="D100" s="610" t="s">
        <v>417</v>
      </c>
      <c r="E100" s="612" t="s">
        <v>155</v>
      </c>
      <c r="F100" s="621" t="s">
        <v>164</v>
      </c>
      <c r="G100" s="621" t="s">
        <v>161</v>
      </c>
      <c r="H100" s="621" t="s">
        <v>421</v>
      </c>
      <c r="I100" s="611">
        <v>71</v>
      </c>
    </row>
    <row r="101" spans="1:9" ht="16.8">
      <c r="A101" s="643" t="s">
        <v>483</v>
      </c>
      <c r="B101" s="609">
        <v>3</v>
      </c>
      <c r="C101" s="610" t="s">
        <v>213</v>
      </c>
      <c r="D101" s="610" t="s">
        <v>417</v>
      </c>
      <c r="E101" s="612" t="s">
        <v>155</v>
      </c>
      <c r="F101" s="621" t="s">
        <v>259</v>
      </c>
      <c r="G101" s="621" t="s">
        <v>484</v>
      </c>
      <c r="H101" s="621" t="s">
        <v>174</v>
      </c>
      <c r="I101" s="611">
        <v>209</v>
      </c>
    </row>
    <row r="102" spans="1:9" ht="16.8">
      <c r="A102" s="643" t="s">
        <v>485</v>
      </c>
      <c r="B102" s="609">
        <v>3</v>
      </c>
      <c r="C102" s="610" t="s">
        <v>213</v>
      </c>
      <c r="D102" s="610" t="s">
        <v>156</v>
      </c>
      <c r="E102" s="612" t="s">
        <v>155</v>
      </c>
      <c r="F102" s="621" t="s">
        <v>211</v>
      </c>
      <c r="G102" s="621" t="s">
        <v>210</v>
      </c>
      <c r="H102" s="621" t="s">
        <v>386</v>
      </c>
      <c r="I102" s="611">
        <v>92</v>
      </c>
    </row>
    <row r="103" spans="1:9" ht="16.8">
      <c r="A103" s="643" t="s">
        <v>486</v>
      </c>
      <c r="B103" s="609">
        <v>3</v>
      </c>
      <c r="C103" s="610" t="s">
        <v>213</v>
      </c>
      <c r="D103" s="610" t="s">
        <v>293</v>
      </c>
      <c r="E103" s="612" t="s">
        <v>487</v>
      </c>
      <c r="F103" s="621" t="s">
        <v>211</v>
      </c>
      <c r="G103" s="621" t="s">
        <v>403</v>
      </c>
      <c r="H103" s="621" t="s">
        <v>386</v>
      </c>
      <c r="I103" s="611">
        <v>94</v>
      </c>
    </row>
    <row r="104" spans="1:9" ht="16.8">
      <c r="A104" s="643" t="s">
        <v>488</v>
      </c>
      <c r="B104" s="609">
        <v>3</v>
      </c>
      <c r="C104" s="610" t="s">
        <v>157</v>
      </c>
      <c r="D104" s="610" t="s">
        <v>184</v>
      </c>
      <c r="E104" s="612" t="s">
        <v>155</v>
      </c>
      <c r="F104" s="621" t="s">
        <v>164</v>
      </c>
      <c r="G104" s="621" t="s">
        <v>153</v>
      </c>
      <c r="H104" s="621" t="s">
        <v>386</v>
      </c>
      <c r="I104" s="611">
        <v>93</v>
      </c>
    </row>
    <row r="105" spans="1:9" ht="16.8">
      <c r="A105" s="643" t="s">
        <v>489</v>
      </c>
      <c r="B105" s="609">
        <v>3</v>
      </c>
      <c r="C105" s="610" t="s">
        <v>157</v>
      </c>
      <c r="D105" s="610" t="s">
        <v>160</v>
      </c>
      <c r="E105" s="612" t="s">
        <v>155</v>
      </c>
      <c r="F105" s="621" t="s">
        <v>154</v>
      </c>
      <c r="G105" s="621" t="s">
        <v>153</v>
      </c>
      <c r="H105" s="621" t="s">
        <v>478</v>
      </c>
      <c r="I105" s="611">
        <v>91</v>
      </c>
    </row>
    <row r="106" spans="1:9" ht="16.8">
      <c r="A106" s="643" t="s">
        <v>490</v>
      </c>
      <c r="B106" s="609">
        <v>3</v>
      </c>
      <c r="C106" s="610" t="s">
        <v>189</v>
      </c>
      <c r="D106" s="610" t="s">
        <v>156</v>
      </c>
      <c r="E106" s="612" t="s">
        <v>155</v>
      </c>
      <c r="F106" s="621" t="s">
        <v>162</v>
      </c>
      <c r="G106" s="621" t="s">
        <v>403</v>
      </c>
      <c r="H106" s="621" t="s">
        <v>478</v>
      </c>
      <c r="I106" s="611">
        <v>89</v>
      </c>
    </row>
    <row r="107" spans="1:9" ht="16.8">
      <c r="A107" s="643" t="s">
        <v>491</v>
      </c>
      <c r="B107" s="609">
        <v>3</v>
      </c>
      <c r="C107" s="610" t="s">
        <v>189</v>
      </c>
      <c r="D107" s="610" t="s">
        <v>216</v>
      </c>
      <c r="E107" s="612" t="s">
        <v>155</v>
      </c>
      <c r="F107" s="621" t="s">
        <v>162</v>
      </c>
      <c r="G107" s="621" t="s">
        <v>462</v>
      </c>
      <c r="H107" s="621" t="s">
        <v>174</v>
      </c>
      <c r="I107" s="611">
        <v>235</v>
      </c>
    </row>
    <row r="108" spans="1:9" ht="16.8">
      <c r="A108" s="643" t="s">
        <v>492</v>
      </c>
      <c r="B108" s="609">
        <v>3</v>
      </c>
      <c r="C108" s="610" t="s">
        <v>189</v>
      </c>
      <c r="D108" s="610" t="s">
        <v>160</v>
      </c>
      <c r="E108" s="612" t="s">
        <v>155</v>
      </c>
      <c r="F108" s="621" t="s">
        <v>154</v>
      </c>
      <c r="G108" s="621" t="s">
        <v>161</v>
      </c>
      <c r="H108" s="621" t="s">
        <v>174</v>
      </c>
      <c r="I108" s="611">
        <v>238</v>
      </c>
    </row>
    <row r="109" spans="1:9" ht="16.8">
      <c r="A109" s="643" t="s">
        <v>377</v>
      </c>
      <c r="B109" s="609">
        <v>3</v>
      </c>
      <c r="C109" s="610" t="s">
        <v>189</v>
      </c>
      <c r="D109" s="610" t="s">
        <v>156</v>
      </c>
      <c r="E109" s="612" t="s">
        <v>155</v>
      </c>
      <c r="F109" s="621" t="s">
        <v>407</v>
      </c>
      <c r="G109" s="621" t="s">
        <v>153</v>
      </c>
      <c r="H109" s="621" t="s">
        <v>478</v>
      </c>
      <c r="I109" s="611">
        <v>93</v>
      </c>
    </row>
    <row r="110" spans="1:9" ht="16.8">
      <c r="A110" s="643" t="s">
        <v>367</v>
      </c>
      <c r="B110" s="609">
        <v>3</v>
      </c>
      <c r="C110" s="610" t="s">
        <v>189</v>
      </c>
      <c r="D110" s="610" t="s">
        <v>160</v>
      </c>
      <c r="E110" s="612" t="s">
        <v>155</v>
      </c>
      <c r="F110" s="621" t="s">
        <v>164</v>
      </c>
      <c r="G110" s="621" t="s">
        <v>210</v>
      </c>
      <c r="H110" s="621" t="s">
        <v>174</v>
      </c>
      <c r="I110" s="611">
        <v>269</v>
      </c>
    </row>
    <row r="111" spans="1:9" ht="16.8">
      <c r="A111" s="643" t="s">
        <v>493</v>
      </c>
      <c r="B111" s="609">
        <v>3</v>
      </c>
      <c r="C111" s="610" t="s">
        <v>189</v>
      </c>
      <c r="D111" s="610" t="s">
        <v>293</v>
      </c>
      <c r="E111" s="612" t="s">
        <v>155</v>
      </c>
      <c r="F111" s="621" t="s">
        <v>162</v>
      </c>
      <c r="G111" s="621" t="s">
        <v>403</v>
      </c>
      <c r="H111" s="621" t="s">
        <v>494</v>
      </c>
      <c r="I111" s="611">
        <v>111</v>
      </c>
    </row>
    <row r="112" spans="1:9" ht="16.8">
      <c r="A112" s="643" t="s">
        <v>228</v>
      </c>
      <c r="B112" s="609">
        <v>3</v>
      </c>
      <c r="C112" s="610" t="s">
        <v>189</v>
      </c>
      <c r="D112" s="610" t="s">
        <v>156</v>
      </c>
      <c r="E112" s="612" t="s">
        <v>155</v>
      </c>
      <c r="F112" s="621" t="s">
        <v>162</v>
      </c>
      <c r="G112" s="621" t="s">
        <v>215</v>
      </c>
      <c r="H112" s="621" t="s">
        <v>174</v>
      </c>
      <c r="I112" s="611">
        <v>298</v>
      </c>
    </row>
    <row r="113" spans="1:9" ht="16.8">
      <c r="A113" s="643" t="s">
        <v>495</v>
      </c>
      <c r="B113" s="609">
        <v>3</v>
      </c>
      <c r="C113" s="610" t="s">
        <v>180</v>
      </c>
      <c r="D113" s="610" t="s">
        <v>156</v>
      </c>
      <c r="E113" s="612" t="s">
        <v>155</v>
      </c>
      <c r="F113" s="621" t="s">
        <v>162</v>
      </c>
      <c r="G113" s="621" t="s">
        <v>403</v>
      </c>
      <c r="H113" s="621" t="s">
        <v>496</v>
      </c>
      <c r="I113" s="611">
        <v>82</v>
      </c>
    </row>
    <row r="114" spans="1:9" ht="16.8">
      <c r="A114" s="643" t="s">
        <v>497</v>
      </c>
      <c r="B114" s="609">
        <v>3</v>
      </c>
      <c r="C114" s="610" t="s">
        <v>180</v>
      </c>
      <c r="D114" s="610" t="s">
        <v>156</v>
      </c>
      <c r="E114" s="612" t="s">
        <v>155</v>
      </c>
      <c r="F114" s="621" t="s">
        <v>211</v>
      </c>
      <c r="G114" s="621" t="s">
        <v>161</v>
      </c>
      <c r="H114" s="621" t="s">
        <v>174</v>
      </c>
      <c r="I114" s="611">
        <v>206</v>
      </c>
    </row>
    <row r="115" spans="1:9" ht="16.8">
      <c r="A115" s="643" t="s">
        <v>498</v>
      </c>
      <c r="B115" s="609">
        <v>3</v>
      </c>
      <c r="C115" s="610" t="s">
        <v>180</v>
      </c>
      <c r="D115" s="610" t="s">
        <v>156</v>
      </c>
      <c r="E115" s="612" t="s">
        <v>155</v>
      </c>
      <c r="F115" s="621" t="s">
        <v>164</v>
      </c>
      <c r="G115" s="621" t="s">
        <v>499</v>
      </c>
      <c r="H115" s="621" t="s">
        <v>500</v>
      </c>
      <c r="I115" s="611">
        <v>30</v>
      </c>
    </row>
    <row r="116" spans="1:9" ht="16.8">
      <c r="A116" s="643" t="s">
        <v>501</v>
      </c>
      <c r="B116" s="609">
        <v>3</v>
      </c>
      <c r="C116" s="610" t="s">
        <v>180</v>
      </c>
      <c r="D116" s="610" t="s">
        <v>417</v>
      </c>
      <c r="E116" s="612" t="s">
        <v>155</v>
      </c>
      <c r="F116" s="621" t="s">
        <v>162</v>
      </c>
      <c r="G116" s="621" t="s">
        <v>210</v>
      </c>
      <c r="H116" s="621" t="s">
        <v>174</v>
      </c>
      <c r="I116" s="611">
        <v>232</v>
      </c>
    </row>
    <row r="117" spans="1:9" ht="16.8">
      <c r="A117" s="643" t="s">
        <v>502</v>
      </c>
      <c r="B117" s="609">
        <v>3</v>
      </c>
      <c r="C117" s="610" t="s">
        <v>180</v>
      </c>
      <c r="D117" s="610" t="s">
        <v>160</v>
      </c>
      <c r="E117" s="612" t="s">
        <v>155</v>
      </c>
      <c r="F117" s="621" t="s">
        <v>164</v>
      </c>
      <c r="G117" s="621" t="s">
        <v>161</v>
      </c>
      <c r="H117" s="621" t="s">
        <v>174</v>
      </c>
      <c r="I117" s="611">
        <v>280</v>
      </c>
    </row>
    <row r="118" spans="1:9" ht="16.8">
      <c r="A118" s="643" t="s">
        <v>503</v>
      </c>
      <c r="B118" s="609">
        <v>3</v>
      </c>
      <c r="C118" s="610" t="s">
        <v>180</v>
      </c>
      <c r="D118" s="610" t="s">
        <v>160</v>
      </c>
      <c r="E118" s="612" t="s">
        <v>155</v>
      </c>
      <c r="F118" s="621" t="s">
        <v>164</v>
      </c>
      <c r="G118" s="621" t="s">
        <v>161</v>
      </c>
      <c r="H118" s="621" t="s">
        <v>414</v>
      </c>
      <c r="I118" s="611">
        <v>124</v>
      </c>
    </row>
    <row r="119" spans="1:9" ht="16.8">
      <c r="A119" s="644" t="s">
        <v>504</v>
      </c>
      <c r="B119" s="613">
        <v>3</v>
      </c>
      <c r="C119" s="614" t="s">
        <v>398</v>
      </c>
      <c r="D119" s="614" t="s">
        <v>156</v>
      </c>
      <c r="E119" s="625" t="s">
        <v>155</v>
      </c>
      <c r="F119" s="622" t="s">
        <v>162</v>
      </c>
      <c r="G119" s="622" t="s">
        <v>403</v>
      </c>
      <c r="H119" s="622" t="s">
        <v>414</v>
      </c>
      <c r="I119" s="615">
        <v>105</v>
      </c>
    </row>
    <row r="120" spans="1:9" ht="16.8">
      <c r="A120" s="643" t="s">
        <v>505</v>
      </c>
      <c r="B120" s="609">
        <v>4</v>
      </c>
      <c r="C120" s="610" t="s">
        <v>244</v>
      </c>
      <c r="D120" s="610" t="s">
        <v>160</v>
      </c>
      <c r="E120" s="612" t="s">
        <v>155</v>
      </c>
      <c r="F120" s="621" t="s">
        <v>392</v>
      </c>
      <c r="G120" s="621" t="s">
        <v>161</v>
      </c>
      <c r="H120" s="621" t="s">
        <v>174</v>
      </c>
      <c r="I120" s="616">
        <v>236</v>
      </c>
    </row>
    <row r="121" spans="1:9" ht="16.8">
      <c r="A121" s="643" t="s">
        <v>369</v>
      </c>
      <c r="B121" s="609">
        <v>4</v>
      </c>
      <c r="C121" s="610" t="s">
        <v>166</v>
      </c>
      <c r="D121" s="610" t="s">
        <v>160</v>
      </c>
      <c r="E121" s="612" t="s">
        <v>155</v>
      </c>
      <c r="F121" s="621" t="s">
        <v>154</v>
      </c>
      <c r="G121" s="621" t="s">
        <v>161</v>
      </c>
      <c r="H121" s="621" t="s">
        <v>174</v>
      </c>
      <c r="I121" s="611">
        <v>228</v>
      </c>
    </row>
    <row r="122" spans="1:9" ht="16.8">
      <c r="A122" s="643" t="s">
        <v>506</v>
      </c>
      <c r="B122" s="609">
        <v>4</v>
      </c>
      <c r="C122" s="610" t="s">
        <v>166</v>
      </c>
      <c r="D122" s="610" t="s">
        <v>156</v>
      </c>
      <c r="E122" s="612" t="s">
        <v>155</v>
      </c>
      <c r="F122" s="621" t="s">
        <v>164</v>
      </c>
      <c r="G122" s="621" t="s">
        <v>153</v>
      </c>
      <c r="H122" s="621" t="s">
        <v>414</v>
      </c>
      <c r="I122" s="611">
        <v>115</v>
      </c>
    </row>
    <row r="123" spans="1:9" ht="16.8">
      <c r="A123" s="643" t="s">
        <v>507</v>
      </c>
      <c r="B123" s="609">
        <v>4</v>
      </c>
      <c r="C123" s="610" t="s">
        <v>213</v>
      </c>
      <c r="D123" s="623" t="s">
        <v>160</v>
      </c>
      <c r="E123" s="612" t="s">
        <v>155</v>
      </c>
      <c r="F123" s="624" t="s">
        <v>424</v>
      </c>
      <c r="G123" s="621" t="s">
        <v>385</v>
      </c>
      <c r="H123" s="621" t="s">
        <v>174</v>
      </c>
      <c r="I123" s="617">
        <v>219</v>
      </c>
    </row>
    <row r="124" spans="1:9" ht="16.8">
      <c r="A124" s="643" t="s">
        <v>508</v>
      </c>
      <c r="B124" s="609">
        <v>4</v>
      </c>
      <c r="C124" s="610" t="s">
        <v>189</v>
      </c>
      <c r="D124" s="610" t="s">
        <v>160</v>
      </c>
      <c r="E124" s="612" t="s">
        <v>155</v>
      </c>
      <c r="F124" s="621" t="s">
        <v>162</v>
      </c>
      <c r="G124" s="621" t="s">
        <v>153</v>
      </c>
      <c r="H124" s="621" t="s">
        <v>174</v>
      </c>
      <c r="I124" s="611">
        <v>198</v>
      </c>
    </row>
    <row r="125" spans="1:9" ht="16.8">
      <c r="A125" s="643" t="s">
        <v>368</v>
      </c>
      <c r="B125" s="609">
        <v>4</v>
      </c>
      <c r="C125" s="610" t="s">
        <v>189</v>
      </c>
      <c r="D125" s="610" t="s">
        <v>156</v>
      </c>
      <c r="E125" s="612" t="s">
        <v>155</v>
      </c>
      <c r="F125" s="621" t="s">
        <v>164</v>
      </c>
      <c r="G125" s="621" t="s">
        <v>153</v>
      </c>
      <c r="H125" s="621" t="s">
        <v>174</v>
      </c>
      <c r="I125" s="611">
        <v>226</v>
      </c>
    </row>
    <row r="126" spans="1:9" ht="16.8">
      <c r="A126" s="643" t="s">
        <v>509</v>
      </c>
      <c r="B126" s="609">
        <v>4</v>
      </c>
      <c r="C126" s="610" t="s">
        <v>189</v>
      </c>
      <c r="D126" s="610" t="s">
        <v>245</v>
      </c>
      <c r="E126" s="612" t="s">
        <v>155</v>
      </c>
      <c r="F126" s="621" t="s">
        <v>114</v>
      </c>
      <c r="G126" s="621" t="s">
        <v>215</v>
      </c>
      <c r="H126" s="621" t="s">
        <v>446</v>
      </c>
      <c r="I126" s="611">
        <v>98</v>
      </c>
    </row>
    <row r="127" spans="1:9" ht="16.8">
      <c r="A127" s="643" t="s">
        <v>510</v>
      </c>
      <c r="B127" s="609">
        <v>4</v>
      </c>
      <c r="C127" s="610" t="s">
        <v>189</v>
      </c>
      <c r="D127" s="610" t="s">
        <v>160</v>
      </c>
      <c r="E127" s="612" t="s">
        <v>155</v>
      </c>
      <c r="F127" s="621" t="s">
        <v>154</v>
      </c>
      <c r="G127" s="621" t="s">
        <v>161</v>
      </c>
      <c r="H127" s="621" t="s">
        <v>175</v>
      </c>
      <c r="I127" s="611">
        <v>116</v>
      </c>
    </row>
    <row r="128" spans="1:9" ht="17.399999999999999" thickBot="1">
      <c r="A128" s="645" t="s">
        <v>511</v>
      </c>
      <c r="B128" s="618">
        <v>4</v>
      </c>
      <c r="C128" s="619" t="s">
        <v>189</v>
      </c>
      <c r="D128" s="619" t="s">
        <v>512</v>
      </c>
      <c r="E128" s="626" t="s">
        <v>155</v>
      </c>
      <c r="F128" s="627" t="s">
        <v>154</v>
      </c>
      <c r="G128" s="628" t="s">
        <v>153</v>
      </c>
      <c r="H128" s="628" t="s">
        <v>386</v>
      </c>
      <c r="I128" s="620">
        <v>97</v>
      </c>
    </row>
    <row r="129" spans="1:2" ht="16.2" thickTop="1"/>
    <row r="130" spans="1:2">
      <c r="A130" s="607" t="s">
        <v>513</v>
      </c>
    </row>
    <row r="132" spans="1:2">
      <c r="A132" s="605" t="s">
        <v>514</v>
      </c>
      <c r="B132" s="608">
        <f>1+SUM(B2:B119)</f>
        <v>180</v>
      </c>
    </row>
    <row r="133" spans="1:2">
      <c r="A133" s="605" t="s">
        <v>515</v>
      </c>
      <c r="B133" s="608">
        <f>ROUNDUP(B132/100,0)</f>
        <v>2</v>
      </c>
    </row>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3E31B-3E1F-4F25-B235-4457FE78290A}">
  <dimension ref="A1:Y30"/>
  <sheetViews>
    <sheetView showGridLines="0" workbookViewId="0"/>
  </sheetViews>
  <sheetFormatPr defaultColWidth="9.59765625" defaultRowHeight="16.8"/>
  <cols>
    <col min="1" max="1" width="16.3984375" style="147" bestFit="1" customWidth="1"/>
    <col min="2" max="2" width="3.59765625" style="147" bestFit="1" customWidth="1"/>
    <col min="3" max="3" width="3.3984375" style="147" bestFit="1" customWidth="1"/>
    <col min="4" max="4" width="3.8984375" style="147" bestFit="1" customWidth="1"/>
    <col min="5" max="5" width="3.69921875" style="147" bestFit="1" customWidth="1"/>
    <col min="6" max="7" width="3.59765625" style="147" bestFit="1" customWidth="1"/>
    <col min="8" max="8" width="2.3984375" style="18" customWidth="1"/>
    <col min="9" max="9" width="16.3984375" style="147" bestFit="1" customWidth="1"/>
    <col min="10" max="10" width="3.8984375" style="147" bestFit="1" customWidth="1"/>
    <col min="11" max="11" width="4.5" style="147" customWidth="1"/>
    <col min="12" max="12" width="4.69921875" style="147" customWidth="1"/>
    <col min="13" max="13" width="4.09765625" style="147" bestFit="1" customWidth="1"/>
    <col min="14" max="19" width="3.8984375" style="147" bestFit="1" customWidth="1"/>
    <col min="20" max="20" width="2.3984375" style="147" customWidth="1"/>
    <col min="21" max="21" width="22.796875" style="147" bestFit="1" customWidth="1"/>
    <col min="22" max="22" width="6.19921875" style="147" bestFit="1" customWidth="1"/>
    <col min="23" max="23" width="4.09765625" style="147" bestFit="1" customWidth="1"/>
    <col min="24" max="24" width="6.296875" style="147" bestFit="1" customWidth="1"/>
    <col min="25" max="16384" width="9.59765625" style="147"/>
  </cols>
  <sheetData>
    <row r="1" spans="1:25" ht="22.2" thickTop="1" thickBot="1">
      <c r="A1" s="421"/>
      <c r="B1" s="422" t="s">
        <v>303</v>
      </c>
      <c r="C1" s="423"/>
      <c r="D1" s="424"/>
      <c r="E1" s="424"/>
      <c r="F1" s="424"/>
      <c r="G1" s="425"/>
      <c r="I1" s="541"/>
      <c r="J1" s="542" t="s">
        <v>355</v>
      </c>
      <c r="K1" s="543"/>
      <c r="L1" s="543"/>
      <c r="M1" s="543"/>
      <c r="N1" s="543"/>
      <c r="O1" s="543"/>
      <c r="P1" s="543"/>
      <c r="Q1" s="543"/>
      <c r="R1" s="543"/>
      <c r="S1" s="544"/>
      <c r="U1" s="575" t="s">
        <v>356</v>
      </c>
      <c r="V1" s="576"/>
      <c r="W1" s="576"/>
      <c r="X1" s="577"/>
    </row>
    <row r="2" spans="1:25" ht="18" thickTop="1" thickBot="1">
      <c r="A2" s="421"/>
      <c r="B2" s="426" t="s">
        <v>297</v>
      </c>
      <c r="C2" s="427" t="s">
        <v>199</v>
      </c>
      <c r="D2" s="427" t="s">
        <v>200</v>
      </c>
      <c r="E2" s="427" t="s">
        <v>201</v>
      </c>
      <c r="F2" s="427" t="s">
        <v>202</v>
      </c>
      <c r="G2" s="428" t="s">
        <v>203</v>
      </c>
      <c r="I2" s="541"/>
      <c r="J2" s="545" t="s">
        <v>297</v>
      </c>
      <c r="K2" s="546" t="s">
        <v>199</v>
      </c>
      <c r="L2" s="546" t="s">
        <v>200</v>
      </c>
      <c r="M2" s="546" t="s">
        <v>201</v>
      </c>
      <c r="N2" s="547" t="s">
        <v>202</v>
      </c>
      <c r="O2" s="546" t="s">
        <v>203</v>
      </c>
      <c r="P2" s="546" t="s">
        <v>348</v>
      </c>
      <c r="Q2" s="546" t="s">
        <v>349</v>
      </c>
      <c r="R2" s="547" t="s">
        <v>350</v>
      </c>
      <c r="S2" s="548" t="s">
        <v>351</v>
      </c>
      <c r="U2" s="578" t="s">
        <v>172</v>
      </c>
      <c r="V2" s="579" t="s">
        <v>118</v>
      </c>
      <c r="W2" s="580" t="s">
        <v>150</v>
      </c>
      <c r="X2" s="581" t="s">
        <v>151</v>
      </c>
    </row>
    <row r="3" spans="1:25" ht="17.399999999999999" thickTop="1">
      <c r="A3" s="429" t="s">
        <v>316</v>
      </c>
      <c r="B3" s="430">
        <v>6</v>
      </c>
      <c r="C3" s="431">
        <v>6</v>
      </c>
      <c r="D3" s="431">
        <v>5</v>
      </c>
      <c r="E3" s="432">
        <v>0</v>
      </c>
      <c r="F3" s="432">
        <v>0</v>
      </c>
      <c r="G3" s="433">
        <v>0</v>
      </c>
      <c r="I3" s="549" t="s">
        <v>352</v>
      </c>
      <c r="J3" s="550">
        <v>4</v>
      </c>
      <c r="K3" s="551">
        <v>3</v>
      </c>
      <c r="L3" s="551">
        <v>2</v>
      </c>
      <c r="M3" s="551">
        <v>1</v>
      </c>
      <c r="N3" s="552">
        <v>0</v>
      </c>
      <c r="O3" s="552">
        <v>0</v>
      </c>
      <c r="P3" s="552">
        <v>0</v>
      </c>
      <c r="Q3" s="552">
        <v>0</v>
      </c>
      <c r="R3" s="552">
        <v>0</v>
      </c>
      <c r="S3" s="553">
        <v>0</v>
      </c>
      <c r="U3" s="582" t="s">
        <v>207</v>
      </c>
      <c r="V3" s="583">
        <v>0</v>
      </c>
      <c r="W3" s="584">
        <f>1+10+V3+'Personal File'!$C$14</f>
        <v>14</v>
      </c>
      <c r="X3" s="585" t="s">
        <v>358</v>
      </c>
      <c r="Y3" s="18"/>
    </row>
    <row r="4" spans="1:25">
      <c r="A4" s="434" t="s">
        <v>302</v>
      </c>
      <c r="B4" s="435">
        <v>0</v>
      </c>
      <c r="C4" s="435">
        <v>1</v>
      </c>
      <c r="D4" s="435">
        <v>1</v>
      </c>
      <c r="E4" s="436">
        <v>1</v>
      </c>
      <c r="F4" s="436">
        <v>0</v>
      </c>
      <c r="G4" s="437">
        <v>0</v>
      </c>
      <c r="I4" s="554" t="s">
        <v>302</v>
      </c>
      <c r="J4" s="555">
        <v>0</v>
      </c>
      <c r="K4" s="556">
        <v>2</v>
      </c>
      <c r="L4" s="556">
        <v>2</v>
      </c>
      <c r="M4" s="556">
        <v>2</v>
      </c>
      <c r="N4" s="557">
        <v>0</v>
      </c>
      <c r="O4" s="557">
        <v>0</v>
      </c>
      <c r="P4" s="557">
        <v>0</v>
      </c>
      <c r="Q4" s="557">
        <v>0</v>
      </c>
      <c r="R4" s="557">
        <v>0</v>
      </c>
      <c r="S4" s="558">
        <v>0</v>
      </c>
      <c r="U4" s="582" t="s">
        <v>372</v>
      </c>
      <c r="V4" s="583">
        <v>0</v>
      </c>
      <c r="W4" s="584">
        <f>1+10+V4+'Personal File'!$C$14</f>
        <v>14</v>
      </c>
      <c r="X4" s="585" t="s">
        <v>358</v>
      </c>
      <c r="Y4" s="18"/>
    </row>
    <row r="5" spans="1:25" ht="17.399999999999999" thickBot="1">
      <c r="A5" s="438" t="s">
        <v>298</v>
      </c>
      <c r="B5" s="439">
        <f t="shared" ref="B5:D5" si="0">SUM(B3:B4)</f>
        <v>6</v>
      </c>
      <c r="C5" s="439">
        <f t="shared" si="0"/>
        <v>7</v>
      </c>
      <c r="D5" s="439">
        <f t="shared" si="0"/>
        <v>6</v>
      </c>
      <c r="E5" s="440">
        <v>0</v>
      </c>
      <c r="F5" s="440">
        <v>0</v>
      </c>
      <c r="G5" s="441">
        <v>0</v>
      </c>
      <c r="I5" s="559" t="s">
        <v>353</v>
      </c>
      <c r="J5" s="560">
        <f t="shared" ref="J5:S5" si="1">SUM(J3:J4)</f>
        <v>4</v>
      </c>
      <c r="K5" s="561">
        <f t="shared" si="1"/>
        <v>5</v>
      </c>
      <c r="L5" s="561">
        <f t="shared" si="1"/>
        <v>4</v>
      </c>
      <c r="M5" s="561">
        <f t="shared" ref="M5" si="2">SUM(M3:M4)</f>
        <v>3</v>
      </c>
      <c r="N5" s="562">
        <f t="shared" ref="N5:P5" si="3">SUM(N3:N4)</f>
        <v>0</v>
      </c>
      <c r="O5" s="562">
        <f t="shared" si="3"/>
        <v>0</v>
      </c>
      <c r="P5" s="562">
        <f t="shared" si="3"/>
        <v>0</v>
      </c>
      <c r="Q5" s="562">
        <f t="shared" si="1"/>
        <v>0</v>
      </c>
      <c r="R5" s="562">
        <f t="shared" si="1"/>
        <v>0</v>
      </c>
      <c r="S5" s="563">
        <f t="shared" si="1"/>
        <v>0</v>
      </c>
      <c r="U5" s="582" t="s">
        <v>359</v>
      </c>
      <c r="V5" s="583">
        <v>0</v>
      </c>
      <c r="W5" s="584">
        <f>1+10+V5+'Personal File'!$C$14</f>
        <v>14</v>
      </c>
      <c r="X5" s="585" t="s">
        <v>358</v>
      </c>
      <c r="Y5" s="18"/>
    </row>
    <row r="6" spans="1:25" ht="17.399999999999999" thickBot="1">
      <c r="A6" s="442" t="s">
        <v>150</v>
      </c>
      <c r="B6" s="443">
        <f>10+LEFT(B2,1)+'Personal File'!$C$14</f>
        <v>13</v>
      </c>
      <c r="C6" s="443">
        <f>10+LEFT(C2,1)+'Personal File'!$C$14</f>
        <v>14</v>
      </c>
      <c r="D6" s="443">
        <f>10+LEFT(D2,1)+'Personal File'!$C$14</f>
        <v>15</v>
      </c>
      <c r="E6" s="444">
        <f>10+LEFT(E2,1)+'Personal File'!$C$14</f>
        <v>16</v>
      </c>
      <c r="F6" s="444">
        <f>10+LEFT(F2,1)+'Personal File'!$C$14</f>
        <v>17</v>
      </c>
      <c r="G6" s="445">
        <f>10+LEFT(G2,1)+'Personal File'!$C$14</f>
        <v>18</v>
      </c>
      <c r="I6" s="564" t="s">
        <v>354</v>
      </c>
      <c r="J6" s="565">
        <f>10+LEFT(J2,1)+'Personal File'!$C$14</f>
        <v>13</v>
      </c>
      <c r="K6" s="566">
        <f>10+LEFT(K2,1)+'Personal File'!$C$14</f>
        <v>14</v>
      </c>
      <c r="L6" s="566">
        <f>10+LEFT(L2,1)+'Personal File'!$C$14</f>
        <v>15</v>
      </c>
      <c r="M6" s="566">
        <f>10+LEFT(M2,1)+'Personal File'!$C$14</f>
        <v>16</v>
      </c>
      <c r="N6" s="567">
        <f>10+LEFT(N2,1)+'Personal File'!$C$14</f>
        <v>17</v>
      </c>
      <c r="O6" s="567">
        <f>10+LEFT(O2,1)+'Personal File'!$C$14</f>
        <v>18</v>
      </c>
      <c r="P6" s="567">
        <f>10+LEFT(P2,1)+'Personal File'!$C$14</f>
        <v>19</v>
      </c>
      <c r="Q6" s="567">
        <f>10+LEFT(Q2,1)+'Personal File'!$C$14</f>
        <v>20</v>
      </c>
      <c r="R6" s="567">
        <f>10+LEFT(R2,1)+'Personal File'!$C$14</f>
        <v>21</v>
      </c>
      <c r="S6" s="568">
        <f>10+LEFT(S2,1)+'Personal File'!$C$14</f>
        <v>22</v>
      </c>
      <c r="U6" s="586" t="s">
        <v>373</v>
      </c>
      <c r="V6" s="587">
        <v>0</v>
      </c>
      <c r="W6" s="588">
        <f>1+10+V6+'Personal File'!$C$14</f>
        <v>14</v>
      </c>
      <c r="X6" s="589" t="s">
        <v>358</v>
      </c>
      <c r="Y6" s="18"/>
    </row>
    <row r="7" spans="1:25" ht="18" thickTop="1" thickBot="1">
      <c r="A7" s="446" t="s">
        <v>151</v>
      </c>
      <c r="B7" s="447">
        <v>0</v>
      </c>
      <c r="C7" s="447">
        <v>1</v>
      </c>
      <c r="D7" s="447">
        <v>1</v>
      </c>
      <c r="E7" s="448" t="s">
        <v>119</v>
      </c>
      <c r="F7" s="448" t="s">
        <v>119</v>
      </c>
      <c r="G7" s="449" t="s">
        <v>119</v>
      </c>
      <c r="I7" s="569"/>
      <c r="N7" s="569"/>
      <c r="O7" s="569"/>
      <c r="P7" s="569"/>
      <c r="Q7" s="569"/>
      <c r="R7" s="569"/>
      <c r="S7" s="569"/>
      <c r="U7" s="582" t="s">
        <v>361</v>
      </c>
      <c r="V7" s="583">
        <v>1</v>
      </c>
      <c r="W7" s="584">
        <f>1+10+V7+'Personal File'!$C$14</f>
        <v>15</v>
      </c>
      <c r="X7" s="585" t="s">
        <v>519</v>
      </c>
      <c r="Y7" s="18" t="s">
        <v>521</v>
      </c>
    </row>
    <row r="8" spans="1:25" ht="18" thickTop="1" thickBot="1">
      <c r="A8" s="450"/>
      <c r="B8" s="450"/>
      <c r="C8" s="450"/>
      <c r="D8" s="450"/>
      <c r="E8" s="450"/>
      <c r="F8" s="450"/>
      <c r="G8" s="450"/>
      <c r="U8" s="582" t="s">
        <v>235</v>
      </c>
      <c r="V8" s="583">
        <v>1</v>
      </c>
      <c r="W8" s="584">
        <f>1+10+V8+'Personal File'!$C$14</f>
        <v>15</v>
      </c>
      <c r="X8" s="585" t="s">
        <v>358</v>
      </c>
      <c r="Y8" s="18"/>
    </row>
    <row r="9" spans="1:25" ht="17.399999999999999" thickTop="1">
      <c r="A9" s="451" t="s">
        <v>299</v>
      </c>
      <c r="B9" s="452" t="s">
        <v>300</v>
      </c>
      <c r="C9" s="452"/>
      <c r="D9" s="453" t="s">
        <v>301</v>
      </c>
      <c r="E9" s="453"/>
      <c r="F9" s="454"/>
      <c r="G9" s="450"/>
      <c r="U9" s="582" t="s">
        <v>362</v>
      </c>
      <c r="V9" s="583">
        <v>1</v>
      </c>
      <c r="W9" s="584">
        <f>1+10+V9+'Personal File'!$C$14</f>
        <v>15</v>
      </c>
      <c r="X9" s="585" t="s">
        <v>358</v>
      </c>
      <c r="Y9" s="18"/>
    </row>
    <row r="10" spans="1:25">
      <c r="A10" s="570" t="s">
        <v>120</v>
      </c>
      <c r="B10" s="571">
        <f>'Personal File'!E3</f>
        <v>7</v>
      </c>
      <c r="C10" s="571"/>
      <c r="D10" s="572">
        <f>B10</f>
        <v>7</v>
      </c>
      <c r="E10" s="571"/>
      <c r="F10" s="573"/>
      <c r="G10" s="450"/>
      <c r="U10" s="582" t="s">
        <v>205</v>
      </c>
      <c r="V10" s="583">
        <v>1</v>
      </c>
      <c r="W10" s="584">
        <f>1+10+V10+'Personal File'!$C$14</f>
        <v>15</v>
      </c>
      <c r="X10" s="585" t="s">
        <v>358</v>
      </c>
      <c r="Y10" s="18"/>
    </row>
    <row r="11" spans="1:25" ht="17.399999999999999" thickBot="1">
      <c r="A11" s="455" t="s">
        <v>339</v>
      </c>
      <c r="B11" s="456">
        <f>'Personal File'!E4+'Personal File'!E5</f>
        <v>5</v>
      </c>
      <c r="C11" s="456"/>
      <c r="D11" s="574">
        <f>B11</f>
        <v>5</v>
      </c>
      <c r="E11" s="457"/>
      <c r="F11" s="458"/>
      <c r="G11" s="450"/>
      <c r="U11" s="586" t="s">
        <v>205</v>
      </c>
      <c r="V11" s="587">
        <v>1</v>
      </c>
      <c r="W11" s="588">
        <f>1+10+V11+'Personal File'!$C$14</f>
        <v>15</v>
      </c>
      <c r="X11" s="589" t="s">
        <v>358</v>
      </c>
      <c r="Y11" s="18"/>
    </row>
    <row r="12" spans="1:25" ht="17.399999999999999" thickTop="1">
      <c r="U12" s="582" t="s">
        <v>363</v>
      </c>
      <c r="V12" s="583">
        <v>2</v>
      </c>
      <c r="W12" s="584">
        <f>1+10+V12+'Personal File'!$C$14</f>
        <v>16</v>
      </c>
      <c r="X12" s="585" t="s">
        <v>358</v>
      </c>
      <c r="Y12" s="18"/>
    </row>
    <row r="13" spans="1:25" ht="23.4" thickBot="1">
      <c r="A13" s="594" t="s">
        <v>370</v>
      </c>
      <c r="B13" s="595"/>
      <c r="C13" s="595"/>
      <c r="D13" s="595"/>
      <c r="E13" s="595"/>
      <c r="F13" s="595"/>
      <c r="G13" s="595"/>
      <c r="U13" s="582" t="s">
        <v>364</v>
      </c>
      <c r="V13" s="583">
        <v>2</v>
      </c>
      <c r="W13" s="584">
        <f>1+10+V13+'Personal File'!$C$14</f>
        <v>16</v>
      </c>
      <c r="X13" s="585" t="s">
        <v>358</v>
      </c>
      <c r="Y13" s="18"/>
    </row>
    <row r="14" spans="1:25" ht="18" thickTop="1" thickBot="1">
      <c r="A14" s="282" t="s">
        <v>118</v>
      </c>
      <c r="B14" s="283">
        <v>0</v>
      </c>
      <c r="C14" s="284" t="s">
        <v>199</v>
      </c>
      <c r="D14" s="284" t="s">
        <v>200</v>
      </c>
      <c r="E14" s="284" t="s">
        <v>201</v>
      </c>
      <c r="F14" s="284" t="s">
        <v>202</v>
      </c>
      <c r="G14" s="285" t="s">
        <v>203</v>
      </c>
      <c r="U14" s="582" t="s">
        <v>366</v>
      </c>
      <c r="V14" s="583">
        <v>2</v>
      </c>
      <c r="W14" s="584">
        <f>1+10+V14+'Personal File'!$C$14</f>
        <v>16</v>
      </c>
      <c r="X14" s="585" t="s">
        <v>358</v>
      </c>
      <c r="Y14" s="18"/>
    </row>
    <row r="15" spans="1:25">
      <c r="A15" s="286">
        <v>1</v>
      </c>
      <c r="B15" s="297">
        <f>2+'Personal File'!C14</f>
        <v>5</v>
      </c>
      <c r="C15" s="292">
        <v>2</v>
      </c>
      <c r="D15" s="287"/>
      <c r="E15" s="287"/>
      <c r="F15" s="287"/>
      <c r="G15" s="288"/>
      <c r="U15" s="586" t="s">
        <v>366</v>
      </c>
      <c r="V15" s="587">
        <v>2</v>
      </c>
      <c r="W15" s="588">
        <f>1+10+V15+'Personal File'!$C$14</f>
        <v>16</v>
      </c>
      <c r="X15" s="589" t="s">
        <v>358</v>
      </c>
      <c r="Y15" s="18"/>
    </row>
    <row r="16" spans="1:25">
      <c r="A16" s="289">
        <v>2</v>
      </c>
      <c r="B16" s="298">
        <f t="shared" ref="B16:E29" si="4">B15</f>
        <v>5</v>
      </c>
      <c r="C16" s="292">
        <f>C15+1</f>
        <v>3</v>
      </c>
      <c r="D16" s="290"/>
      <c r="E16" s="290"/>
      <c r="F16" s="290"/>
      <c r="G16" s="291"/>
      <c r="U16" s="582" t="s">
        <v>228</v>
      </c>
      <c r="V16" s="583">
        <v>3</v>
      </c>
      <c r="W16" s="584">
        <f>1+10+V16+'Personal File'!$C$14</f>
        <v>17</v>
      </c>
      <c r="X16" s="585" t="s">
        <v>519</v>
      </c>
      <c r="Y16" s="18"/>
    </row>
    <row r="17" spans="1:25">
      <c r="A17" s="289">
        <v>3</v>
      </c>
      <c r="B17" s="298">
        <f t="shared" si="4"/>
        <v>5</v>
      </c>
      <c r="C17" s="292">
        <f>C16+1</f>
        <v>4</v>
      </c>
      <c r="D17" s="290"/>
      <c r="E17" s="290"/>
      <c r="F17" s="290"/>
      <c r="G17" s="291"/>
      <c r="U17" s="582" t="s">
        <v>377</v>
      </c>
      <c r="V17" s="583">
        <v>3</v>
      </c>
      <c r="W17" s="584">
        <f>1+10+V17+'Personal File'!$C$14</f>
        <v>17</v>
      </c>
      <c r="X17" s="585" t="s">
        <v>519</v>
      </c>
      <c r="Y17" s="18"/>
    </row>
    <row r="18" spans="1:25" ht="17.399999999999999" thickBot="1">
      <c r="A18" s="289">
        <v>4</v>
      </c>
      <c r="B18" s="298">
        <f t="shared" si="4"/>
        <v>5</v>
      </c>
      <c r="C18" s="292">
        <f>C17+1</f>
        <v>5</v>
      </c>
      <c r="D18" s="290"/>
      <c r="E18" s="290"/>
      <c r="F18" s="290"/>
      <c r="G18" s="291"/>
      <c r="U18" s="590" t="s">
        <v>367</v>
      </c>
      <c r="V18" s="591">
        <v>3</v>
      </c>
      <c r="W18" s="592">
        <f>1+10+V18+'Personal File'!$C$14</f>
        <v>17</v>
      </c>
      <c r="X18" s="593" t="s">
        <v>519</v>
      </c>
    </row>
    <row r="19" spans="1:25" ht="17.399999999999999" thickTop="1">
      <c r="A19" s="289">
        <v>5</v>
      </c>
      <c r="B19" s="298">
        <f t="shared" si="4"/>
        <v>5</v>
      </c>
      <c r="C19" s="292">
        <f t="shared" si="4"/>
        <v>5</v>
      </c>
      <c r="D19" s="292">
        <v>1</v>
      </c>
      <c r="E19" s="290"/>
      <c r="F19" s="290"/>
      <c r="G19" s="291"/>
    </row>
    <row r="20" spans="1:25">
      <c r="A20" s="289">
        <v>6</v>
      </c>
      <c r="B20" s="298">
        <f t="shared" si="4"/>
        <v>5</v>
      </c>
      <c r="C20" s="298">
        <f t="shared" si="4"/>
        <v>5</v>
      </c>
      <c r="D20" s="298">
        <f>D19+1</f>
        <v>2</v>
      </c>
      <c r="E20" s="290"/>
      <c r="F20" s="290"/>
      <c r="G20" s="291"/>
    </row>
    <row r="21" spans="1:25">
      <c r="A21" s="289">
        <v>7</v>
      </c>
      <c r="B21" s="298">
        <f t="shared" si="4"/>
        <v>5</v>
      </c>
      <c r="C21" s="292">
        <f t="shared" si="4"/>
        <v>5</v>
      </c>
      <c r="D21" s="292">
        <f t="shared" ref="D21:D22" si="5">D20+1</f>
        <v>3</v>
      </c>
      <c r="E21" s="290"/>
      <c r="F21" s="290"/>
      <c r="G21" s="291"/>
    </row>
    <row r="22" spans="1:25">
      <c r="A22" s="289">
        <v>8</v>
      </c>
      <c r="B22" s="298">
        <f t="shared" si="4"/>
        <v>5</v>
      </c>
      <c r="C22" s="292">
        <f t="shared" si="4"/>
        <v>5</v>
      </c>
      <c r="D22" s="292">
        <f t="shared" si="5"/>
        <v>4</v>
      </c>
      <c r="E22" s="290"/>
      <c r="F22" s="290"/>
      <c r="G22" s="291"/>
    </row>
    <row r="23" spans="1:25">
      <c r="A23" s="289">
        <v>9</v>
      </c>
      <c r="B23" s="298">
        <f t="shared" si="4"/>
        <v>5</v>
      </c>
      <c r="C23" s="292">
        <f t="shared" si="4"/>
        <v>5</v>
      </c>
      <c r="D23" s="292">
        <f t="shared" si="4"/>
        <v>4</v>
      </c>
      <c r="E23" s="292">
        <v>1</v>
      </c>
      <c r="F23" s="290"/>
      <c r="G23" s="291"/>
    </row>
    <row r="24" spans="1:25">
      <c r="A24" s="289">
        <v>10</v>
      </c>
      <c r="B24" s="298">
        <f t="shared" si="4"/>
        <v>5</v>
      </c>
      <c r="C24" s="292">
        <f t="shared" si="4"/>
        <v>5</v>
      </c>
      <c r="D24" s="292">
        <f t="shared" si="4"/>
        <v>4</v>
      </c>
      <c r="E24" s="292">
        <f t="shared" ref="E24:E26" si="6">E23+1</f>
        <v>2</v>
      </c>
      <c r="F24" s="290"/>
      <c r="G24" s="291"/>
    </row>
    <row r="25" spans="1:25">
      <c r="A25" s="289">
        <v>11</v>
      </c>
      <c r="B25" s="298">
        <f t="shared" si="4"/>
        <v>5</v>
      </c>
      <c r="C25" s="292">
        <f t="shared" si="4"/>
        <v>5</v>
      </c>
      <c r="D25" s="292">
        <f t="shared" si="4"/>
        <v>4</v>
      </c>
      <c r="E25" s="292">
        <f t="shared" si="6"/>
        <v>3</v>
      </c>
      <c r="F25" s="290"/>
      <c r="G25" s="291"/>
    </row>
    <row r="26" spans="1:25">
      <c r="A26" s="293">
        <v>12</v>
      </c>
      <c r="B26" s="299">
        <f t="shared" si="4"/>
        <v>5</v>
      </c>
      <c r="C26" s="294">
        <f t="shared" si="4"/>
        <v>5</v>
      </c>
      <c r="D26" s="294">
        <f t="shared" si="4"/>
        <v>4</v>
      </c>
      <c r="E26" s="294">
        <f t="shared" si="6"/>
        <v>4</v>
      </c>
      <c r="F26" s="290"/>
      <c r="G26" s="291"/>
    </row>
    <row r="27" spans="1:25">
      <c r="A27" s="289">
        <v>13</v>
      </c>
      <c r="B27" s="298">
        <f t="shared" si="4"/>
        <v>5</v>
      </c>
      <c r="C27" s="292">
        <f t="shared" si="4"/>
        <v>5</v>
      </c>
      <c r="D27" s="292">
        <f t="shared" si="4"/>
        <v>4</v>
      </c>
      <c r="E27" s="292">
        <f t="shared" si="4"/>
        <v>4</v>
      </c>
      <c r="F27" s="292">
        <v>1</v>
      </c>
      <c r="G27" s="291"/>
    </row>
    <row r="28" spans="1:25">
      <c r="A28" s="289">
        <v>14</v>
      </c>
      <c r="B28" s="298">
        <f t="shared" si="4"/>
        <v>5</v>
      </c>
      <c r="C28" s="292">
        <f t="shared" si="4"/>
        <v>5</v>
      </c>
      <c r="D28" s="292">
        <f t="shared" si="4"/>
        <v>4</v>
      </c>
      <c r="E28" s="292">
        <f t="shared" si="4"/>
        <v>4</v>
      </c>
      <c r="F28" s="292">
        <f t="shared" ref="F28:F29" si="7">F27+1</f>
        <v>2</v>
      </c>
      <c r="G28" s="291"/>
    </row>
    <row r="29" spans="1:25" ht="17.399999999999999" thickBot="1">
      <c r="A29" s="295">
        <v>15</v>
      </c>
      <c r="B29" s="300">
        <f t="shared" si="4"/>
        <v>5</v>
      </c>
      <c r="C29" s="296">
        <f t="shared" si="4"/>
        <v>5</v>
      </c>
      <c r="D29" s="296">
        <f t="shared" si="4"/>
        <v>4</v>
      </c>
      <c r="E29" s="296">
        <f t="shared" si="4"/>
        <v>4</v>
      </c>
      <c r="F29" s="296">
        <f t="shared" si="7"/>
        <v>3</v>
      </c>
      <c r="G29" s="301"/>
    </row>
    <row r="30" spans="1:25" ht="17.399999999999999" thickTop="1"/>
  </sheetData>
  <conditionalFormatting sqref="X6:X18">
    <cfRule type="cellIs" dxfId="63" priority="100" operator="equal">
      <formula>"þ"</formula>
    </cfRule>
  </conditionalFormatting>
  <conditionalFormatting sqref="X3:X4">
    <cfRule type="cellIs" dxfId="62" priority="123" operator="equal">
      <formula>"þ"</formula>
    </cfRule>
  </conditionalFormatting>
  <conditionalFormatting sqref="X9">
    <cfRule type="cellIs" dxfId="61" priority="120" operator="equal">
      <formula>"þ"</formula>
    </cfRule>
  </conditionalFormatting>
  <conditionalFormatting sqref="X5">
    <cfRule type="cellIs" dxfId="60" priority="119" operator="equal">
      <formula>"þ"</formula>
    </cfRule>
  </conditionalFormatting>
  <conditionalFormatting sqref="X10">
    <cfRule type="cellIs" dxfId="59" priority="117" operator="equal">
      <formula>"þ"</formula>
    </cfRule>
  </conditionalFormatting>
  <conditionalFormatting sqref="X10">
    <cfRule type="cellIs" dxfId="58" priority="116" operator="equal">
      <formula>"þ"</formula>
    </cfRule>
  </conditionalFormatting>
  <conditionalFormatting sqref="X10">
    <cfRule type="cellIs" dxfId="57" priority="115" operator="equal">
      <formula>"þ"</formula>
    </cfRule>
  </conditionalFormatting>
  <conditionalFormatting sqref="X10">
    <cfRule type="cellIs" dxfId="56" priority="113" operator="equal">
      <formula>"þ"</formula>
    </cfRule>
  </conditionalFormatting>
  <conditionalFormatting sqref="X10">
    <cfRule type="cellIs" dxfId="55" priority="112" operator="equal">
      <formula>"þ"</formula>
    </cfRule>
  </conditionalFormatting>
  <conditionalFormatting sqref="X8">
    <cfRule type="cellIs" dxfId="54" priority="108" operator="equal">
      <formula>"þ"</formula>
    </cfRule>
  </conditionalFormatting>
  <conditionalFormatting sqref="X8">
    <cfRule type="cellIs" dxfId="53" priority="107" operator="equal">
      <formula>"þ"</formula>
    </cfRule>
  </conditionalFormatting>
  <conditionalFormatting sqref="X9">
    <cfRule type="cellIs" dxfId="52" priority="106" operator="equal">
      <formula>"þ"</formula>
    </cfRule>
  </conditionalFormatting>
  <conditionalFormatting sqref="X9">
    <cfRule type="cellIs" dxfId="51" priority="105" operator="equal">
      <formula>"þ"</formula>
    </cfRule>
  </conditionalFormatting>
  <conditionalFormatting sqref="X7">
    <cfRule type="cellIs" dxfId="50" priority="104" operator="equal">
      <formula>"þ"</formula>
    </cfRule>
  </conditionalFormatting>
  <conditionalFormatting sqref="X9">
    <cfRule type="cellIs" dxfId="49" priority="103" operator="equal">
      <formula>"þ"</formula>
    </cfRule>
  </conditionalFormatting>
  <conditionalFormatting sqref="X9">
    <cfRule type="cellIs" dxfId="48" priority="102" operator="equal">
      <formula>"þ"</formula>
    </cfRule>
  </conditionalFormatting>
  <conditionalFormatting sqref="X8">
    <cfRule type="cellIs" dxfId="47" priority="101" operator="equal">
      <formula>"þ"</formula>
    </cfRule>
  </conditionalFormatting>
  <conditionalFormatting sqref="X10">
    <cfRule type="cellIs" dxfId="46" priority="93" operator="equal">
      <formula>"þ"</formula>
    </cfRule>
  </conditionalFormatting>
  <conditionalFormatting sqref="X10">
    <cfRule type="cellIs" dxfId="45" priority="92" operator="equal">
      <formula>"þ"</formula>
    </cfRule>
  </conditionalFormatting>
  <conditionalFormatting sqref="X10">
    <cfRule type="cellIs" dxfId="44" priority="90" operator="equal">
      <formula>"þ"</formula>
    </cfRule>
  </conditionalFormatting>
  <conditionalFormatting sqref="X11">
    <cfRule type="cellIs" dxfId="43" priority="89" operator="equal">
      <formula>"þ"</formula>
    </cfRule>
  </conditionalFormatting>
  <conditionalFormatting sqref="X11">
    <cfRule type="cellIs" dxfId="42" priority="88" operator="equal">
      <formula>"þ"</formula>
    </cfRule>
  </conditionalFormatting>
  <conditionalFormatting sqref="X11">
    <cfRule type="cellIs" dxfId="41" priority="87" operator="equal">
      <formula>"þ"</formula>
    </cfRule>
  </conditionalFormatting>
  <conditionalFormatting sqref="X11">
    <cfRule type="cellIs" dxfId="40" priority="86" operator="equal">
      <formula>"þ"</formula>
    </cfRule>
  </conditionalFormatting>
  <conditionalFormatting sqref="X11">
    <cfRule type="cellIs" dxfId="39" priority="85" operator="equal">
      <formula>"þ"</formula>
    </cfRule>
  </conditionalFormatting>
  <conditionalFormatting sqref="X12">
    <cfRule type="cellIs" dxfId="38" priority="84" operator="equal">
      <formula>"þ"</formula>
    </cfRule>
  </conditionalFormatting>
  <conditionalFormatting sqref="X13">
    <cfRule type="cellIs" dxfId="37" priority="73"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2"/>
  <sheetViews>
    <sheetView showGridLines="0" workbookViewId="0"/>
  </sheetViews>
  <sheetFormatPr defaultColWidth="13" defaultRowHeight="15.6"/>
  <cols>
    <col min="1" max="1" width="24.09765625" style="146" bestFit="1" customWidth="1"/>
    <col min="2" max="2" width="8.5" style="146" bestFit="1" customWidth="1"/>
    <col min="3" max="3" width="5.59765625" style="146" bestFit="1" customWidth="1"/>
    <col min="4" max="4" width="6.5" style="146" bestFit="1" customWidth="1"/>
    <col min="5" max="5" width="14.59765625" style="146" bestFit="1" customWidth="1"/>
    <col min="6" max="6" width="9.3984375" style="146" bestFit="1" customWidth="1"/>
    <col min="7" max="7" width="4.3984375" style="146" bestFit="1" customWidth="1"/>
    <col min="8" max="8" width="4.69921875" style="146" bestFit="1" customWidth="1"/>
    <col min="9" max="9" width="5.69921875" style="146" bestFit="1" customWidth="1"/>
    <col min="10" max="10" width="6.296875" style="146" bestFit="1" customWidth="1"/>
    <col min="11" max="11" width="9.69921875" style="146" bestFit="1" customWidth="1"/>
    <col min="12" max="12" width="2.8984375" style="16" customWidth="1"/>
    <col min="13" max="13" width="5.796875" style="16" bestFit="1" customWidth="1"/>
    <col min="14" max="16384" width="13" style="16"/>
  </cols>
  <sheetData>
    <row r="1" spans="1:13" ht="23.4" thickBot="1">
      <c r="A1" s="151" t="s">
        <v>26</v>
      </c>
      <c r="B1" s="151"/>
      <c r="C1" s="151"/>
      <c r="D1" s="151"/>
      <c r="E1" s="151"/>
      <c r="F1" s="151"/>
      <c r="G1" s="151"/>
      <c r="H1" s="151"/>
      <c r="I1" s="151"/>
      <c r="J1" s="151"/>
      <c r="K1" s="151"/>
    </row>
    <row r="2" spans="1:13" ht="16.8" thickTop="1" thickBot="1">
      <c r="A2" s="152" t="s">
        <v>7</v>
      </c>
      <c r="B2" s="153" t="s">
        <v>8</v>
      </c>
      <c r="C2" s="153" t="s">
        <v>29</v>
      </c>
      <c r="D2" s="153" t="s">
        <v>30</v>
      </c>
      <c r="E2" s="154" t="s">
        <v>71</v>
      </c>
      <c r="F2" s="153" t="s">
        <v>27</v>
      </c>
      <c r="G2" s="153" t="s">
        <v>31</v>
      </c>
      <c r="H2" s="155" t="s">
        <v>96</v>
      </c>
      <c r="I2" s="156" t="s">
        <v>105</v>
      </c>
      <c r="J2" s="155" t="s">
        <v>86</v>
      </c>
      <c r="K2" s="157" t="s">
        <v>6</v>
      </c>
      <c r="M2" s="158" t="s">
        <v>117</v>
      </c>
    </row>
    <row r="3" spans="1:13">
      <c r="A3" s="262" t="s">
        <v>311</v>
      </c>
      <c r="B3" s="8" t="s">
        <v>220</v>
      </c>
      <c r="C3" s="9" t="str">
        <f>CONCATENATE('Personal File'!$C$11," +3")</f>
        <v>+3 +3</v>
      </c>
      <c r="D3" s="10" t="s">
        <v>315</v>
      </c>
      <c r="E3" s="10" t="s">
        <v>221</v>
      </c>
      <c r="F3" s="11" t="s">
        <v>101</v>
      </c>
      <c r="G3" s="12">
        <v>8</v>
      </c>
      <c r="H3" s="15" t="str">
        <f>CONCATENATE("+",'Personal File'!$B$9+'Personal File'!$C$11+D3)</f>
        <v>+15</v>
      </c>
      <c r="I3" s="13">
        <f t="shared" ref="I3:I19" ca="1" si="0">RANDBETWEEN(1,20)</f>
        <v>10</v>
      </c>
      <c r="J3" s="7">
        <f t="shared" ref="J3:J20" ca="1" si="1">I3+H3</f>
        <v>25</v>
      </c>
      <c r="K3" s="389"/>
      <c r="M3" s="277">
        <v>8000</v>
      </c>
    </row>
    <row r="4" spans="1:13">
      <c r="A4" s="270" t="s">
        <v>312</v>
      </c>
      <c r="B4" s="271" t="s">
        <v>220</v>
      </c>
      <c r="C4" s="272" t="str">
        <f>CONCATENATE('Personal File'!$C$11," +3")</f>
        <v>+3 +3</v>
      </c>
      <c r="D4" s="273" t="s">
        <v>315</v>
      </c>
      <c r="E4" s="273" t="s">
        <v>221</v>
      </c>
      <c r="F4" s="11" t="s">
        <v>101</v>
      </c>
      <c r="G4" s="274"/>
      <c r="H4" s="15" t="str">
        <f>CONCATENATE("+",'Personal File'!$B$9+'Personal File'!$C$11+D4-5)</f>
        <v>+10</v>
      </c>
      <c r="I4" s="13">
        <f t="shared" ca="1" si="0"/>
        <v>13</v>
      </c>
      <c r="J4" s="7">
        <f t="shared" ref="J4" ca="1" si="2">I4+H4</f>
        <v>23</v>
      </c>
      <c r="K4" s="390"/>
      <c r="M4" s="279" t="s">
        <v>119</v>
      </c>
    </row>
    <row r="5" spans="1:13">
      <c r="A5" s="270" t="s">
        <v>313</v>
      </c>
      <c r="B5" s="271" t="s">
        <v>220</v>
      </c>
      <c r="C5" s="272" t="str">
        <f>CONCATENATE('Personal File'!$C$11," +3")</f>
        <v>+3 +3</v>
      </c>
      <c r="D5" s="273" t="s">
        <v>315</v>
      </c>
      <c r="E5" s="273" t="s">
        <v>221</v>
      </c>
      <c r="F5" s="11" t="s">
        <v>101</v>
      </c>
      <c r="G5" s="274"/>
      <c r="H5" s="15" t="str">
        <f>CONCATENATE("+",'Personal File'!$B$9+'Personal File'!$C$11+D5-10)</f>
        <v>+5</v>
      </c>
      <c r="I5" s="13">
        <f t="shared" ca="1" si="0"/>
        <v>3</v>
      </c>
      <c r="J5" s="7">
        <f t="shared" ref="J5:J6" ca="1" si="3">I5+H5</f>
        <v>8</v>
      </c>
      <c r="K5" s="390"/>
      <c r="M5" s="279" t="s">
        <v>119</v>
      </c>
    </row>
    <row r="6" spans="1:13">
      <c r="A6" s="270" t="s">
        <v>314</v>
      </c>
      <c r="B6" s="8" t="s">
        <v>220</v>
      </c>
      <c r="C6" s="9" t="str">
        <f>CONCATENATE('Personal File'!$C$11," +3")</f>
        <v>+3 +3</v>
      </c>
      <c r="D6" s="10" t="s">
        <v>315</v>
      </c>
      <c r="E6" s="10" t="s">
        <v>221</v>
      </c>
      <c r="F6" s="11" t="s">
        <v>101</v>
      </c>
      <c r="G6" s="274"/>
      <c r="H6" s="15" t="str">
        <f>CONCATENATE("+",'Personal File'!$B$9+'Personal File'!$C$11+D6)</f>
        <v>+15</v>
      </c>
      <c r="I6" s="13">
        <f t="shared" ca="1" si="0"/>
        <v>20</v>
      </c>
      <c r="J6" s="7">
        <f t="shared" ca="1" si="3"/>
        <v>35</v>
      </c>
      <c r="K6" s="390"/>
      <c r="M6" s="388" t="s">
        <v>119</v>
      </c>
    </row>
    <row r="7" spans="1:13">
      <c r="A7" s="357" t="s">
        <v>256</v>
      </c>
      <c r="B7" s="358" t="s">
        <v>113</v>
      </c>
      <c r="C7" s="359" t="s">
        <v>257</v>
      </c>
      <c r="D7" s="360" t="s">
        <v>258</v>
      </c>
      <c r="E7" s="361"/>
      <c r="F7" s="361"/>
      <c r="G7" s="362"/>
      <c r="H7" s="362"/>
      <c r="I7" s="362"/>
      <c r="J7" s="362"/>
      <c r="K7" s="395"/>
      <c r="M7" s="386">
        <v>1000</v>
      </c>
    </row>
    <row r="8" spans="1:13">
      <c r="A8" s="504" t="s">
        <v>317</v>
      </c>
      <c r="B8" s="505" t="s">
        <v>253</v>
      </c>
      <c r="C8" s="506" t="str">
        <f>'Personal File'!$C$11</f>
        <v>+3</v>
      </c>
      <c r="D8" s="507" t="s">
        <v>66</v>
      </c>
      <c r="E8" s="507" t="s">
        <v>320</v>
      </c>
      <c r="F8" s="510" t="s">
        <v>321</v>
      </c>
      <c r="G8" s="12">
        <v>0.5</v>
      </c>
      <c r="H8" s="15" t="str">
        <f>CONCATENATE("+",'Personal File'!$B$9+'Personal File'!$C$11+D8)</f>
        <v>+12</v>
      </c>
      <c r="I8" s="509"/>
      <c r="J8" s="508"/>
      <c r="K8" s="392"/>
      <c r="M8" s="513">
        <v>0</v>
      </c>
    </row>
    <row r="9" spans="1:13">
      <c r="A9" s="504" t="s">
        <v>318</v>
      </c>
      <c r="B9" s="505" t="s">
        <v>253</v>
      </c>
      <c r="C9" s="506" t="str">
        <f>'Personal File'!$C$11</f>
        <v>+3</v>
      </c>
      <c r="D9" s="507" t="s">
        <v>66</v>
      </c>
      <c r="E9" s="507" t="s">
        <v>320</v>
      </c>
      <c r="F9" s="510" t="s">
        <v>321</v>
      </c>
      <c r="G9" s="508"/>
      <c r="H9" s="15" t="str">
        <f>CONCATENATE("+",'Personal File'!$B$9+'Personal File'!$C$11+D9-5)</f>
        <v>+7</v>
      </c>
      <c r="I9" s="509"/>
      <c r="J9" s="508"/>
      <c r="K9" s="393"/>
      <c r="M9" s="279" t="s">
        <v>119</v>
      </c>
    </row>
    <row r="10" spans="1:13">
      <c r="A10" s="504" t="s">
        <v>319</v>
      </c>
      <c r="B10" s="505" t="s">
        <v>253</v>
      </c>
      <c r="C10" s="506" t="str">
        <f>'Personal File'!$C$11</f>
        <v>+3</v>
      </c>
      <c r="D10" s="507" t="s">
        <v>66</v>
      </c>
      <c r="E10" s="507" t="s">
        <v>320</v>
      </c>
      <c r="F10" s="510" t="s">
        <v>321</v>
      </c>
      <c r="G10" s="508"/>
      <c r="H10" s="15" t="str">
        <f>CONCATENATE("+",'Personal File'!$B$9+'Personal File'!$C$11+D10-10)</f>
        <v>+2</v>
      </c>
      <c r="I10" s="509"/>
      <c r="J10" s="508"/>
      <c r="K10" s="393"/>
      <c r="M10" s="279" t="s">
        <v>119</v>
      </c>
    </row>
    <row r="11" spans="1:13">
      <c r="A11" s="519" t="s">
        <v>322</v>
      </c>
      <c r="B11" s="520" t="s">
        <v>253</v>
      </c>
      <c r="C11" s="521" t="str">
        <f>'Personal File'!$C$11</f>
        <v>+3</v>
      </c>
      <c r="D11" s="522" t="s">
        <v>66</v>
      </c>
      <c r="E11" s="522" t="s">
        <v>320</v>
      </c>
      <c r="F11" s="523" t="s">
        <v>321</v>
      </c>
      <c r="G11" s="524"/>
      <c r="H11" s="525" t="str">
        <f>CONCATENATE("+",'Personal File'!$B$9+'Personal File'!$C$11+D11)</f>
        <v>+12</v>
      </c>
      <c r="I11" s="526"/>
      <c r="J11" s="524"/>
      <c r="K11" s="391"/>
      <c r="M11" s="386" t="s">
        <v>119</v>
      </c>
    </row>
    <row r="12" spans="1:13">
      <c r="A12" s="504" t="s">
        <v>324</v>
      </c>
      <c r="B12" s="505" t="s">
        <v>325</v>
      </c>
      <c r="C12" s="9" t="str">
        <f>CONCATENATE('Personal File'!$C$11," +2")</f>
        <v>+3 +2</v>
      </c>
      <c r="D12" s="507" t="s">
        <v>99</v>
      </c>
      <c r="E12" s="507" t="s">
        <v>326</v>
      </c>
      <c r="F12" s="510" t="s">
        <v>101</v>
      </c>
      <c r="G12" s="517">
        <v>2</v>
      </c>
      <c r="H12" s="516" t="str">
        <f>CONCATENATE("+",'Personal File'!$B$9+'Personal File'!$C$11+D12)</f>
        <v>+14</v>
      </c>
      <c r="I12" s="509"/>
      <c r="J12" s="508"/>
      <c r="K12" s="518"/>
      <c r="M12" s="513">
        <v>0</v>
      </c>
    </row>
    <row r="13" spans="1:13">
      <c r="A13" s="504" t="s">
        <v>522</v>
      </c>
      <c r="B13" s="505" t="s">
        <v>325</v>
      </c>
      <c r="C13" s="506" t="str">
        <f>CONCATENATE('Personal File'!$C$11," +2")</f>
        <v>+3 +2</v>
      </c>
      <c r="D13" s="507" t="s">
        <v>99</v>
      </c>
      <c r="E13" s="507" t="s">
        <v>320</v>
      </c>
      <c r="F13" s="510" t="s">
        <v>101</v>
      </c>
      <c r="G13" s="508"/>
      <c r="H13" s="15" t="str">
        <f>CONCATENATE("+",'Personal File'!$B$9+'Personal File'!$C$11+D13-5)</f>
        <v>+9</v>
      </c>
      <c r="I13" s="509"/>
      <c r="J13" s="508"/>
      <c r="K13" s="393"/>
      <c r="M13" s="279" t="s">
        <v>119</v>
      </c>
    </row>
    <row r="14" spans="1:13">
      <c r="A14" s="504" t="s">
        <v>523</v>
      </c>
      <c r="B14" s="505" t="s">
        <v>325</v>
      </c>
      <c r="C14" s="506" t="str">
        <f>CONCATENATE('Personal File'!$C$11," +2")</f>
        <v>+3 +2</v>
      </c>
      <c r="D14" s="507" t="s">
        <v>99</v>
      </c>
      <c r="E14" s="507" t="s">
        <v>320</v>
      </c>
      <c r="F14" s="510" t="s">
        <v>101</v>
      </c>
      <c r="G14" s="508"/>
      <c r="H14" s="15" t="str">
        <f>CONCATENATE("+",'Personal File'!$B$9+'Personal File'!$C$11+D14-10)</f>
        <v>+4</v>
      </c>
      <c r="I14" s="509"/>
      <c r="J14" s="508"/>
      <c r="K14" s="393"/>
      <c r="M14" s="279" t="s">
        <v>119</v>
      </c>
    </row>
    <row r="15" spans="1:13">
      <c r="A15" s="504" t="s">
        <v>524</v>
      </c>
      <c r="B15" s="505" t="s">
        <v>325</v>
      </c>
      <c r="C15" s="506" t="str">
        <f>CONCATENATE('Personal File'!$C$11," +2")</f>
        <v>+3 +2</v>
      </c>
      <c r="D15" s="507" t="s">
        <v>99</v>
      </c>
      <c r="E15" s="511" t="s">
        <v>320</v>
      </c>
      <c r="F15" s="512" t="s">
        <v>101</v>
      </c>
      <c r="G15" s="508"/>
      <c r="H15" s="15" t="str">
        <f>CONCATENATE("+",'Personal File'!$B$9+'Personal File'!$C$11+D15)</f>
        <v>+14</v>
      </c>
      <c r="I15" s="509"/>
      <c r="J15" s="508"/>
      <c r="K15" s="391"/>
      <c r="M15" s="386" t="s">
        <v>119</v>
      </c>
    </row>
    <row r="16" spans="1:13">
      <c r="A16" s="381" t="s">
        <v>252</v>
      </c>
      <c r="B16" s="382" t="s">
        <v>253</v>
      </c>
      <c r="C16" s="383" t="str">
        <f>'Personal File'!$C$11</f>
        <v>+3</v>
      </c>
      <c r="D16" s="384" t="s">
        <v>66</v>
      </c>
      <c r="E16" s="384" t="s">
        <v>254</v>
      </c>
      <c r="F16" s="325" t="s">
        <v>255</v>
      </c>
      <c r="G16" s="377" t="s">
        <v>119</v>
      </c>
      <c r="H16" s="378" t="str">
        <f>CONCATENATE("+",'Personal File'!$B$9+'Personal File'!$C$11+D16)</f>
        <v>+12</v>
      </c>
      <c r="I16" s="379">
        <f t="shared" ca="1" si="0"/>
        <v>12</v>
      </c>
      <c r="J16" s="380">
        <f t="shared" ref="J16" ca="1" si="4">I16+H16</f>
        <v>24</v>
      </c>
      <c r="K16" s="392"/>
      <c r="M16" s="387" t="s">
        <v>119</v>
      </c>
    </row>
    <row r="17" spans="1:13">
      <c r="A17" s="262" t="s">
        <v>262</v>
      </c>
      <c r="B17" s="8" t="s">
        <v>253</v>
      </c>
      <c r="C17" s="9" t="s">
        <v>261</v>
      </c>
      <c r="D17" s="10" t="s">
        <v>66</v>
      </c>
      <c r="E17" s="10" t="s">
        <v>254</v>
      </c>
      <c r="F17" s="333" t="s">
        <v>255</v>
      </c>
      <c r="G17" s="385"/>
      <c r="H17" s="15" t="str">
        <f>CONCATENATE("+",'Personal File'!$B$9+'Personal File'!$C$11+D17-5)</f>
        <v>+7</v>
      </c>
      <c r="I17" s="13">
        <f t="shared" ca="1" si="0"/>
        <v>2</v>
      </c>
      <c r="J17" s="7">
        <f t="shared" ref="J17" ca="1" si="5">I17+H17</f>
        <v>9</v>
      </c>
      <c r="K17" s="393"/>
      <c r="M17" s="279" t="s">
        <v>119</v>
      </c>
    </row>
    <row r="18" spans="1:13">
      <c r="A18" s="262" t="s">
        <v>263</v>
      </c>
      <c r="B18" s="8" t="s">
        <v>253</v>
      </c>
      <c r="C18" s="9" t="str">
        <f>'Personal File'!$C$11</f>
        <v>+3</v>
      </c>
      <c r="D18" s="10" t="s">
        <v>66</v>
      </c>
      <c r="E18" s="10" t="s">
        <v>254</v>
      </c>
      <c r="F18" s="333" t="s">
        <v>255</v>
      </c>
      <c r="G18" s="385"/>
      <c r="H18" s="15" t="str">
        <f>CONCATENATE("+",'Personal File'!$B$9+'Personal File'!$C$11+D18-10)</f>
        <v>+2</v>
      </c>
      <c r="I18" s="13">
        <f t="shared" ca="1" si="0"/>
        <v>11</v>
      </c>
      <c r="J18" s="7">
        <f t="shared" ref="J18" ca="1" si="6">I18+H18</f>
        <v>13</v>
      </c>
      <c r="K18" s="393"/>
      <c r="M18" s="279" t="s">
        <v>119</v>
      </c>
    </row>
    <row r="19" spans="1:13">
      <c r="A19" s="357" t="s">
        <v>264</v>
      </c>
      <c r="B19" s="358" t="s">
        <v>253</v>
      </c>
      <c r="C19" s="359" t="str">
        <f>'Personal File'!$C$11</f>
        <v>+3</v>
      </c>
      <c r="D19" s="360" t="s">
        <v>66</v>
      </c>
      <c r="E19" s="360" t="s">
        <v>254</v>
      </c>
      <c r="F19" s="368" t="s">
        <v>255</v>
      </c>
      <c r="G19" s="362"/>
      <c r="H19" s="369" t="str">
        <f>CONCATENATE("+",'Personal File'!$B$9+'Personal File'!$C$11+D19)</f>
        <v>+12</v>
      </c>
      <c r="I19" s="502">
        <f t="shared" ca="1" si="0"/>
        <v>13</v>
      </c>
      <c r="J19" s="503">
        <f t="shared" ref="J19" ca="1" si="7">I19+H19</f>
        <v>25</v>
      </c>
      <c r="K19" s="391"/>
      <c r="M19" s="386" t="s">
        <v>119</v>
      </c>
    </row>
    <row r="20" spans="1:13" ht="16.2" thickBot="1">
      <c r="A20" s="263" t="s">
        <v>191</v>
      </c>
      <c r="B20" s="264" t="s">
        <v>191</v>
      </c>
      <c r="C20" s="363" t="str">
        <f>CONCATENATE('Personal File'!$C$11," +2")</f>
        <v>+3 +2</v>
      </c>
      <c r="D20" s="364" t="s">
        <v>66</v>
      </c>
      <c r="E20" s="364" t="s">
        <v>119</v>
      </c>
      <c r="F20" s="365" t="s">
        <v>119</v>
      </c>
      <c r="G20" s="265" t="s">
        <v>119</v>
      </c>
      <c r="H20" s="366" t="str">
        <f>CONCATENATE("+",'Personal File'!$B$9+'Personal File'!$C$11+D20)</f>
        <v>+12</v>
      </c>
      <c r="I20" s="266">
        <f ca="1">RANDBETWEEN(1,20)</f>
        <v>7</v>
      </c>
      <c r="J20" s="159">
        <f t="shared" ca="1" si="1"/>
        <v>19</v>
      </c>
      <c r="K20" s="367"/>
      <c r="M20" s="276" t="s">
        <v>119</v>
      </c>
    </row>
    <row r="21" spans="1:13" ht="6" customHeight="1" thickTop="1" thickBot="1">
      <c r="I21" s="144"/>
      <c r="J21" s="144"/>
    </row>
    <row r="22" spans="1:13" ht="16.8" thickTop="1" thickBot="1">
      <c r="A22" s="152" t="s">
        <v>10</v>
      </c>
      <c r="B22" s="153" t="s">
        <v>11</v>
      </c>
      <c r="C22" s="153" t="s">
        <v>29</v>
      </c>
      <c r="D22" s="153" t="s">
        <v>30</v>
      </c>
      <c r="E22" s="154" t="s">
        <v>71</v>
      </c>
      <c r="F22" s="153" t="s">
        <v>12</v>
      </c>
      <c r="G22" s="153" t="s">
        <v>31</v>
      </c>
      <c r="H22" s="155" t="s">
        <v>96</v>
      </c>
      <c r="I22" s="156" t="s">
        <v>105</v>
      </c>
      <c r="J22" s="155" t="s">
        <v>86</v>
      </c>
      <c r="K22" s="157" t="s">
        <v>6</v>
      </c>
      <c r="M22" s="158" t="s">
        <v>117</v>
      </c>
    </row>
    <row r="23" spans="1:13">
      <c r="A23" s="478" t="s">
        <v>186</v>
      </c>
      <c r="B23" s="479" t="s">
        <v>187</v>
      </c>
      <c r="C23" s="480" t="s">
        <v>119</v>
      </c>
      <c r="D23" s="480" t="s">
        <v>66</v>
      </c>
      <c r="E23" s="480" t="s">
        <v>119</v>
      </c>
      <c r="F23" s="481" t="s">
        <v>119</v>
      </c>
      <c r="G23" s="482" t="s">
        <v>119</v>
      </c>
      <c r="H23" s="483" t="str">
        <f>CONCATENATE("+",'Personal File'!$B$9+'Personal File'!$C$12+D23)</f>
        <v>+9</v>
      </c>
      <c r="I23" s="267">
        <f t="shared" ref="I23:I29" ca="1" si="8">RANDBETWEEN(1,20)</f>
        <v>19</v>
      </c>
      <c r="J23" s="476">
        <f t="shared" ref="J23:J26" ca="1" si="9">I23+H23</f>
        <v>28</v>
      </c>
      <c r="K23" s="477"/>
      <c r="M23" s="474" t="s">
        <v>119</v>
      </c>
    </row>
    <row r="24" spans="1:13">
      <c r="A24" s="478" t="s">
        <v>269</v>
      </c>
      <c r="B24" s="479" t="s">
        <v>119</v>
      </c>
      <c r="C24" s="480" t="s">
        <v>119</v>
      </c>
      <c r="D24" s="480" t="s">
        <v>99</v>
      </c>
      <c r="E24" s="480" t="s">
        <v>305</v>
      </c>
      <c r="F24" s="481" t="s">
        <v>119</v>
      </c>
      <c r="G24" s="482" t="s">
        <v>119</v>
      </c>
      <c r="H24" s="483" t="str">
        <f>CONCATENATE("+",'Personal File'!$E$3+D24)</f>
        <v>+9</v>
      </c>
      <c r="I24" s="13">
        <f t="shared" ca="1" si="8"/>
        <v>14</v>
      </c>
      <c r="J24" s="476">
        <f t="shared" ca="1" si="9"/>
        <v>23</v>
      </c>
      <c r="K24" s="477"/>
      <c r="M24" s="475" t="s">
        <v>119</v>
      </c>
    </row>
    <row r="25" spans="1:13">
      <c r="A25" s="478" t="s">
        <v>304</v>
      </c>
      <c r="B25" s="479" t="s">
        <v>119</v>
      </c>
      <c r="C25" s="480" t="s">
        <v>119</v>
      </c>
      <c r="D25" s="484">
        <f>2+2</f>
        <v>4</v>
      </c>
      <c r="E25" s="480" t="s">
        <v>119</v>
      </c>
      <c r="F25" s="481" t="s">
        <v>119</v>
      </c>
      <c r="G25" s="482" t="s">
        <v>119</v>
      </c>
      <c r="H25" s="483" t="str">
        <f>CONCATENATE("+",'Personal File'!$E$3+D25)</f>
        <v>+11</v>
      </c>
      <c r="I25" s="13">
        <f t="shared" ca="1" si="8"/>
        <v>4</v>
      </c>
      <c r="J25" s="476">
        <f t="shared" ref="J25" ca="1" si="10">I25+H25</f>
        <v>15</v>
      </c>
      <c r="K25" s="477"/>
      <c r="M25" s="475" t="s">
        <v>119</v>
      </c>
    </row>
    <row r="26" spans="1:13">
      <c r="A26" s="262" t="s">
        <v>197</v>
      </c>
      <c r="B26" s="8" t="s">
        <v>113</v>
      </c>
      <c r="C26" s="9" t="s">
        <v>100</v>
      </c>
      <c r="D26" s="10" t="s">
        <v>100</v>
      </c>
      <c r="E26" s="10" t="s">
        <v>140</v>
      </c>
      <c r="F26" s="333" t="s">
        <v>141</v>
      </c>
      <c r="G26" s="12">
        <v>2</v>
      </c>
      <c r="H26" s="15" t="str">
        <f>CONCATENATE("+",'Personal File'!$B$9+'Personal File'!$C$12+D26)</f>
        <v>+10</v>
      </c>
      <c r="I26" s="13">
        <f t="shared" ca="1" si="8"/>
        <v>10</v>
      </c>
      <c r="J26" s="7">
        <f t="shared" ca="1" si="9"/>
        <v>20</v>
      </c>
      <c r="K26" s="393"/>
      <c r="M26" s="279">
        <v>2000</v>
      </c>
    </row>
    <row r="27" spans="1:13">
      <c r="A27" s="262" t="s">
        <v>265</v>
      </c>
      <c r="B27" s="8" t="s">
        <v>113</v>
      </c>
      <c r="C27" s="9" t="s">
        <v>100</v>
      </c>
      <c r="D27" s="10" t="s">
        <v>100</v>
      </c>
      <c r="E27" s="10" t="s">
        <v>140</v>
      </c>
      <c r="F27" s="333" t="s">
        <v>141</v>
      </c>
      <c r="G27" s="385"/>
      <c r="H27" s="15" t="str">
        <f>CONCATENATE("+",'Personal File'!$B$9+'Personal File'!$C$12+D27-5)</f>
        <v>+5</v>
      </c>
      <c r="I27" s="13">
        <f t="shared" ca="1" si="8"/>
        <v>17</v>
      </c>
      <c r="J27" s="7">
        <f t="shared" ref="J27:J29" ca="1" si="11">I27+H27</f>
        <v>22</v>
      </c>
      <c r="K27" s="393"/>
      <c r="M27" s="279" t="s">
        <v>119</v>
      </c>
    </row>
    <row r="28" spans="1:13">
      <c r="A28" s="262" t="s">
        <v>266</v>
      </c>
      <c r="B28" s="8" t="s">
        <v>113</v>
      </c>
      <c r="C28" s="9" t="s">
        <v>100</v>
      </c>
      <c r="D28" s="10" t="s">
        <v>100</v>
      </c>
      <c r="E28" s="10" t="s">
        <v>140</v>
      </c>
      <c r="F28" s="333" t="s">
        <v>141</v>
      </c>
      <c r="G28" s="385"/>
      <c r="H28" s="15" t="str">
        <f>CONCATENATE("+",'Personal File'!$B$9+'Personal File'!$C$12+D28-10)</f>
        <v>+0</v>
      </c>
      <c r="I28" s="13">
        <f t="shared" ca="1" si="8"/>
        <v>8</v>
      </c>
      <c r="J28" s="7">
        <f t="shared" ca="1" si="11"/>
        <v>8</v>
      </c>
      <c r="K28" s="393"/>
      <c r="M28" s="279" t="s">
        <v>119</v>
      </c>
    </row>
    <row r="29" spans="1:13" ht="16.2" thickBot="1">
      <c r="A29" s="396" t="s">
        <v>267</v>
      </c>
      <c r="B29" s="397" t="s">
        <v>113</v>
      </c>
      <c r="C29" s="398" t="s">
        <v>100</v>
      </c>
      <c r="D29" s="398" t="s">
        <v>100</v>
      </c>
      <c r="E29" s="397" t="s">
        <v>140</v>
      </c>
      <c r="F29" s="398" t="s">
        <v>141</v>
      </c>
      <c r="G29" s="399"/>
      <c r="H29" s="400" t="str">
        <f>CONCATENATE("+",'Personal File'!$B$9+'Personal File'!$C$12+D29)</f>
        <v>+10</v>
      </c>
      <c r="I29" s="401">
        <f t="shared" ca="1" si="8"/>
        <v>12</v>
      </c>
      <c r="J29" s="402">
        <f t="shared" ca="1" si="11"/>
        <v>22</v>
      </c>
      <c r="K29" s="394"/>
      <c r="M29" s="276" t="s">
        <v>119</v>
      </c>
    </row>
    <row r="30" spans="1:13" ht="6" customHeight="1" thickTop="1" thickBot="1">
      <c r="D30" s="160"/>
      <c r="E30" s="160"/>
      <c r="G30" s="161"/>
      <c r="H30" s="161"/>
      <c r="I30" s="161"/>
      <c r="J30" s="161"/>
    </row>
    <row r="31" spans="1:13" ht="16.8" thickTop="1" thickBot="1">
      <c r="A31" s="152" t="s">
        <v>75</v>
      </c>
      <c r="B31" s="153" t="s">
        <v>20</v>
      </c>
      <c r="C31" s="153" t="s">
        <v>38</v>
      </c>
      <c r="D31" s="153" t="s">
        <v>86</v>
      </c>
      <c r="E31" s="153" t="s">
        <v>87</v>
      </c>
      <c r="F31" s="153" t="s">
        <v>88</v>
      </c>
      <c r="G31" s="153" t="s">
        <v>31</v>
      </c>
      <c r="H31" s="162" t="s">
        <v>6</v>
      </c>
      <c r="I31" s="163"/>
      <c r="J31" s="163"/>
      <c r="K31" s="164"/>
      <c r="M31" s="158" t="s">
        <v>117</v>
      </c>
    </row>
    <row r="32" spans="1:13">
      <c r="A32" s="323" t="s">
        <v>226</v>
      </c>
      <c r="B32" s="324">
        <v>7</v>
      </c>
      <c r="C32" s="325">
        <v>6</v>
      </c>
      <c r="D32" s="324">
        <v>0</v>
      </c>
      <c r="E32" s="340">
        <v>0.1</v>
      </c>
      <c r="F32" s="326" t="s">
        <v>114</v>
      </c>
      <c r="G32" s="327">
        <v>12.5</v>
      </c>
      <c r="H32" s="328" t="s">
        <v>227</v>
      </c>
      <c r="I32" s="329"/>
      <c r="J32" s="329"/>
      <c r="K32" s="330"/>
      <c r="M32" s="277">
        <v>9000</v>
      </c>
    </row>
    <row r="33" spans="1:13">
      <c r="A33" s="331" t="s">
        <v>225</v>
      </c>
      <c r="B33" s="332">
        <v>2</v>
      </c>
      <c r="C33" s="333" t="s">
        <v>119</v>
      </c>
      <c r="D33" s="334" t="s">
        <v>119</v>
      </c>
      <c r="E33" s="335" t="s">
        <v>119</v>
      </c>
      <c r="F33" s="333" t="s">
        <v>119</v>
      </c>
      <c r="G33" s="336">
        <v>0</v>
      </c>
      <c r="H33" s="337"/>
      <c r="I33" s="338"/>
      <c r="J33" s="338"/>
      <c r="K33" s="339"/>
      <c r="L33" s="281" t="s">
        <v>525</v>
      </c>
      <c r="M33" s="279">
        <v>8000</v>
      </c>
    </row>
    <row r="34" spans="1:13">
      <c r="A34" s="331" t="s">
        <v>248</v>
      </c>
      <c r="B34" s="332">
        <v>3</v>
      </c>
      <c r="C34" s="333" t="s">
        <v>119</v>
      </c>
      <c r="D34" s="334">
        <v>-1</v>
      </c>
      <c r="E34" s="335">
        <v>0.05</v>
      </c>
      <c r="F34" s="333" t="s">
        <v>119</v>
      </c>
      <c r="G34" s="336">
        <v>6</v>
      </c>
      <c r="H34" s="337"/>
      <c r="I34" s="338"/>
      <c r="J34" s="338"/>
      <c r="K34" s="339"/>
      <c r="M34" s="279">
        <v>2000</v>
      </c>
    </row>
    <row r="35" spans="1:13">
      <c r="A35" s="634" t="s">
        <v>361</v>
      </c>
      <c r="B35" s="635" t="s">
        <v>520</v>
      </c>
      <c r="C35" s="636" t="s">
        <v>119</v>
      </c>
      <c r="D35" s="635" t="s">
        <v>119</v>
      </c>
      <c r="E35" s="637" t="s">
        <v>119</v>
      </c>
      <c r="F35" s="636" t="s">
        <v>119</v>
      </c>
      <c r="G35" s="638" t="s">
        <v>119</v>
      </c>
      <c r="H35" s="639"/>
      <c r="I35" s="640"/>
      <c r="J35" s="640"/>
      <c r="K35" s="641"/>
      <c r="M35" s="642" t="s">
        <v>119</v>
      </c>
    </row>
    <row r="36" spans="1:13" ht="16.2" thickBot="1">
      <c r="A36" s="347" t="s">
        <v>238</v>
      </c>
      <c r="B36" s="348">
        <v>4</v>
      </c>
      <c r="C36" s="349" t="s">
        <v>119</v>
      </c>
      <c r="D36" s="348" t="s">
        <v>119</v>
      </c>
      <c r="E36" s="350" t="s">
        <v>119</v>
      </c>
      <c r="F36" s="349" t="s">
        <v>119</v>
      </c>
      <c r="G36" s="351" t="s">
        <v>119</v>
      </c>
      <c r="H36" s="352"/>
      <c r="I36" s="353"/>
      <c r="J36" s="353"/>
      <c r="K36" s="354"/>
      <c r="L36" s="341"/>
      <c r="M36" s="346" t="s">
        <v>119</v>
      </c>
    </row>
    <row r="37" spans="1:13" ht="6.75" customHeight="1" thickTop="1" thickBot="1"/>
    <row r="38" spans="1:13" ht="16.8" thickTop="1" thickBot="1">
      <c r="A38" s="144"/>
      <c r="B38" s="144"/>
      <c r="D38" s="222" t="s">
        <v>76</v>
      </c>
      <c r="E38" s="223"/>
      <c r="F38" s="223" t="s">
        <v>9</v>
      </c>
      <c r="G38" s="224" t="s">
        <v>31</v>
      </c>
      <c r="H38" s="224" t="s">
        <v>96</v>
      </c>
      <c r="I38" s="228" t="s">
        <v>6</v>
      </c>
      <c r="J38" s="229"/>
      <c r="K38" s="230"/>
      <c r="M38" s="158" t="s">
        <v>117</v>
      </c>
    </row>
    <row r="39" spans="1:13" ht="16.2" thickBot="1">
      <c r="A39" s="144"/>
      <c r="B39" s="144"/>
      <c r="D39" s="225" t="s">
        <v>142</v>
      </c>
      <c r="E39" s="226"/>
      <c r="F39" s="226">
        <v>36</v>
      </c>
      <c r="G39" s="165">
        <f t="shared" ref="G39" si="12">(F39*3)/20</f>
        <v>5.4</v>
      </c>
      <c r="H39" s="227" t="s">
        <v>143</v>
      </c>
      <c r="I39" s="231"/>
      <c r="J39" s="232"/>
      <c r="K39" s="221"/>
      <c r="L39" s="281" t="s">
        <v>527</v>
      </c>
      <c r="M39" s="278">
        <v>0</v>
      </c>
    </row>
    <row r="40" spans="1:13" ht="16.8" thickTop="1" thickBot="1">
      <c r="A40" s="144"/>
      <c r="B40" s="144"/>
      <c r="M40" s="199"/>
    </row>
    <row r="41" spans="1:13" ht="16.8" thickTop="1" thickBot="1">
      <c r="A41" s="144"/>
      <c r="B41" s="144"/>
      <c r="D41" s="485" t="s">
        <v>308</v>
      </c>
      <c r="E41" s="163"/>
      <c r="F41" s="163"/>
      <c r="G41" s="163"/>
      <c r="H41" s="486" t="s">
        <v>9</v>
      </c>
      <c r="I41" s="486" t="s">
        <v>118</v>
      </c>
      <c r="J41" s="486" t="s">
        <v>309</v>
      </c>
      <c r="K41" s="164" t="s">
        <v>84</v>
      </c>
      <c r="L41" s="281"/>
      <c r="M41" s="487" t="s">
        <v>117</v>
      </c>
    </row>
    <row r="42" spans="1:13">
      <c r="A42" s="144"/>
      <c r="B42" s="144"/>
      <c r="D42" s="488" t="s">
        <v>310</v>
      </c>
      <c r="E42" s="489"/>
      <c r="F42" s="489"/>
      <c r="G42" s="490"/>
      <c r="H42" s="491">
        <v>2</v>
      </c>
      <c r="I42" s="492">
        <v>2</v>
      </c>
      <c r="J42" s="492">
        <v>10</v>
      </c>
      <c r="K42" s="493"/>
      <c r="L42" s="281"/>
      <c r="M42" s="494">
        <f t="shared" ref="M42" si="13">25*H42*I42*J42</f>
        <v>1000</v>
      </c>
    </row>
    <row r="43" spans="1:13" ht="16.2" thickBot="1">
      <c r="A43" s="144"/>
      <c r="B43" s="144"/>
      <c r="D43" s="495"/>
      <c r="E43" s="496"/>
      <c r="F43" s="496"/>
      <c r="G43" s="497"/>
      <c r="H43" s="498"/>
      <c r="I43" s="499"/>
      <c r="J43" s="499"/>
      <c r="K43" s="500"/>
      <c r="L43" s="281"/>
      <c r="M43" s="501"/>
    </row>
    <row r="44" spans="1:13" ht="16.2" thickTop="1">
      <c r="A44" s="144"/>
      <c r="B44" s="144"/>
      <c r="M44" s="199"/>
    </row>
    <row r="45" spans="1:13">
      <c r="M45" s="199"/>
    </row>
    <row r="46" spans="1:13">
      <c r="M46" s="199"/>
    </row>
    <row r="47" spans="1:13">
      <c r="M47" s="199"/>
    </row>
    <row r="48" spans="1:13">
      <c r="M48" s="199"/>
    </row>
    <row r="49" spans="13:13">
      <c r="M49" s="199"/>
    </row>
    <row r="50" spans="13:13">
      <c r="M50" s="199"/>
    </row>
    <row r="51" spans="13:13">
      <c r="M51" s="199"/>
    </row>
    <row r="52" spans="13:13">
      <c r="M52" s="199"/>
    </row>
  </sheetData>
  <sortState xmlns:xlrd2="http://schemas.microsoft.com/office/spreadsheetml/2017/richdata2" ref="A10:H11">
    <sortCondition ref="A10:A11"/>
  </sortState>
  <phoneticPr fontId="0" type="noConversion"/>
  <conditionalFormatting sqref="I20">
    <cfRule type="cellIs" dxfId="36" priority="50" operator="equal">
      <formula>20</formula>
    </cfRule>
    <cfRule type="cellIs" dxfId="35" priority="51" operator="equal">
      <formula>1</formula>
    </cfRule>
  </conditionalFormatting>
  <conditionalFormatting sqref="I23">
    <cfRule type="cellIs" dxfId="34" priority="40" operator="equal">
      <formula>20</formula>
    </cfRule>
    <cfRule type="cellIs" dxfId="33" priority="41" operator="equal">
      <formula>1</formula>
    </cfRule>
  </conditionalFormatting>
  <conditionalFormatting sqref="I16:I17">
    <cfRule type="cellIs" dxfId="32" priority="35" operator="equal">
      <formula>20</formula>
    </cfRule>
    <cfRule type="cellIs" dxfId="31" priority="36" operator="equal">
      <formula>1</formula>
    </cfRule>
  </conditionalFormatting>
  <conditionalFormatting sqref="I18">
    <cfRule type="cellIs" dxfId="30" priority="33" operator="equal">
      <formula>20</formula>
    </cfRule>
    <cfRule type="cellIs" dxfId="29" priority="34" operator="equal">
      <formula>1</formula>
    </cfRule>
  </conditionalFormatting>
  <conditionalFormatting sqref="B36">
    <cfRule type="cellIs" dxfId="28" priority="32" operator="greaterThan">
      <formula>0</formula>
    </cfRule>
  </conditionalFormatting>
  <conditionalFormatting sqref="I18">
    <cfRule type="cellIs" dxfId="27" priority="28" operator="equal">
      <formula>20</formula>
    </cfRule>
    <cfRule type="cellIs" dxfId="26" priority="29" operator="equal">
      <formula>1</formula>
    </cfRule>
  </conditionalFormatting>
  <conditionalFormatting sqref="I19">
    <cfRule type="cellIs" dxfId="25" priority="24" operator="equal">
      <formula>20</formula>
    </cfRule>
    <cfRule type="cellIs" dxfId="24" priority="25" operator="equal">
      <formula>1</formula>
    </cfRule>
  </conditionalFormatting>
  <conditionalFormatting sqref="I19">
    <cfRule type="cellIs" dxfId="23" priority="22" operator="equal">
      <formula>20</formula>
    </cfRule>
    <cfRule type="cellIs" dxfId="22" priority="23" operator="equal">
      <formula>1</formula>
    </cfRule>
  </conditionalFormatting>
  <conditionalFormatting sqref="I29">
    <cfRule type="cellIs" dxfId="21" priority="20" operator="equal">
      <formula>20</formula>
    </cfRule>
    <cfRule type="cellIs" dxfId="20" priority="21" operator="equal">
      <formula>1</formula>
    </cfRule>
  </conditionalFormatting>
  <conditionalFormatting sqref="I26">
    <cfRule type="cellIs" dxfId="19" priority="18" operator="equal">
      <formula>20</formula>
    </cfRule>
    <cfRule type="cellIs" dxfId="18" priority="19" operator="equal">
      <formula>1</formula>
    </cfRule>
  </conditionalFormatting>
  <conditionalFormatting sqref="I26">
    <cfRule type="cellIs" dxfId="17" priority="16" operator="equal">
      <formula>20</formula>
    </cfRule>
    <cfRule type="cellIs" dxfId="16" priority="17" operator="equal">
      <formula>1</formula>
    </cfRule>
  </conditionalFormatting>
  <conditionalFormatting sqref="I27:I28">
    <cfRule type="cellIs" dxfId="15" priority="14" operator="equal">
      <formula>20</formula>
    </cfRule>
    <cfRule type="cellIs" dxfId="14" priority="15" operator="equal">
      <formula>1</formula>
    </cfRule>
  </conditionalFormatting>
  <conditionalFormatting sqref="I27:I28">
    <cfRule type="cellIs" dxfId="13" priority="12" operator="equal">
      <formula>20</formula>
    </cfRule>
    <cfRule type="cellIs" dxfId="12" priority="13" operator="equal">
      <formula>1</formula>
    </cfRule>
  </conditionalFormatting>
  <conditionalFormatting sqref="I24">
    <cfRule type="cellIs" dxfId="11" priority="10" operator="equal">
      <formula>20</formula>
    </cfRule>
    <cfRule type="cellIs" dxfId="10" priority="11" operator="equal">
      <formula>1</formula>
    </cfRule>
  </conditionalFormatting>
  <conditionalFormatting sqref="I24">
    <cfRule type="cellIs" dxfId="9" priority="8" operator="equal">
      <formula>20</formula>
    </cfRule>
    <cfRule type="cellIs" dxfId="8" priority="9" operator="equal">
      <formula>1</formula>
    </cfRule>
  </conditionalFormatting>
  <conditionalFormatting sqref="I3:I6">
    <cfRule type="cellIs" dxfId="7" priority="6" operator="greaterThan">
      <formula>17</formula>
    </cfRule>
    <cfRule type="cellIs" dxfId="6" priority="7" operator="equal">
      <formula>1</formula>
    </cfRule>
  </conditionalFormatting>
  <conditionalFormatting sqref="I25">
    <cfRule type="cellIs" dxfId="5" priority="4" operator="equal">
      <formula>20</formula>
    </cfRule>
    <cfRule type="cellIs" dxfId="4" priority="5" operator="equal">
      <formula>1</formula>
    </cfRule>
  </conditionalFormatting>
  <conditionalFormatting sqref="I25">
    <cfRule type="cellIs" dxfId="3" priority="2" operator="equal">
      <formula>20</formula>
    </cfRule>
    <cfRule type="cellIs" dxfId="2" priority="3" operator="equal">
      <formula>1</formula>
    </cfRule>
  </conditionalFormatting>
  <conditionalFormatting sqref="A3:A6">
    <cfRule type="cellIs" dxfId="1" priority="1" operator="not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showGridLines="0" workbookViewId="0"/>
  </sheetViews>
  <sheetFormatPr defaultColWidth="13" defaultRowHeight="15.6"/>
  <cols>
    <col min="1" max="1" width="30.3984375" style="146" bestFit="1" customWidth="1"/>
    <col min="2" max="2" width="4.69921875" style="146" bestFit="1" customWidth="1"/>
    <col min="3" max="3" width="4.69921875" style="161" bestFit="1" customWidth="1"/>
    <col min="4" max="5" width="26.59765625" style="16" customWidth="1"/>
    <col min="6" max="6" width="2.09765625" style="146" customWidth="1"/>
    <col min="7" max="7" width="9" style="16" bestFit="1" customWidth="1"/>
    <col min="8" max="16384" width="13" style="16"/>
  </cols>
  <sheetData>
    <row r="1" spans="1:7" ht="23.4" thickBot="1">
      <c r="A1" s="151" t="s">
        <v>81</v>
      </c>
      <c r="B1" s="151"/>
      <c r="C1" s="166"/>
      <c r="D1" s="151"/>
      <c r="E1" s="151"/>
    </row>
    <row r="2" spans="1:7" s="146" customFormat="1" ht="16.8" thickTop="1" thickBot="1">
      <c r="A2" s="167" t="s">
        <v>82</v>
      </c>
      <c r="B2" s="167" t="s">
        <v>9</v>
      </c>
      <c r="C2" s="168" t="s">
        <v>31</v>
      </c>
      <c r="D2" s="169" t="s">
        <v>83</v>
      </c>
      <c r="E2" s="170" t="s">
        <v>84</v>
      </c>
      <c r="G2" s="171" t="s">
        <v>117</v>
      </c>
    </row>
    <row r="3" spans="1:7">
      <c r="A3" s="172" t="s">
        <v>102</v>
      </c>
      <c r="B3" s="173">
        <v>2</v>
      </c>
      <c r="C3" s="174">
        <v>2</v>
      </c>
      <c r="D3" s="175"/>
      <c r="E3" s="176"/>
      <c r="F3" s="144"/>
      <c r="G3" s="311">
        <v>0</v>
      </c>
    </row>
    <row r="4" spans="1:7">
      <c r="A4" s="172" t="s">
        <v>110</v>
      </c>
      <c r="B4" s="177">
        <v>1</v>
      </c>
      <c r="C4" s="178">
        <v>0.5</v>
      </c>
      <c r="D4" s="175"/>
      <c r="E4" s="176"/>
      <c r="G4" s="312">
        <v>0</v>
      </c>
    </row>
    <row r="5" spans="1:7">
      <c r="A5" s="172" t="s">
        <v>271</v>
      </c>
      <c r="B5" s="177">
        <v>1</v>
      </c>
      <c r="C5" s="178">
        <v>0</v>
      </c>
      <c r="D5" s="175"/>
      <c r="E5" s="176"/>
      <c r="F5" s="144" t="s">
        <v>525</v>
      </c>
      <c r="G5" s="312">
        <v>2200</v>
      </c>
    </row>
    <row r="6" spans="1:7">
      <c r="A6" s="172" t="s">
        <v>272</v>
      </c>
      <c r="B6" s="177">
        <v>1</v>
      </c>
      <c r="C6" s="178">
        <v>1</v>
      </c>
      <c r="D6" s="175"/>
      <c r="E6" s="176"/>
      <c r="G6" s="312">
        <v>2000</v>
      </c>
    </row>
    <row r="7" spans="1:7">
      <c r="A7" s="319" t="s">
        <v>224</v>
      </c>
      <c r="B7" s="320">
        <v>1</v>
      </c>
      <c r="C7" s="174">
        <v>1</v>
      </c>
      <c r="D7" s="321"/>
      <c r="E7" s="322"/>
      <c r="F7" s="144" t="s">
        <v>526</v>
      </c>
      <c r="G7" s="313">
        <v>750</v>
      </c>
    </row>
    <row r="8" spans="1:7">
      <c r="A8" s="172" t="s">
        <v>108</v>
      </c>
      <c r="B8" s="173">
        <v>1</v>
      </c>
      <c r="C8" s="174" t="s">
        <v>112</v>
      </c>
      <c r="D8" s="175"/>
      <c r="E8" s="176"/>
      <c r="G8" s="313">
        <v>0</v>
      </c>
    </row>
    <row r="9" spans="1:7">
      <c r="A9" s="186" t="s">
        <v>190</v>
      </c>
      <c r="B9" s="187">
        <v>1</v>
      </c>
      <c r="C9" s="188">
        <v>0</v>
      </c>
      <c r="D9" s="189"/>
      <c r="E9" s="191"/>
      <c r="F9" s="144" t="s">
        <v>526</v>
      </c>
      <c r="G9" s="314">
        <v>2300</v>
      </c>
    </row>
    <row r="10" spans="1:7" ht="16.2" thickBot="1">
      <c r="A10" s="179" t="s">
        <v>144</v>
      </c>
      <c r="B10" s="180">
        <v>1</v>
      </c>
      <c r="C10" s="181">
        <v>1</v>
      </c>
      <c r="D10" s="182"/>
      <c r="E10" s="183"/>
      <c r="G10" s="315">
        <v>1000</v>
      </c>
    </row>
    <row r="11" spans="1:7" ht="24" thickTop="1" thickBot="1">
      <c r="A11" s="151" t="s">
        <v>85</v>
      </c>
      <c r="B11" s="184"/>
      <c r="C11" s="184"/>
      <c r="D11" s="151"/>
      <c r="E11" s="185"/>
    </row>
    <row r="12" spans="1:7" ht="16.8" thickTop="1" thickBot="1">
      <c r="A12" s="167" t="s">
        <v>82</v>
      </c>
      <c r="B12" s="167" t="s">
        <v>9</v>
      </c>
      <c r="C12" s="168" t="s">
        <v>31</v>
      </c>
      <c r="D12" s="169" t="s">
        <v>83</v>
      </c>
      <c r="E12" s="170" t="s">
        <v>84</v>
      </c>
      <c r="G12" s="171" t="s">
        <v>117</v>
      </c>
    </row>
    <row r="13" spans="1:7">
      <c r="A13" s="186"/>
      <c r="B13" s="187"/>
      <c r="C13" s="188"/>
      <c r="D13" s="190"/>
      <c r="E13" s="191"/>
      <c r="F13" s="144"/>
      <c r="G13" s="313"/>
    </row>
    <row r="14" spans="1:7">
      <c r="A14" s="186"/>
      <c r="B14" s="187"/>
      <c r="C14" s="188"/>
      <c r="D14" s="190"/>
      <c r="E14" s="191"/>
      <c r="F14" s="144"/>
      <c r="G14" s="313"/>
    </row>
    <row r="15" spans="1:7" ht="16.2" thickBot="1">
      <c r="A15" s="179"/>
      <c r="B15" s="180"/>
      <c r="C15" s="181"/>
      <c r="D15" s="192"/>
      <c r="E15" s="183"/>
      <c r="F15" s="144"/>
      <c r="G15" s="315"/>
    </row>
    <row r="16" spans="1:7" ht="22.8" thickTop="1" thickBot="1">
      <c r="A16" s="316"/>
      <c r="B16" s="316"/>
      <c r="C16" s="316"/>
      <c r="D16" s="317" t="s">
        <v>223</v>
      </c>
      <c r="E16" s="318"/>
      <c r="F16" s="144"/>
      <c r="G16" s="144">
        <v>2000</v>
      </c>
    </row>
    <row r="17" spans="1:7" ht="16.8" thickTop="1" thickBot="1">
      <c r="A17" s="167" t="s">
        <v>82</v>
      </c>
      <c r="B17" s="167" t="s">
        <v>9</v>
      </c>
      <c r="C17" s="168" t="s">
        <v>31</v>
      </c>
      <c r="D17" s="169" t="s">
        <v>83</v>
      </c>
      <c r="E17" s="170" t="s">
        <v>84</v>
      </c>
      <c r="F17" s="144"/>
      <c r="G17" s="171" t="s">
        <v>117</v>
      </c>
    </row>
    <row r="18" spans="1:7">
      <c r="A18" s="345" t="s">
        <v>246</v>
      </c>
      <c r="B18" s="194">
        <v>1</v>
      </c>
      <c r="C18" s="195">
        <v>1</v>
      </c>
      <c r="D18" s="196"/>
      <c r="E18" s="197"/>
      <c r="G18" s="312">
        <v>0</v>
      </c>
    </row>
    <row r="19" spans="1:7">
      <c r="A19" s="345" t="s">
        <v>247</v>
      </c>
      <c r="B19" s="194">
        <v>1</v>
      </c>
      <c r="C19" s="195">
        <v>5</v>
      </c>
      <c r="D19" s="196"/>
      <c r="E19" s="197"/>
      <c r="G19" s="312">
        <v>0</v>
      </c>
    </row>
    <row r="20" spans="1:7">
      <c r="A20" s="186" t="s">
        <v>103</v>
      </c>
      <c r="B20" s="187">
        <v>5</v>
      </c>
      <c r="C20" s="188">
        <v>5</v>
      </c>
      <c r="D20" s="189"/>
      <c r="E20" s="176"/>
      <c r="F20" s="144"/>
      <c r="G20" s="312">
        <v>0</v>
      </c>
    </row>
    <row r="21" spans="1:7">
      <c r="A21" s="186" t="s">
        <v>111</v>
      </c>
      <c r="B21" s="187">
        <v>1</v>
      </c>
      <c r="C21" s="188">
        <v>0</v>
      </c>
      <c r="D21" s="190"/>
      <c r="E21" s="191"/>
      <c r="F21" s="144"/>
      <c r="G21" s="313">
        <v>0</v>
      </c>
    </row>
    <row r="22" spans="1:7">
      <c r="A22" s="186" t="s">
        <v>329</v>
      </c>
      <c r="B22" s="187">
        <v>17</v>
      </c>
      <c r="C22" s="188">
        <f>2*B22</f>
        <v>34</v>
      </c>
      <c r="D22" s="190"/>
      <c r="E22" s="191"/>
      <c r="F22" s="144"/>
      <c r="G22" s="313">
        <f>30*B22</f>
        <v>510</v>
      </c>
    </row>
    <row r="23" spans="1:7">
      <c r="A23" s="186" t="s">
        <v>142</v>
      </c>
      <c r="B23" s="187">
        <v>119</v>
      </c>
      <c r="C23" s="188">
        <f>B23*0.15</f>
        <v>17.849999999999998</v>
      </c>
      <c r="D23" s="190"/>
      <c r="E23" s="191"/>
      <c r="F23" s="144"/>
      <c r="G23" s="313">
        <f>B23*1.5</f>
        <v>178.5</v>
      </c>
    </row>
    <row r="24" spans="1:7">
      <c r="A24" s="186" t="s">
        <v>330</v>
      </c>
      <c r="B24" s="187">
        <v>16</v>
      </c>
      <c r="C24" s="188">
        <v>0</v>
      </c>
      <c r="D24" s="190"/>
      <c r="E24" s="191"/>
      <c r="F24" s="144"/>
      <c r="G24" s="313" t="s">
        <v>307</v>
      </c>
    </row>
    <row r="25" spans="1:7">
      <c r="A25" s="186" t="s">
        <v>331</v>
      </c>
      <c r="B25" s="187">
        <v>9</v>
      </c>
      <c r="C25" s="188">
        <f>B25/2</f>
        <v>4.5</v>
      </c>
      <c r="D25" s="190"/>
      <c r="E25" s="191"/>
      <c r="F25" s="144"/>
      <c r="G25" s="313" t="s">
        <v>307</v>
      </c>
    </row>
    <row r="26" spans="1:7">
      <c r="A26" s="186" t="s">
        <v>104</v>
      </c>
      <c r="B26" s="187">
        <v>10</v>
      </c>
      <c r="C26" s="188">
        <f>B26</f>
        <v>10</v>
      </c>
      <c r="D26" s="190"/>
      <c r="E26" s="191"/>
      <c r="F26" s="144"/>
      <c r="G26" s="313">
        <v>0</v>
      </c>
    </row>
    <row r="27" spans="1:7" ht="16.2" thickBot="1">
      <c r="A27" s="179" t="s">
        <v>109</v>
      </c>
      <c r="B27" s="180">
        <v>0.5</v>
      </c>
      <c r="C27" s="181">
        <v>4</v>
      </c>
      <c r="D27" s="192"/>
      <c r="E27" s="183"/>
      <c r="F27" s="144"/>
      <c r="G27" s="315">
        <v>0</v>
      </c>
    </row>
    <row r="28" spans="1:7" ht="16.2" thickTop="1">
      <c r="B28" s="198"/>
    </row>
    <row r="29" spans="1:7">
      <c r="B29" s="198"/>
      <c r="E29" s="60" t="s">
        <v>198</v>
      </c>
      <c r="F29" s="144"/>
      <c r="G29" s="280">
        <f>SUM(Martial!M3:M43,Equipment!G3:G27)</f>
        <v>41938.5</v>
      </c>
    </row>
    <row r="30" spans="1:7">
      <c r="B30" s="198"/>
    </row>
    <row r="31" spans="1:7">
      <c r="B31" s="198"/>
    </row>
    <row r="32" spans="1:7">
      <c r="B32" s="198"/>
    </row>
    <row r="33" spans="2:2">
      <c r="B33" s="198"/>
    </row>
    <row r="34" spans="2:2">
      <c r="B34" s="198"/>
    </row>
    <row r="35" spans="2:2">
      <c r="B35" s="198"/>
    </row>
    <row r="36" spans="2:2">
      <c r="B36" s="198"/>
    </row>
  </sheetData>
  <sortState xmlns:xlrd2="http://schemas.microsoft.com/office/spreadsheetml/2017/richdata2" ref="A3:D6">
    <sortCondition ref="A3:A6"/>
  </sortState>
  <phoneticPr fontId="0" type="noConversion"/>
  <conditionalFormatting sqref="G29">
    <cfRule type="cellIs" dxfId="0" priority="2" operator="lessThan">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Feats</vt:lpstr>
      <vt:lpstr>Duskblade</vt:lpstr>
      <vt:lpstr>Spellbook</vt:lpstr>
      <vt:lpstr>Spells</vt:lpstr>
      <vt:lpstr>Martial</vt:lpstr>
      <vt:lpstr>Equipment</vt:lpstr>
      <vt:lpstr>Duskblade!Print_Area</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2020-05-09T11:33:35Z</dcterms:modified>
</cp:coreProperties>
</file>