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drawings/drawing7.xml" ContentType="application/vnd.openxmlformats-officedocument.drawing+xml"/>
  <Override PartName="/xl/comments6.xml" ContentType="application/vnd.openxmlformats-officedocument.spreadsheetml.comments+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730"/>
  <workbookPr/>
  <mc:AlternateContent xmlns:mc="http://schemas.openxmlformats.org/markup-compatibility/2006">
    <mc:Choice Requires="x15">
      <x15ac:absPath xmlns:x15ac="http://schemas.microsoft.com/office/spreadsheetml/2010/11/ac" url="C:\A\Jue\DoW\NPCs\Abyss\"/>
    </mc:Choice>
  </mc:AlternateContent>
  <xr:revisionPtr revIDLastSave="0" documentId="13_ncr:1_{F2905C75-D461-4039-9B0C-9507481283E6}" xr6:coauthVersionLast="45" xr6:coauthVersionMax="45" xr10:uidLastSave="{00000000-0000-0000-0000-000000000000}"/>
  <bookViews>
    <workbookView xWindow="-108" yWindow="-108" windowWidth="23256" windowHeight="13176" tabRatio="638" xr2:uid="{00000000-000D-0000-FFFF-FFFF00000000}"/>
  </bookViews>
  <sheets>
    <sheet name="Personal File" sheetId="4" r:id="rId1"/>
    <sheet name="Skills" sheetId="15" r:id="rId2"/>
    <sheet name="Feats" sheetId="20" r:id="rId3"/>
    <sheet name="Duskblade" sheetId="25" r:id="rId4"/>
    <sheet name="Spellbook" sheetId="27" r:id="rId5"/>
    <sheet name="Spells" sheetId="26" r:id="rId6"/>
    <sheet name="Martial" sheetId="6" r:id="rId7"/>
    <sheet name="Equipment" sheetId="19" r:id="rId8"/>
  </sheets>
  <externalReferences>
    <externalReference r:id="rId9"/>
  </externalReferences>
  <definedNames>
    <definedName name="NoShade">'[1]Spell Sheet'!$FH$1</definedName>
    <definedName name="OLE_LINK1" localSheetId="2">Feats!#REF!</definedName>
    <definedName name="OLE_LINK1" localSheetId="5">Spells!#REF!</definedName>
    <definedName name="_xlnm.Print_Area" localSheetId="3">Duskblade!$A$1:$I$8</definedName>
    <definedName name="_xlnm.Print_Area" localSheetId="7">Equipment!#REF!</definedName>
    <definedName name="_xlnm.Print_Area" localSheetId="2">Feats!#REF!</definedName>
    <definedName name="_xlnm.Print_Area" localSheetId="6">Martial!#REF!</definedName>
    <definedName name="_xlnm.Print_Area" localSheetId="0">'Personal File'!$A$1:$H$25</definedName>
    <definedName name="_xlnm.Print_Area" localSheetId="1">Skills!$A$1:$K$32</definedName>
    <definedName name="_xlnm.Print_Area" localSheetId="4">Spellbook!$A$2:$I$43</definedName>
    <definedName name="_xlnm.Print_Area" localSheetId="5">Spells!#REF!</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13" i="4" l="1"/>
  <c r="B5" i="15" l="1"/>
  <c r="B4" i="15"/>
  <c r="B3" i="15"/>
  <c r="B9" i="4"/>
  <c r="B132" i="27" l="1"/>
  <c r="B133" i="27" s="1"/>
  <c r="P5" i="26" l="1"/>
  <c r="O5" i="26"/>
  <c r="N5" i="26"/>
  <c r="B11" i="26"/>
  <c r="D11" i="26" s="1"/>
  <c r="F28" i="26" l="1"/>
  <c r="F29" i="26" s="1"/>
  <c r="E24" i="26"/>
  <c r="E25" i="26" s="1"/>
  <c r="E26" i="26" s="1"/>
  <c r="E27" i="26" s="1"/>
  <c r="E28" i="26" s="1"/>
  <c r="E29" i="26" s="1"/>
  <c r="D20" i="26"/>
  <c r="D21" i="26" s="1"/>
  <c r="D22" i="26" s="1"/>
  <c r="D23" i="26" s="1"/>
  <c r="D24" i="26" s="1"/>
  <c r="D25" i="26" s="1"/>
  <c r="D26" i="26" s="1"/>
  <c r="D27" i="26" s="1"/>
  <c r="D28" i="26" s="1"/>
  <c r="D29" i="26" s="1"/>
  <c r="C16" i="26"/>
  <c r="C17" i="26" s="1"/>
  <c r="C18" i="26" s="1"/>
  <c r="C19" i="26" s="1"/>
  <c r="C20" i="26" s="1"/>
  <c r="C21" i="26" s="1"/>
  <c r="C22" i="26" s="1"/>
  <c r="C23" i="26" s="1"/>
  <c r="C24" i="26" s="1"/>
  <c r="C25" i="26" s="1"/>
  <c r="C26" i="26" s="1"/>
  <c r="C27" i="26" s="1"/>
  <c r="C28" i="26" s="1"/>
  <c r="C29" i="26" s="1"/>
  <c r="B10" i="26"/>
  <c r="D10" i="26" s="1"/>
  <c r="S5" i="26"/>
  <c r="R5" i="26"/>
  <c r="Q5" i="26"/>
  <c r="M5" i="26"/>
  <c r="L5" i="26"/>
  <c r="K5" i="26"/>
  <c r="J5" i="26"/>
  <c r="D5" i="26"/>
  <c r="C5" i="26"/>
  <c r="B5" i="26"/>
  <c r="H42" i="15" l="1"/>
  <c r="H41" i="15"/>
  <c r="H40" i="15"/>
  <c r="H39" i="15"/>
  <c r="H38" i="15"/>
  <c r="H37" i="15"/>
  <c r="H36" i="15"/>
  <c r="H35" i="15"/>
  <c r="H34" i="15"/>
  <c r="H33" i="15"/>
  <c r="H32" i="15"/>
  <c r="H31" i="15"/>
  <c r="H30" i="15"/>
  <c r="H29" i="15"/>
  <c r="H28" i="15"/>
  <c r="H27" i="15"/>
  <c r="H26" i="15"/>
  <c r="H25" i="15"/>
  <c r="H24" i="15"/>
  <c r="H23" i="15"/>
  <c r="H22" i="15"/>
  <c r="H21" i="15"/>
  <c r="H20" i="15"/>
  <c r="H19" i="15"/>
  <c r="H18" i="15"/>
  <c r="H17" i="15"/>
  <c r="H16" i="15"/>
  <c r="H15" i="15"/>
  <c r="H14" i="15"/>
  <c r="H13" i="15"/>
  <c r="H12" i="15"/>
  <c r="H11" i="15"/>
  <c r="H10" i="15"/>
  <c r="H9" i="15"/>
  <c r="H8" i="15"/>
  <c r="H7" i="15"/>
  <c r="B11" i="4" l="1"/>
  <c r="C25" i="19" l="1"/>
  <c r="G23" i="19"/>
  <c r="C23" i="19"/>
  <c r="C22" i="19"/>
  <c r="G22" i="19"/>
  <c r="F3" i="15" l="1"/>
  <c r="H3" i="15"/>
  <c r="F4" i="15"/>
  <c r="H4" i="15"/>
  <c r="F5" i="15"/>
  <c r="H5" i="15"/>
  <c r="M42" i="6" l="1"/>
  <c r="G29" i="19" s="1"/>
  <c r="D25" i="6" l="1"/>
  <c r="I25" i="6"/>
  <c r="H25" i="6"/>
  <c r="J25" i="6" l="1"/>
  <c r="I3" i="6" l="1"/>
  <c r="I4" i="6"/>
  <c r="I5" i="6"/>
  <c r="I6" i="6"/>
  <c r="I24" i="6" l="1"/>
  <c r="H24" i="6"/>
  <c r="J24" i="6" l="1"/>
  <c r="I29" i="6" l="1"/>
  <c r="I28" i="6"/>
  <c r="I27" i="6"/>
  <c r="I19" i="6"/>
  <c r="I17" i="6" l="1"/>
  <c r="I18" i="6" l="1"/>
  <c r="I16" i="6" l="1"/>
  <c r="C26" i="19" l="1"/>
  <c r="I23" i="6" l="1"/>
  <c r="I26" i="6"/>
  <c r="B47" i="15" l="1"/>
  <c r="G39" i="6" l="1"/>
  <c r="H46" i="15" l="1"/>
  <c r="H45" i="15"/>
  <c r="H44" i="15"/>
  <c r="H43" i="15"/>
  <c r="H6" i="15" l="1"/>
  <c r="E12" i="4" l="1"/>
  <c r="C11" i="4" l="1"/>
  <c r="C13" i="6" l="1"/>
  <c r="H14" i="6"/>
  <c r="C14" i="6"/>
  <c r="H13" i="6"/>
  <c r="C15" i="6"/>
  <c r="H12" i="6"/>
  <c r="C12" i="6"/>
  <c r="H15" i="6"/>
  <c r="C9" i="6"/>
  <c r="H10" i="6"/>
  <c r="C10" i="6"/>
  <c r="H9" i="6"/>
  <c r="C11" i="6"/>
  <c r="H8" i="6"/>
  <c r="C8" i="6"/>
  <c r="H11" i="6"/>
  <c r="C5" i="6"/>
  <c r="C4" i="6"/>
  <c r="C3" i="6"/>
  <c r="C6" i="6"/>
  <c r="H6" i="6"/>
  <c r="J6" i="6" s="1"/>
  <c r="H3" i="6"/>
  <c r="J3" i="6" s="1"/>
  <c r="H5" i="6"/>
  <c r="J5" i="6" s="1"/>
  <c r="H4" i="6"/>
  <c r="J4" i="6" s="1"/>
  <c r="H19" i="6"/>
  <c r="J19" i="6" s="1"/>
  <c r="C19" i="6"/>
  <c r="H18" i="6"/>
  <c r="J18" i="6" s="1"/>
  <c r="H17" i="6"/>
  <c r="J17" i="6" s="1"/>
  <c r="C18" i="6"/>
  <c r="H16" i="6"/>
  <c r="J16" i="6" s="1"/>
  <c r="C16" i="6"/>
  <c r="H20" i="6"/>
  <c r="C20" i="6"/>
  <c r="D9" i="15"/>
  <c r="D23" i="15"/>
  <c r="I20" i="6"/>
  <c r="J20" i="6" l="1"/>
  <c r="E23" i="15"/>
  <c r="G23" i="15"/>
  <c r="I23" i="15" s="1"/>
  <c r="E9" i="15"/>
  <c r="G9" i="15"/>
  <c r="I9" i="15" s="1"/>
  <c r="C16" i="4"/>
  <c r="C15" i="4"/>
  <c r="D5" i="15" s="1"/>
  <c r="C14" i="4"/>
  <c r="C13" i="4"/>
  <c r="C12" i="4"/>
  <c r="E6" i="26" l="1"/>
  <c r="P6" i="26"/>
  <c r="O6" i="26"/>
  <c r="N6" i="26"/>
  <c r="W13" i="26"/>
  <c r="W5" i="26"/>
  <c r="W12" i="26"/>
  <c r="W4" i="26"/>
  <c r="W17" i="26"/>
  <c r="W9" i="26"/>
  <c r="W16" i="26"/>
  <c r="W15" i="26"/>
  <c r="W14" i="26"/>
  <c r="W11" i="26"/>
  <c r="W3" i="26"/>
  <c r="W18" i="26"/>
  <c r="W10" i="26"/>
  <c r="W8" i="26"/>
  <c r="W7" i="26"/>
  <c r="W6" i="26"/>
  <c r="S6" i="26"/>
  <c r="C6" i="26"/>
  <c r="B6" i="26"/>
  <c r="D6" i="26"/>
  <c r="R6" i="26"/>
  <c r="G6" i="26"/>
  <c r="Q6" i="26"/>
  <c r="F6" i="26"/>
  <c r="M6" i="26"/>
  <c r="B15" i="26"/>
  <c r="B16" i="26" s="1"/>
  <c r="B17" i="26" s="1"/>
  <c r="B18" i="26" s="1"/>
  <c r="B19" i="26" s="1"/>
  <c r="B20" i="26" s="1"/>
  <c r="B21" i="26" s="1"/>
  <c r="B22" i="26" s="1"/>
  <c r="B23" i="26" s="1"/>
  <c r="B24" i="26" s="1"/>
  <c r="B25" i="26" s="1"/>
  <c r="B26" i="26" s="1"/>
  <c r="B27" i="26" s="1"/>
  <c r="B28" i="26" s="1"/>
  <c r="B29" i="26" s="1"/>
  <c r="K6" i="26"/>
  <c r="L6" i="26"/>
  <c r="J6" i="26"/>
  <c r="D3" i="15"/>
  <c r="G3" i="15" s="1"/>
  <c r="I3" i="15" s="1"/>
  <c r="E13" i="4"/>
  <c r="G5" i="15"/>
  <c r="I5" i="15" s="1"/>
  <c r="E5" i="15"/>
  <c r="E59" i="15"/>
  <c r="E58" i="15"/>
  <c r="E57" i="15"/>
  <c r="E56" i="15"/>
  <c r="E55" i="15"/>
  <c r="E54" i="15"/>
  <c r="E53" i="15"/>
  <c r="E52" i="15"/>
  <c r="E48" i="15"/>
  <c r="E49" i="15"/>
  <c r="E51" i="15"/>
  <c r="E50" i="15"/>
  <c r="E14" i="4"/>
  <c r="E15" i="4" s="1"/>
  <c r="E16" i="4" s="1"/>
  <c r="D4" i="15"/>
  <c r="H23" i="6"/>
  <c r="J23" i="6" s="1"/>
  <c r="H28" i="6"/>
  <c r="J28" i="6" s="1"/>
  <c r="H27" i="6"/>
  <c r="J27" i="6" s="1"/>
  <c r="H29" i="6"/>
  <c r="J29" i="6" s="1"/>
  <c r="H26" i="6"/>
  <c r="J26" i="6" s="1"/>
  <c r="B10" i="4"/>
  <c r="D25" i="15"/>
  <c r="D27" i="15"/>
  <c r="D26" i="15"/>
  <c r="D28" i="15"/>
  <c r="D24" i="15"/>
  <c r="G24" i="15" s="1"/>
  <c r="I24" i="15" s="1"/>
  <c r="D11" i="15"/>
  <c r="D14" i="15"/>
  <c r="D39" i="15"/>
  <c r="D6" i="15"/>
  <c r="D12" i="15"/>
  <c r="D17" i="15"/>
  <c r="D20" i="15"/>
  <c r="D16" i="15"/>
  <c r="D7" i="15"/>
  <c r="D21" i="15"/>
  <c r="D8" i="15"/>
  <c r="D15" i="15"/>
  <c r="D18" i="15"/>
  <c r="D19" i="15"/>
  <c r="D13" i="15"/>
  <c r="D22" i="15"/>
  <c r="D10" i="15"/>
  <c r="E3" i="15" l="1"/>
  <c r="G4" i="15"/>
  <c r="I4" i="15" s="1"/>
  <c r="E4" i="15"/>
  <c r="E47" i="15"/>
  <c r="G25" i="15"/>
  <c r="I25" i="15" s="1"/>
  <c r="E25" i="15"/>
  <c r="E28" i="15"/>
  <c r="G28" i="15"/>
  <c r="I28" i="15" s="1"/>
  <c r="G26" i="15"/>
  <c r="I26" i="15" s="1"/>
  <c r="E26" i="15"/>
  <c r="G27" i="15"/>
  <c r="I27" i="15" s="1"/>
  <c r="E27" i="15"/>
  <c r="E24" i="15"/>
  <c r="G18" i="15"/>
  <c r="I18" i="15" s="1"/>
  <c r="E18" i="15"/>
  <c r="E21" i="15"/>
  <c r="G21" i="15"/>
  <c r="I21" i="15" s="1"/>
  <c r="G22" i="15"/>
  <c r="I22" i="15" s="1"/>
  <c r="E22" i="15"/>
  <c r="E15" i="15"/>
  <c r="G15" i="15"/>
  <c r="I15" i="15" s="1"/>
  <c r="E20" i="15"/>
  <c r="G20" i="15"/>
  <c r="I20" i="15" s="1"/>
  <c r="G39" i="15"/>
  <c r="I39" i="15" s="1"/>
  <c r="E39" i="15"/>
  <c r="E14" i="15"/>
  <c r="G14" i="15"/>
  <c r="I14" i="15" s="1"/>
  <c r="E10" i="15"/>
  <c r="G10" i="15"/>
  <c r="I10" i="15" s="1"/>
  <c r="E13" i="15"/>
  <c r="G13" i="15"/>
  <c r="I13" i="15" s="1"/>
  <c r="E8" i="15"/>
  <c r="G8" i="15"/>
  <c r="I8" i="15" s="1"/>
  <c r="E7" i="15"/>
  <c r="G7" i="15"/>
  <c r="I7" i="15" s="1"/>
  <c r="G17" i="15"/>
  <c r="I17" i="15" s="1"/>
  <c r="E17" i="15"/>
  <c r="G19" i="15"/>
  <c r="I19" i="15" s="1"/>
  <c r="E19" i="15"/>
  <c r="E16" i="15"/>
  <c r="G16" i="15"/>
  <c r="I16" i="15" s="1"/>
  <c r="E12" i="15"/>
  <c r="G12" i="15"/>
  <c r="I12" i="15" s="1"/>
  <c r="E11" i="15"/>
  <c r="G11" i="15"/>
  <c r="I11" i="15" s="1"/>
  <c r="G6" i="15"/>
  <c r="I6" i="15" s="1"/>
  <c r="E6" i="15"/>
  <c r="D34" i="15"/>
  <c r="E34" i="15" l="1"/>
  <c r="G34" i="15"/>
  <c r="D40" i="15"/>
  <c r="G40" i="15" s="1"/>
  <c r="I40" i="15" s="1"/>
  <c r="D42" i="15"/>
  <c r="D44" i="15"/>
  <c r="D41" i="15"/>
  <c r="D43" i="15"/>
  <c r="D36" i="15"/>
  <c r="D45" i="15"/>
  <c r="G45" i="15" s="1"/>
  <c r="I45" i="15" s="1"/>
  <c r="D32" i="15"/>
  <c r="D38" i="15"/>
  <c r="D29" i="15"/>
  <c r="G29" i="15" s="1"/>
  <c r="I29" i="15" s="1"/>
  <c r="D46" i="15"/>
  <c r="D37" i="15"/>
  <c r="D35" i="15"/>
  <c r="D33" i="15"/>
  <c r="D31" i="15"/>
  <c r="D30" i="15"/>
  <c r="I34" i="15" l="1"/>
  <c r="E30" i="15"/>
  <c r="G30" i="15"/>
  <c r="E33" i="15"/>
  <c r="G33" i="15"/>
  <c r="E37" i="15"/>
  <c r="G37" i="15"/>
  <c r="E29" i="15"/>
  <c r="E32" i="15"/>
  <c r="G32" i="15"/>
  <c r="E36" i="15"/>
  <c r="G36" i="15"/>
  <c r="E41" i="15"/>
  <c r="G41" i="15"/>
  <c r="E42" i="15"/>
  <c r="G42" i="15"/>
  <c r="E31" i="15"/>
  <c r="G31" i="15"/>
  <c r="E35" i="15"/>
  <c r="G35" i="15"/>
  <c r="E46" i="15"/>
  <c r="G46" i="15"/>
  <c r="E38" i="15"/>
  <c r="G38" i="15"/>
  <c r="E45" i="15"/>
  <c r="E43" i="15"/>
  <c r="G43" i="15"/>
  <c r="E44" i="15"/>
  <c r="G44" i="15"/>
  <c r="E40" i="15"/>
  <c r="I44" i="15" l="1"/>
  <c r="I43" i="15"/>
  <c r="I38" i="15"/>
  <c r="I46" i="15"/>
  <c r="I35" i="15"/>
  <c r="I31" i="15"/>
  <c r="I42" i="15"/>
  <c r="I41" i="15"/>
  <c r="I36" i="15"/>
  <c r="I32" i="15"/>
  <c r="I37" i="15"/>
  <c r="I33" i="15"/>
  <c r="I30" i="1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C9" authorId="0" shapeId="0" xr:uid="{00000000-0006-0000-0000-000001000000}">
      <text>
        <r>
          <rPr>
            <i/>
            <sz val="12"/>
            <color indexed="81"/>
            <rFont val="Times New Roman"/>
            <family val="1"/>
          </rPr>
          <t>aid +1
bless +1     haste +1
inspire courage +2</t>
        </r>
      </text>
    </comment>
    <comment ref="C10" authorId="0" shapeId="0" xr:uid="{00000000-0006-0000-0000-000002000000}">
      <text>
        <r>
          <rPr>
            <i/>
            <sz val="12"/>
            <color indexed="81"/>
            <rFont val="Times New Roman"/>
            <family val="1"/>
          </rPr>
          <t>Improved Initiative +4</t>
        </r>
      </text>
    </comment>
    <comment ref="B11" authorId="0" shapeId="0" xr:uid="{00000000-0006-0000-0000-000005000000}">
      <text>
        <r>
          <rPr>
            <i/>
            <sz val="12"/>
            <color indexed="81"/>
            <rFont val="Times New Roman"/>
            <family val="1"/>
          </rPr>
          <t>bull’s strength +4
bear’s heart +4
baleful bolt -3
ray of enfeeblement -5</t>
        </r>
      </text>
    </comment>
    <comment ref="E11" authorId="0" shapeId="0" xr:uid="{FE8635CA-ACAF-4009-B6E3-5CEADC0E20A8}">
      <text>
        <r>
          <rPr>
            <sz val="12"/>
            <color indexed="81"/>
            <rFont val="Times New Roman"/>
            <family val="1"/>
          </rPr>
          <t>See PHB 162</t>
        </r>
      </text>
    </comment>
    <comment ref="B13" authorId="0" shapeId="0" xr:uid="{00000000-0006-0000-0000-000007000000}">
      <text>
        <r>
          <rPr>
            <i/>
            <sz val="12"/>
            <color indexed="81"/>
            <rFont val="Times New Roman"/>
            <family val="1"/>
          </rPr>
          <t>baleful bolt -3</t>
        </r>
      </text>
    </comment>
    <comment ref="E13" authorId="0" shapeId="0" xr:uid="{00000000-0006-0000-0000-000008000000}">
      <text>
        <r>
          <rPr>
            <sz val="12"/>
            <color indexed="81"/>
            <rFont val="Times New Roman"/>
            <family val="1"/>
          </rPr>
          <t>[(7 * 10 Duskblade) * 75%]
[(4 * 10 Wizard) * 75%]
[(1 * 10 Ultimate Magus) * 75%] 
+ (12 * 2 Con)</t>
        </r>
      </text>
    </comment>
    <comment ref="E14" authorId="0" shapeId="0" xr:uid="{00000000-0006-0000-0000-000009000000}">
      <text>
        <r>
          <rPr>
            <i/>
            <sz val="12"/>
            <color indexed="81"/>
            <rFont val="Times New Roman"/>
            <family val="1"/>
          </rPr>
          <t xml:space="preserve">Shield of Faith </t>
        </r>
        <r>
          <rPr>
            <sz val="12"/>
            <color indexed="81"/>
            <rFont val="Times New Roman"/>
            <family val="1"/>
          </rPr>
          <t xml:space="preserve">[Deflection] +3
</t>
        </r>
        <r>
          <rPr>
            <i/>
            <sz val="12"/>
            <color indexed="81"/>
            <rFont val="Times New Roman"/>
            <family val="1"/>
          </rPr>
          <t>haste +1</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F3" authorId="0" shapeId="0" xr:uid="{00000000-0006-0000-0100-000001000000}">
      <text>
        <r>
          <rPr>
            <sz val="12"/>
            <color indexed="81"/>
            <rFont val="Times New Roman"/>
            <family val="1"/>
          </rPr>
          <t xml:space="preserve">Cloak of Resistance +1
</t>
        </r>
        <r>
          <rPr>
            <i/>
            <sz val="12"/>
            <color indexed="81"/>
            <rFont val="Times New Roman"/>
            <family val="1"/>
          </rPr>
          <t>mass conviction +3</t>
        </r>
      </text>
    </comment>
    <comment ref="F4" authorId="0" shapeId="0" xr:uid="{00000000-0006-0000-0100-000002000000}">
      <text>
        <r>
          <rPr>
            <sz val="12"/>
            <color indexed="81"/>
            <rFont val="Times New Roman"/>
            <family val="1"/>
          </rPr>
          <t xml:space="preserve">Cloak of Resistance +1
</t>
        </r>
        <r>
          <rPr>
            <i/>
            <sz val="12"/>
            <color indexed="81"/>
            <rFont val="Times New Roman"/>
            <family val="1"/>
          </rPr>
          <t>mass conviction +3</t>
        </r>
      </text>
    </comment>
    <comment ref="F5" authorId="0" shapeId="0" xr:uid="{00000000-0006-0000-0100-000003000000}">
      <text>
        <r>
          <rPr>
            <sz val="12"/>
            <color indexed="81"/>
            <rFont val="Times New Roman"/>
            <family val="1"/>
          </rPr>
          <t xml:space="preserve">Cloak of Resistance +1
</t>
        </r>
        <r>
          <rPr>
            <i/>
            <sz val="12"/>
            <color indexed="81"/>
            <rFont val="Times New Roman"/>
            <family val="1"/>
          </rPr>
          <t>mass conviction +3</t>
        </r>
      </text>
    </comment>
    <comment ref="F7" authorId="0" shapeId="0" xr:uid="{00000000-0006-0000-0100-000004000000}">
      <text>
        <r>
          <rPr>
            <sz val="12"/>
            <color indexed="81"/>
            <rFont val="Times New Roman"/>
            <family val="1"/>
          </rPr>
          <t>-1 Chain Shirt +1</t>
        </r>
      </text>
    </comment>
    <comment ref="F9" authorId="0" shapeId="0" xr:uid="{00000000-0006-0000-0100-000005000000}">
      <text>
        <r>
          <rPr>
            <sz val="12"/>
            <color indexed="81"/>
            <rFont val="Times New Roman"/>
            <family val="1"/>
          </rPr>
          <t>-1 Chain Shirt +1</t>
        </r>
      </text>
    </comment>
    <comment ref="F13" authorId="0" shapeId="0" xr:uid="{00000000-0006-0000-0100-000006000000}">
      <text>
        <r>
          <rPr>
            <sz val="12"/>
            <color indexed="81"/>
            <rFont val="Times New Roman"/>
            <family val="1"/>
          </rPr>
          <t>+2 ½-drow</t>
        </r>
      </text>
    </comment>
    <comment ref="F16" authorId="0" shapeId="0" xr:uid="{00000000-0006-0000-0100-000007000000}">
      <text>
        <r>
          <rPr>
            <sz val="12"/>
            <color indexed="81"/>
            <rFont val="Times New Roman"/>
            <family val="1"/>
          </rPr>
          <t>-1 Chain Shirt +1</t>
        </r>
      </text>
    </comment>
    <comment ref="F18" authorId="0" shapeId="0" xr:uid="{00000000-0006-0000-0100-000008000000}">
      <text>
        <r>
          <rPr>
            <sz val="12"/>
            <color indexed="81"/>
            <rFont val="Times New Roman"/>
            <family val="1"/>
          </rPr>
          <t>+2 ½-drow</t>
        </r>
      </text>
    </comment>
    <comment ref="F21" authorId="0" shapeId="0" xr:uid="{00000000-0006-0000-0100-000009000000}">
      <text>
        <r>
          <rPr>
            <sz val="12"/>
            <color indexed="81"/>
            <rFont val="Times New Roman"/>
            <family val="1"/>
          </rPr>
          <t>-1 Chain Shirt +1</t>
        </r>
      </text>
    </comment>
    <comment ref="F23" authorId="0" shapeId="0" xr:uid="{00000000-0006-0000-0100-00000A000000}">
      <text>
        <r>
          <rPr>
            <sz val="12"/>
            <color indexed="81"/>
            <rFont val="Times New Roman"/>
            <family val="1"/>
          </rPr>
          <t>-1 Chain Shirt +1</t>
        </r>
      </text>
    </comment>
    <comment ref="F30" authorId="0" shapeId="0" xr:uid="{00000000-0006-0000-0100-00000B000000}">
      <text>
        <r>
          <rPr>
            <sz val="12"/>
            <color indexed="81"/>
            <rFont val="Times New Roman"/>
            <family val="1"/>
          </rPr>
          <t>+1 ½-drow</t>
        </r>
      </text>
    </comment>
    <comment ref="F31" authorId="0" shapeId="0" xr:uid="{00000000-0006-0000-0100-00000C000000}">
      <text>
        <r>
          <rPr>
            <sz val="12"/>
            <color indexed="81"/>
            <rFont val="Times New Roman"/>
            <family val="1"/>
          </rPr>
          <t>-1 Chain Shirt +1</t>
        </r>
      </text>
    </comment>
    <comment ref="F36" authorId="0" shapeId="0" xr:uid="{00000000-0006-0000-0100-00000D000000}">
      <text>
        <r>
          <rPr>
            <sz val="12"/>
            <color indexed="81"/>
            <rFont val="Times New Roman"/>
            <family val="1"/>
          </rPr>
          <t>+1 ½-drow</t>
        </r>
      </text>
    </comment>
    <comment ref="F38" authorId="0" shapeId="0" xr:uid="{00000000-0006-0000-0100-00000E000000}">
      <text>
        <r>
          <rPr>
            <sz val="12"/>
            <color indexed="81"/>
            <rFont val="Times New Roman"/>
            <family val="1"/>
          </rPr>
          <t>-1 Chain Shirt +1</t>
        </r>
      </text>
    </comment>
    <comment ref="F41" authorId="0" shapeId="0" xr:uid="{00000000-0006-0000-0100-00000F000000}">
      <text>
        <r>
          <rPr>
            <sz val="12"/>
            <color indexed="81"/>
            <rFont val="Times New Roman"/>
            <family val="1"/>
          </rPr>
          <t>+1 ½-drow</t>
        </r>
      </text>
    </comment>
    <comment ref="F44" authorId="0" shapeId="0" xr:uid="{00000000-0006-0000-0100-000010000000}">
      <text>
        <r>
          <rPr>
            <sz val="12"/>
            <color indexed="81"/>
            <rFont val="Times New Roman"/>
            <family val="1"/>
          </rPr>
          <t>-1 Chain Shirt +1</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A2" authorId="0" shapeId="0" xr:uid="{00000000-0006-0000-0300-000001000000}">
      <text>
        <r>
          <rPr>
            <sz val="12"/>
            <color indexed="81"/>
            <rFont val="Times New Roman"/>
            <family val="1"/>
          </rPr>
          <t xml:space="preserve">You can use your knowledge to exploit your foes’ weaknesses and overcome their strengths.
</t>
        </r>
        <r>
          <rPr>
            <b/>
            <sz val="12"/>
            <color indexed="81"/>
            <rFont val="Times New Roman"/>
            <family val="1"/>
          </rPr>
          <t xml:space="preserve">Prerequisite:  </t>
        </r>
        <r>
          <rPr>
            <sz val="12"/>
            <color indexed="81"/>
            <rFont val="Times New Roman"/>
            <family val="1"/>
          </rPr>
          <t xml:space="preserve">Knowledge (any) 5 ranks.
</t>
        </r>
        <r>
          <rPr>
            <b/>
            <sz val="12"/>
            <color indexed="81"/>
            <rFont val="Times New Roman"/>
            <family val="1"/>
          </rPr>
          <t xml:space="preserve">Benefit:  </t>
        </r>
        <r>
          <rPr>
            <sz val="12"/>
            <color indexed="81"/>
            <rFont val="Times New Roman"/>
            <family val="1"/>
          </rPr>
          <t xml:space="preserve">Upon selecting this feat, you immediately add one Knowledge skill of your choice to your list of class skills.  Thereafter, you treat that skill as a class skill, regardless of which class you are advancing in.  Whenever you fight a creature, you can make a Knowledge check based on its type, as described on page 78 of the Player’s Handbook, provided that you have at least one rank in the appropriate Knowledge skill.
You then receive an insight bonus on attack rolls and damage rolls against that creature type for the remainder of the combat.  The amount of the bonus depends on your Knowledge check result, as given on the following table.
</t>
        </r>
        <r>
          <rPr>
            <b/>
            <sz val="12"/>
            <color indexed="81"/>
            <rFont val="Times New Roman"/>
            <family val="1"/>
          </rPr>
          <t>Die Roll        Bonus</t>
        </r>
        <r>
          <rPr>
            <sz val="12"/>
            <color indexed="81"/>
            <rFont val="Times New Roman"/>
            <family val="1"/>
          </rPr>
          <t xml:space="preserve">
15 or below    +1
16-25              +2
26-30              +3
31-35              +4
36 or higher    +5
You can make only one Knowledge check per creature type per combat.  If you fight creatures of multiple types during the same combat, you can make one Knowledge check per type, thereby possibly gaining different bonuses against different opponents.
</t>
        </r>
        <r>
          <rPr>
            <b/>
            <sz val="12"/>
            <color indexed="81"/>
            <rFont val="Times New Roman"/>
            <family val="1"/>
          </rPr>
          <t xml:space="preserve">Example:  </t>
        </r>
        <r>
          <rPr>
            <sz val="12"/>
            <color indexed="81"/>
            <rFont val="Times New Roman"/>
            <family val="1"/>
          </rPr>
          <t>Alhandra faces a black dragon, a vampire, and a beholder.  She has the Knowledge Devotion feat and ranks in both Knowledge (arcana) and Knowledge (religion).  At the beginning of the battle, she makes checks to gain bonuses against the dragon and the vampire, but since she possess no ranks in Knowledge (dungeoneering), she has no chance to gain a bonus against the beholder (an aberration).
Alhandra’s Knowledge (arcana) check grants her a +3 insight bonus on attack rolls and damage rolls against the black dragon.  Later, a half-dragon enters the fray.  Alhandra cannot make another check since she has already checked for the dragon type this combat, but she can apply the +3 insight bonus to her attack rolls and damage rolls against the half-dragon as well.  This benefit is an extraordinary ability.
Complete Champion 60</t>
        </r>
      </text>
    </comment>
    <comment ref="A3" authorId="0" shapeId="0" xr:uid="{00000000-0006-0000-0300-000002000000}">
      <text>
        <r>
          <rPr>
            <sz val="12"/>
            <color indexed="81"/>
            <rFont val="Times New Roman"/>
            <family val="1"/>
          </rPr>
          <t xml:space="preserve">You can make exceptionally powerful melee attacks.
Prerequisite:  Str 13.
</t>
        </r>
        <r>
          <rPr>
            <b/>
            <sz val="12"/>
            <color indexed="81"/>
            <rFont val="Times New Roman"/>
            <family val="1"/>
          </rPr>
          <t xml:space="preserve">Benefit:  </t>
        </r>
        <r>
          <rPr>
            <sz val="12"/>
            <color indexed="81"/>
            <rFont val="Times New Roman"/>
            <family val="1"/>
          </rPr>
          <t xml:space="preserve">On your action, before making attack rolls for a round, you may choose to subtract a number from all melee attack rolls and add the same number to all melee damage rolls. This number may not exceed your base attack bonus. The penalty on attacks and bonus on damage apply until your next turn.
</t>
        </r>
        <r>
          <rPr>
            <b/>
            <sz val="12"/>
            <color indexed="81"/>
            <rFont val="Times New Roman"/>
            <family val="1"/>
          </rPr>
          <t xml:space="preserve">Special:  </t>
        </r>
        <r>
          <rPr>
            <sz val="12"/>
            <color indexed="81"/>
            <rFont val="Times New Roman"/>
            <family val="1"/>
          </rPr>
          <t>If you attack with a two-handed weapon, or with a one-handed weapon wielded in two hands, instead add twice the number subtracted from your attack rolls. You can’t add the bonus from Power Attack to the damage dealt with a light weapon (except with unarmed strikes or natural weapon attacks), even though the penalty on attack rolls still applies. (Normally, you treat a double weapon as a one-handed weapon and a light weapon. If you choose to use a double weapon like a two-handed weapon, attacking with only one end of it in a round, you treat it as a two-handed weapon.)
A fighter may select Power Attack as one of his fighter bonus feats (see page 38).
PHB 98</t>
        </r>
      </text>
    </comment>
    <comment ref="A4" authorId="0" shapeId="0" xr:uid="{00000000-0006-0000-0300-000003000000}">
      <text>
        <r>
          <rPr>
            <sz val="12"/>
            <color indexed="81"/>
            <rFont val="Times New Roman"/>
            <family val="1"/>
          </rPr>
          <t xml:space="preserve">You can react more quickly than normal in a fight.
</t>
        </r>
        <r>
          <rPr>
            <b/>
            <sz val="12"/>
            <color indexed="81"/>
            <rFont val="Times New Roman"/>
            <family val="1"/>
          </rPr>
          <t xml:space="preserve">Benefit:  </t>
        </r>
        <r>
          <rPr>
            <sz val="12"/>
            <color indexed="81"/>
            <rFont val="Times New Roman"/>
            <family val="1"/>
          </rPr>
          <t xml:space="preserve">You get a +4 bonus on initiative checks.
</t>
        </r>
        <r>
          <rPr>
            <b/>
            <sz val="12"/>
            <color indexed="81"/>
            <rFont val="Times New Roman"/>
            <family val="1"/>
          </rPr>
          <t xml:space="preserve">Special:  </t>
        </r>
        <r>
          <rPr>
            <sz val="12"/>
            <color indexed="81"/>
            <rFont val="Times New Roman"/>
            <family val="1"/>
          </rPr>
          <t>A fighter may select Improved Initiative as one of his
fighter bonus feats (see page 38).
PHB 96</t>
        </r>
      </text>
    </comment>
    <comment ref="A5" authorId="0" shapeId="0" xr:uid="{00000000-0006-0000-0300-000004000000}">
      <text>
        <r>
          <rPr>
            <sz val="12"/>
            <rFont val="Times New Roman"/>
            <family val="1"/>
          </rPr>
          <t xml:space="preserve">You can cast spells to maximum effect.
</t>
        </r>
        <r>
          <rPr>
            <b/>
            <sz val="12"/>
            <color indexed="81"/>
            <rFont val="Times New Roman"/>
            <family val="1"/>
          </rPr>
          <t xml:space="preserve">Benefit:  </t>
        </r>
        <r>
          <rPr>
            <sz val="12"/>
            <rFont val="Times New Roman"/>
            <family val="1"/>
          </rPr>
          <t xml:space="preserve">All variable, numeric effects of a spell modified by this feat are maximized.  A maximized spell deals maximum damage, cures the maximum number of hit points, affects the maximum number of targets, etc., as appropriate.  For example, a maximized fireball deals 6 points of damage per caster level (up to a maximum of 60 points of damage at 10th caster level).  Saving throws and opposed rolls (such as the one you make when you cast </t>
        </r>
        <r>
          <rPr>
            <i/>
            <sz val="12"/>
            <color indexed="81"/>
            <rFont val="Times New Roman"/>
            <family val="1"/>
          </rPr>
          <t>dispel magic</t>
        </r>
        <r>
          <rPr>
            <sz val="12"/>
            <rFont val="Times New Roman"/>
            <family val="1"/>
          </rPr>
          <t>) are not affected, nor are spells without random variables.  A maximized spell uses up a spell slot three levels higher than the spell’s actual level.
An empowered, maximized spell gains the separate benefits of each feat: the maximum result plus one-half the normally rolled result.  An empowered, maximized fireball cast by a 15th-level wizard deals points of damage equal to 60 plus one half of 10d6.
PHB 97</t>
        </r>
      </text>
    </comment>
    <comment ref="A6" authorId="0" shapeId="0" xr:uid="{00000000-0006-0000-0300-000005000000}">
      <text>
        <r>
          <rPr>
            <sz val="12"/>
            <rFont val="Times New Roman"/>
            <family val="1"/>
          </rPr>
          <t xml:space="preserve">Your spells are especially potent, breaking through spell resistance more readily than normal.
</t>
        </r>
        <r>
          <rPr>
            <b/>
            <sz val="12"/>
            <color indexed="81"/>
            <rFont val="Times New Roman"/>
            <family val="1"/>
          </rPr>
          <t xml:space="preserve">Benefit:  </t>
        </r>
        <r>
          <rPr>
            <sz val="12"/>
            <rFont val="Times New Roman"/>
            <family val="1"/>
          </rPr>
          <t>You get a +2 bonus on caster level checks (1d20 + caster level) made to overcome a creature’s spell resistance.
PHB 97</t>
        </r>
      </text>
    </comment>
    <comment ref="A7" authorId="0" shapeId="0" xr:uid="{00000000-0006-0000-0300-000006000000}">
      <text>
        <r>
          <rPr>
            <sz val="12"/>
            <color indexed="81"/>
            <rFont val="Times New Roman"/>
            <family val="1"/>
          </rPr>
          <t>As Leadership (DMG 106), but no followers.</t>
        </r>
      </text>
    </comment>
    <comment ref="A10" authorId="0" shapeId="0" xr:uid="{00000000-0006-0000-0300-000007000000}">
      <text>
        <r>
          <rPr>
            <sz val="12"/>
            <color indexed="81"/>
            <rFont val="Times New Roman"/>
            <family val="1"/>
          </rPr>
          <t>Dancing Lights, Detect Magic, Flare, Ghost Sound, Read Magic a combined total of times per day equal to 3 + Int modifier.  These do not count against your total of spells known or spells per day.</t>
        </r>
      </text>
    </comment>
    <comment ref="A12" authorId="0" shapeId="0" xr:uid="{00000000-0006-0000-0300-000008000000}">
      <text>
        <r>
          <rPr>
            <sz val="12"/>
            <color indexed="81"/>
            <rFont val="Times New Roman"/>
            <family val="1"/>
          </rPr>
          <t>Avoid arcane spell failure so long as you stick to medium armor and light shields.</t>
        </r>
      </text>
    </comment>
    <comment ref="A13" authorId="0" shapeId="0" xr:uid="{00000000-0006-0000-0300-000009000000}">
      <text>
        <r>
          <rPr>
            <sz val="12"/>
            <color indexed="81"/>
            <rFont val="Times New Roman"/>
            <family val="1"/>
          </rPr>
          <t>Avoid arcane spell failure so long as you stick to medium armor and light shields.</t>
        </r>
      </text>
    </comment>
    <comment ref="A14" authorId="0" shapeId="0" xr:uid="{00000000-0006-0000-0300-00000A000000}">
      <text>
        <r>
          <rPr>
            <sz val="12"/>
            <color indexed="81"/>
            <rFont val="Times New Roman"/>
            <family val="1"/>
          </rPr>
          <t>You can use a standard action to cast any touch spell you know and deliver the spell through your weapon with a melee attack.  Casting a spell in this manner does not provoke attacks of opportunity.  The spell must have a casting time of 1 standard action or less.  If the melee attack is successful, the attack deals damage normally; then the effect of the spell is resolved.</t>
        </r>
      </text>
    </comment>
    <comment ref="A15" authorId="0" shapeId="0" xr:uid="{00000000-0006-0000-0300-00000B000000}">
      <text>
        <r>
          <rPr>
            <sz val="12"/>
            <color indexed="81"/>
            <rFont val="Times New Roman"/>
            <family val="1"/>
          </rPr>
          <t xml:space="preserve">You are adept at casting spells in combat.
</t>
        </r>
        <r>
          <rPr>
            <b/>
            <sz val="12"/>
            <color indexed="81"/>
            <rFont val="Times New Roman"/>
            <family val="1"/>
          </rPr>
          <t xml:space="preserve">Benefit:  </t>
        </r>
        <r>
          <rPr>
            <sz val="12"/>
            <color indexed="81"/>
            <rFont val="Times New Roman"/>
            <family val="1"/>
          </rPr>
          <t>You get a +4 bonus on Concentration checks made to cast a spell or use a spell-like ability while on the defensive (see Casting on the Defensive, page 140) or while you are grappling or pinned.
PHB 92</t>
        </r>
      </text>
    </comment>
    <comment ref="A16" authorId="0" shapeId="0" xr:uid="{00000000-0006-0000-0300-00000C000000}">
      <text>
        <r>
          <rPr>
            <sz val="12"/>
            <color indexed="81"/>
            <rFont val="Times New Roman"/>
            <family val="1"/>
          </rPr>
          <t>Starting at 6th level, you can more easily overcome the spell resistance of any opponent you successfully injure
with a melee attack.
If you have injured an opponent with a melee attack, you gain a +2 bonus on your caster level check to overcome spell resistance for the remainder of the encounter.  This
bonus increases to +3 at 11th level, to +4 at 16th level, and to +5 at 18th level.
PHB II 20</t>
        </r>
      </text>
    </comment>
    <comment ref="A17" authorId="0" shapeId="0" xr:uid="{00000000-0006-0000-0300-00000D000000}">
      <text>
        <r>
          <rPr>
            <sz val="12"/>
            <color indexed="81"/>
            <rFont val="Times New Roman"/>
            <family val="1"/>
          </rPr>
          <t>You can cast one spell as a swift action, so long as the casting time of the spell is 1 standard action or less.</t>
        </r>
      </text>
    </comment>
    <comment ref="C18" authorId="0" shapeId="0" xr:uid="{438A6EE0-3C08-4196-9608-A14CDCDBFE7E}">
      <text>
        <r>
          <rPr>
            <sz val="12"/>
            <rFont val="Times New Roman"/>
            <family val="1"/>
          </rPr>
          <t>At 1st level, your caster level for all arcane spells increases by 1. It increases again at 4th level, 7th level, and 10th level (to a maximum of +4).
Complete Mage 78</t>
        </r>
      </text>
    </comment>
    <comment ref="A20" authorId="0" shapeId="0" xr:uid="{B3049638-FB96-43FB-A716-2D0A515A88FD}">
      <text>
        <r>
          <rPr>
            <sz val="12"/>
            <rFont val="Times New Roman"/>
            <family val="1"/>
          </rPr>
          <t xml:space="preserve">You can create scrolls, from which you or another spellcaster can cast the scribed spells.  See the Dungeon Master’s Guide for rules on scrolls.
</t>
        </r>
        <r>
          <rPr>
            <b/>
            <sz val="12"/>
            <color indexed="81"/>
            <rFont val="Times New Roman"/>
            <family val="1"/>
          </rPr>
          <t xml:space="preserve">Prerequisite:  </t>
        </r>
        <r>
          <rPr>
            <sz val="12"/>
            <rFont val="Times New Roman"/>
            <family val="1"/>
          </rPr>
          <t xml:space="preserve">Caster level 1st.
</t>
        </r>
        <r>
          <rPr>
            <b/>
            <sz val="12"/>
            <color indexed="81"/>
            <rFont val="Times New Roman"/>
            <family val="1"/>
          </rPr>
          <t xml:space="preserve">Benefit:  </t>
        </r>
        <r>
          <rPr>
            <sz val="12"/>
            <rFont val="Times New Roman"/>
            <family val="1"/>
          </rPr>
          <t>You can create a scroll of any spell that you know.
Scribing a scroll takes one day for each 1,000 gp in its base price.  The base price of a scroll is its spell level × its caster level × 25 gp.  To scribe a scroll, you must spend 1/25 of this base price in XP and use up raw materials costing one-half of this base price.
Any scroll that stores a spell with a costly material component or an XP cost also carries a commensurate cost.  In addition to the costs derived from the base price, you must expend the material component or pay the XP when scribing the scroll.
PHB 99 - 100</t>
        </r>
      </text>
    </comment>
    <comment ref="A21" authorId="0" shapeId="0" xr:uid="{739E9EFC-528B-4D54-8B15-9857FDE68E80}">
      <text>
        <r>
          <rPr>
            <sz val="12"/>
            <color indexed="81"/>
            <rFont val="Times New Roman"/>
            <family val="1"/>
          </rPr>
          <t>A sorcerer can obtain a familiar.  Doing so takes 24 hours and uses up magical materials that cost 100 gp.  A familiar is a magical beast that resembles a small animal and is unusually tough and intelligent.  The creature serves as a companion and servant.
The sorcerer chooses the kind of familiar he gets.  As the sorcerer advances in level, his familiar also increases in power.
If the familiar dies or is dismissed by the sorcerer, the sorcerer must attempt a DC 15 Fortitude saving throw.  Failure means he loses 200 experience points per sorcerer level; success reduces the loss to one-half that amount.  However, a sorcerer’s experience point total can never go below 0 as the result of a familiar’s demise or dismissal.  For example, suppose that Hennet is a 3rd-level sorcerer with 3,230 XP when his owl familiar is killed by a bugbear.  Hennet makes a successful saving throw, so he loses 300 XP, dropping him below 3,000 XP and back to 2nd level (see the Dungeon Master’s Guide for rules for losing levels). A slain or dismissed familiar cannot be replaced for a year and day.  A slain familiar can be raised from the dead just as a character can be, and it does not lose a level or a Constitution point when this happy event occurs.
A character with more than one class that grants a familiar may have only one familiar at a time.</t>
        </r>
        <r>
          <rPr>
            <b/>
            <i/>
            <sz val="12"/>
            <color indexed="81"/>
            <rFont val="Times New Roman"/>
            <family val="1"/>
          </rPr>
          <t xml:space="preserve">
</t>
        </r>
        <r>
          <rPr>
            <sz val="12"/>
            <color indexed="81"/>
            <rFont val="Times New Roman"/>
            <family val="1"/>
          </rPr>
          <t>PHB 89</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D4" authorId="0" shapeId="0" xr:uid="{00000000-0006-0000-0200-000001000000}">
      <text>
        <r>
          <rPr>
            <sz val="12"/>
            <color indexed="81"/>
            <rFont val="Times New Roman"/>
            <family val="1"/>
          </rPr>
          <t>Wool or fur</t>
        </r>
      </text>
    </comment>
    <comment ref="D7" authorId="0" shapeId="0" xr:uid="{00000000-0006-0000-0200-000002000000}">
      <text>
        <r>
          <rPr>
            <sz val="12"/>
            <color indexed="81"/>
            <rFont val="Times New Roman"/>
            <family val="1"/>
          </rPr>
          <t>Drop of sweat</t>
        </r>
      </text>
    </comment>
    <comment ref="D13" authorId="0" shapeId="0" xr:uid="{00000000-0006-0000-0200-000003000000}">
      <text>
        <r>
          <rPr>
            <sz val="12"/>
            <color indexed="81"/>
            <rFont val="Times New Roman"/>
            <family val="1"/>
          </rPr>
          <t>Sand, rose petals, or live cricket</t>
        </r>
      </text>
    </comment>
    <comment ref="D18" authorId="0" shapeId="0" xr:uid="{00000000-0006-0000-0200-000004000000}">
      <text>
        <r>
          <rPr>
            <sz val="12"/>
            <color indexed="81"/>
            <rFont val="Times New Roman"/>
            <family val="1"/>
          </rPr>
          <t>Bull-shit or bull-hair</t>
        </r>
      </text>
    </comment>
    <comment ref="D25" authorId="0" shapeId="0" xr:uid="{00000000-0006-0000-0200-000005000000}">
      <text>
        <r>
          <rPr>
            <sz val="12"/>
            <color indexed="81"/>
            <rFont val="Times New Roman"/>
            <family val="1"/>
          </rPr>
          <t>Roots</t>
        </r>
      </text>
    </comment>
    <comment ref="D29" authorId="0" shapeId="0" xr:uid="{00000000-0006-0000-0200-000006000000}">
      <text>
        <r>
          <rPr>
            <sz val="12"/>
            <color indexed="81"/>
            <rFont val="Times New Roman"/>
            <family val="1"/>
          </rPr>
          <t>dragon scale</t>
        </r>
      </text>
    </comment>
    <comment ref="D35" authorId="0" shapeId="0" xr:uid="{00000000-0006-0000-0200-000007000000}">
      <text>
        <r>
          <rPr>
            <sz val="12"/>
            <color indexed="81"/>
            <rFont val="Times New Roman"/>
            <family val="1"/>
          </rPr>
          <t>phosphorous (warm) or glowworm (chill)</t>
        </r>
      </text>
    </comment>
    <comment ref="D37" authorId="0" shapeId="0" xr:uid="{00000000-0006-0000-0200-000008000000}">
      <text>
        <r>
          <rPr>
            <sz val="12"/>
            <rFont val="Times New Roman"/>
            <family val="1"/>
          </rPr>
          <t>lodestone and dust</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D3" authorId="0" shapeId="0" xr:uid="{487A05E9-D5E3-4A5B-A3F3-8D8C1498434A}">
      <text>
        <r>
          <rPr>
            <sz val="12"/>
            <color indexed="81"/>
            <rFont val="Times New Roman"/>
            <family val="1"/>
          </rPr>
          <t>Miniature cloak</t>
        </r>
      </text>
    </comment>
    <comment ref="D17" authorId="0" shapeId="0" xr:uid="{6842E38A-6BF4-4084-9123-C6C1B5E6379F}">
      <text>
        <r>
          <rPr>
            <sz val="12"/>
            <color indexed="81"/>
            <rFont val="Times New Roman"/>
            <family val="1"/>
          </rPr>
          <t>Copper wire</t>
        </r>
      </text>
    </comment>
    <comment ref="D19" authorId="0" shapeId="0" xr:uid="{E6B0F772-D218-4A12-83AC-07B0060CADEC}">
      <text>
        <r>
          <rPr>
            <sz val="12"/>
            <color indexed="81"/>
            <rFont val="Times New Roman"/>
            <family val="1"/>
          </rPr>
          <t>Brass key</t>
        </r>
      </text>
    </comment>
    <comment ref="D24" authorId="0" shapeId="0" xr:uid="{A380DFAF-45AB-48C5-A50F-97D1B14A5F7C}">
      <text>
        <r>
          <rPr>
            <sz val="12"/>
            <color indexed="81"/>
            <rFont val="Times New Roman"/>
            <family val="1"/>
          </rPr>
          <t>Prism, lens, or monocle</t>
        </r>
      </text>
    </comment>
    <comment ref="D27" authorId="0" shapeId="0" xr:uid="{EF4DFD4B-DCCC-424D-8E58-1FFFD1BB1B08}">
      <text>
        <r>
          <rPr>
            <sz val="12"/>
            <color indexed="81"/>
            <rFont val="Times New Roman"/>
            <family val="1"/>
          </rPr>
          <t>vial with the diluted poison from four separate venomous creatures</t>
        </r>
      </text>
    </comment>
    <comment ref="D29" authorId="0" shapeId="0" xr:uid="{E7967855-DF85-442E-95DD-09418DCE7CFB}">
      <text>
        <r>
          <rPr>
            <sz val="12"/>
            <color indexed="81"/>
            <rFont val="Times New Roman"/>
            <family val="1"/>
          </rPr>
          <t>Powdered silver</t>
        </r>
      </text>
    </comment>
    <comment ref="D30" authorId="0" shapeId="0" xr:uid="{77B2F6B2-2BA6-4775-ABC8-F481F3CC8B19}">
      <text>
        <r>
          <rPr>
            <sz val="12"/>
            <color indexed="81"/>
            <rFont val="Times New Roman"/>
            <family val="1"/>
          </rPr>
          <t>Powdered silver</t>
        </r>
      </text>
    </comment>
    <comment ref="D31" authorId="0" shapeId="0" xr:uid="{6F6B3A03-5011-4BF5-89A1-F9C19EEF900B}">
      <text>
        <r>
          <rPr>
            <sz val="12"/>
            <color indexed="81"/>
            <rFont val="Times New Roman"/>
            <family val="1"/>
          </rPr>
          <t>Pork rind or butter</t>
        </r>
      </text>
    </comment>
    <comment ref="D36" authorId="0" shapeId="0" xr:uid="{2A9945E4-95F7-4A1E-BD3C-1928078B3A93}">
      <text>
        <r>
          <rPr>
            <sz val="12"/>
            <rFont val="Times New Roman"/>
            <family val="1"/>
          </rPr>
          <t>Bag and candle</t>
        </r>
      </text>
    </comment>
    <comment ref="D37" authorId="0" shapeId="0" xr:uid="{DF3B766B-F0A2-4EF9-AF0B-F46B09F554AA}">
      <text>
        <r>
          <rPr>
            <sz val="12"/>
            <color indexed="81"/>
            <rFont val="Times New Roman"/>
            <family val="1"/>
          </rPr>
          <t>A tiny bag, a small (not lit) candle, and a carved bone from any humanoid.</t>
        </r>
      </text>
    </comment>
    <comment ref="D38" authorId="0" shapeId="0" xr:uid="{3B69B427-747A-4ECF-B9E5-13EA6BF0D5D1}">
      <text>
        <r>
          <rPr>
            <sz val="12"/>
            <color indexed="81"/>
            <rFont val="Times New Roman"/>
            <family val="1"/>
          </rPr>
          <t>Soot &amp; Salt</t>
        </r>
      </text>
    </comment>
    <comment ref="D39" authorId="0" shapeId="0" xr:uid="{0BEACB12-D697-40E2-8A83-CAC67F787436}">
      <text>
        <r>
          <rPr>
            <sz val="12"/>
            <color indexed="81"/>
            <rFont val="Times New Roman"/>
            <family val="1"/>
          </rPr>
          <t>Earth from grave</t>
        </r>
      </text>
    </comment>
    <comment ref="D41" authorId="0" shapeId="0" xr:uid="{7E1E2A88-6216-435F-B52C-D5729347DC91}">
      <text>
        <r>
          <rPr>
            <sz val="12"/>
            <color indexed="81"/>
            <rFont val="Times New Roman"/>
            <family val="1"/>
          </rPr>
          <t>metal stone or tube</t>
        </r>
      </text>
    </comment>
    <comment ref="D45" authorId="0" shapeId="0" xr:uid="{1368D2B9-6CCC-47D5-A166-21F7DB5AAA32}">
      <text>
        <r>
          <rPr>
            <sz val="12"/>
            <color indexed="81"/>
            <rFont val="Times New Roman"/>
            <family val="1"/>
          </rPr>
          <t>Dagger</t>
        </r>
      </text>
    </comment>
    <comment ref="D47" authorId="0" shapeId="0" xr:uid="{B1E34F71-6C04-484C-9B04-1569DB83BF96}">
      <text>
        <r>
          <rPr>
            <sz val="12"/>
            <color indexed="81"/>
            <rFont val="Times New Roman"/>
            <family val="1"/>
          </rPr>
          <t>Drop of mercury</t>
        </r>
      </text>
    </comment>
    <comment ref="D52" authorId="0" shapeId="0" xr:uid="{A71F8A8F-B77F-4B6B-A710-633C6AA38D41}">
      <text>
        <r>
          <rPr>
            <sz val="12"/>
            <color indexed="81"/>
            <rFont val="Times New Roman"/>
            <family val="1"/>
          </rPr>
          <t>Bone or ivory carved into the shape of a worm</t>
        </r>
      </text>
    </comment>
    <comment ref="D53" authorId="0" shapeId="0" xr:uid="{60A3AB2F-C84D-485B-8E1A-FFC1E08097AB}">
      <text>
        <r>
          <rPr>
            <sz val="12"/>
            <color indexed="81"/>
            <rFont val="Times New Roman"/>
            <family val="1"/>
          </rPr>
          <t>Ink and weapon of choice</t>
        </r>
      </text>
    </comment>
    <comment ref="D55" authorId="0" shapeId="0" xr:uid="{52638565-10E8-4304-AEA1-D1DB66768244}">
      <text>
        <r>
          <rPr>
            <sz val="12"/>
            <color indexed="81"/>
            <rFont val="Times New Roman"/>
            <family val="1"/>
          </rPr>
          <t>drop of babau slime</t>
        </r>
      </text>
    </comment>
    <comment ref="D56" authorId="0" shapeId="0" xr:uid="{313E65B5-C68D-478B-8487-AA0B41453DDC}">
      <text>
        <r>
          <rPr>
            <sz val="12"/>
            <color indexed="81"/>
            <rFont val="Times New Roman"/>
            <family val="1"/>
          </rPr>
          <t>Pinch of powdered iron</t>
        </r>
      </text>
    </comment>
    <comment ref="D60" authorId="0" shapeId="0" xr:uid="{3A9DD842-EFF8-4AF1-A3BB-9E8545818DA8}">
      <text>
        <r>
          <rPr>
            <sz val="12"/>
            <color indexed="81"/>
            <rFont val="Times New Roman"/>
            <family val="1"/>
          </rPr>
          <t>Powdered Iron</t>
        </r>
      </text>
    </comment>
    <comment ref="D62" authorId="0" shapeId="0" xr:uid="{B1E87314-38FC-49E0-AD16-7BCB9C7746D3}">
      <text>
        <r>
          <rPr>
            <sz val="12"/>
            <color indexed="81"/>
            <rFont val="Times New Roman"/>
            <family val="1"/>
          </rPr>
          <t>needle and string</t>
        </r>
      </text>
    </comment>
    <comment ref="D68" authorId="0" shapeId="0" xr:uid="{DA1C0859-470A-42D4-BD73-E73B41106F7E}">
      <text>
        <r>
          <rPr>
            <sz val="12"/>
            <color indexed="81"/>
            <rFont val="Times New Roman"/>
            <family val="1"/>
          </rPr>
          <t>Powdered rhubarb leaf and adder's stomach</t>
        </r>
      </text>
    </comment>
    <comment ref="D69" authorId="0" shapeId="0" xr:uid="{64C9174E-80A8-434E-8B96-484F390E9866}">
      <text>
        <r>
          <rPr>
            <sz val="12"/>
            <rFont val="Times New Roman"/>
            <family val="1"/>
          </rPr>
          <t>Bag and candle</t>
        </r>
      </text>
    </comment>
    <comment ref="D70" authorId="0" shapeId="0" xr:uid="{C68979D1-7C65-4C8A-84A1-9E4C2EA7974C}">
      <text>
        <r>
          <rPr>
            <sz val="12"/>
            <rFont val="Times New Roman"/>
            <family val="1"/>
          </rPr>
          <t>Square of red cloth</t>
        </r>
      </text>
    </comment>
    <comment ref="D71" authorId="0" shapeId="0" xr:uid="{EBD2102A-C885-462B-9967-4AC4C0C78BFA}">
      <text>
        <r>
          <rPr>
            <sz val="12"/>
            <color indexed="81"/>
            <rFont val="Times New Roman"/>
            <family val="1"/>
          </rPr>
          <t>A tiny bag, a small (not lit) candle, and a carved bone from any humanoid.</t>
        </r>
      </text>
    </comment>
    <comment ref="D72" authorId="0" shapeId="0" xr:uid="{2C55B379-946C-4DB6-A184-267FF7315195}">
      <text>
        <r>
          <rPr>
            <sz val="12"/>
            <color indexed="81"/>
            <rFont val="Times New Roman"/>
            <family val="1"/>
          </rPr>
          <t>25 gp of sticks and bones</t>
        </r>
      </text>
    </comment>
    <comment ref="D73" authorId="0" shapeId="0" xr:uid="{C881131D-72FD-4332-B1BA-EBC4BBE0D870}">
      <text>
        <r>
          <rPr>
            <sz val="12"/>
            <color indexed="81"/>
            <rFont val="Times New Roman"/>
            <family val="1"/>
          </rPr>
          <t>Copper piece</t>
        </r>
      </text>
    </comment>
    <comment ref="D74" authorId="0" shapeId="0" xr:uid="{A90F0488-E8C5-481A-B0F1-F573FC2012CC}">
      <text>
        <r>
          <rPr>
            <sz val="12"/>
            <color indexed="81"/>
            <rFont val="Times New Roman"/>
            <family val="1"/>
          </rPr>
          <t>Holy symbol</t>
        </r>
      </text>
    </comment>
    <comment ref="D75" authorId="0" shapeId="0" xr:uid="{60409007-27F6-4F74-ABDC-2B65C9AC7D95}">
      <text>
        <r>
          <rPr>
            <sz val="12"/>
            <color indexed="81"/>
            <rFont val="Times New Roman"/>
            <family val="1"/>
          </rPr>
          <t>Prism, lens, or monocle</t>
        </r>
      </text>
    </comment>
    <comment ref="D77" authorId="0" shapeId="0" xr:uid="{88F8D594-B710-40C9-A8AC-7CD59F0015FF}">
      <text/>
    </comment>
    <comment ref="D79" authorId="0" shapeId="0" xr:uid="{8B61A8E7-C920-435D-99FF-B85EA2D991E6}">
      <text>
        <r>
          <rPr>
            <sz val="12"/>
            <color indexed="81"/>
            <rFont val="Times New Roman"/>
            <family val="1"/>
          </rPr>
          <t>Rat-skull flute</t>
        </r>
      </text>
    </comment>
    <comment ref="D81" authorId="0" shapeId="0" xr:uid="{2C5267C8-407C-4FAB-B84F-241AF2A351D0}">
      <text>
        <r>
          <rPr>
            <sz val="12"/>
            <color indexed="81"/>
            <rFont val="Times New Roman"/>
            <family val="1"/>
          </rPr>
          <t>Shred of raw meat and splinter of bone</t>
        </r>
      </text>
    </comment>
    <comment ref="D82" authorId="0" shapeId="0" xr:uid="{CB03FA87-A5A0-49F1-B125-62EFF8E2DD0E}">
      <text>
        <r>
          <rPr>
            <sz val="12"/>
            <color indexed="81"/>
            <rFont val="Times New Roman"/>
            <family val="1"/>
          </rPr>
          <t>Jade dust (250 gp)</t>
        </r>
      </text>
    </comment>
    <comment ref="D83" authorId="0" shapeId="0" xr:uid="{EECD1439-9B45-4B42-82A2-D768E99A761E}">
      <text>
        <r>
          <rPr>
            <sz val="12"/>
            <color indexed="81"/>
            <rFont val="Times New Roman"/>
            <family val="1"/>
          </rPr>
          <t>dirt from ghoul's grave or clothes from ghoul</t>
        </r>
      </text>
    </comment>
    <comment ref="D84" authorId="0" shapeId="0" xr:uid="{1A02929E-44DA-4F91-B62F-AD6509D52BA5}">
      <text>
        <r>
          <rPr>
            <sz val="12"/>
            <color indexed="81"/>
            <rFont val="Times New Roman"/>
            <family val="1"/>
          </rPr>
          <t>previously undead bones</t>
        </r>
      </text>
    </comment>
    <comment ref="D87" authorId="0" shapeId="0" xr:uid="{CCCB5DBE-174C-416A-B717-D88805A443E4}">
      <text>
        <r>
          <rPr>
            <sz val="12"/>
            <color indexed="81"/>
            <rFont val="Times New Roman"/>
            <family val="1"/>
          </rPr>
          <t>pinch of dry carrot</t>
        </r>
      </text>
    </comment>
    <comment ref="D89" authorId="0" shapeId="0" xr:uid="{47544C19-68C7-43E7-ADA9-D5C3370D430B}">
      <text>
        <r>
          <rPr>
            <sz val="12"/>
            <color indexed="81"/>
            <rFont val="Times New Roman"/>
            <family val="1"/>
          </rPr>
          <t>Fleece</t>
        </r>
      </text>
    </comment>
    <comment ref="D90" authorId="0" shapeId="0" xr:uid="{392A9031-A7E9-429B-AB0D-75D7D9425371}">
      <text>
        <r>
          <rPr>
            <sz val="12"/>
            <color indexed="81"/>
            <rFont val="Times New Roman"/>
            <family val="1"/>
          </rPr>
          <t>1 drop of bitumen and live spider (both to be eaten)</t>
        </r>
      </text>
    </comment>
    <comment ref="D95" authorId="0" shapeId="0" xr:uid="{4BC5602F-644C-4973-A29E-105448093DE4}">
      <text>
        <r>
          <rPr>
            <sz val="12"/>
            <color indexed="81"/>
            <rFont val="Times New Roman"/>
            <family val="1"/>
          </rPr>
          <t>Roots</t>
        </r>
      </text>
    </comment>
    <comment ref="D96" authorId="0" shapeId="0" xr:uid="{F9A62202-AB4F-4273-A52E-99BB95FB87D3}">
      <text>
        <r>
          <rPr>
            <sz val="12"/>
            <color indexed="81"/>
            <rFont val="Times New Roman"/>
            <family val="1"/>
          </rPr>
          <t>unpreseved corpse chunk</t>
        </r>
      </text>
    </comment>
    <comment ref="D97" authorId="0" shapeId="0" xr:uid="{CF4BD0FD-DADE-4F40-A60F-9671A55F901F}">
      <text>
        <r>
          <rPr>
            <sz val="12"/>
            <color indexed="81"/>
            <rFont val="Times New Roman"/>
            <family val="1"/>
          </rPr>
          <t>tiny platinum shield worth 25 gps</t>
        </r>
      </text>
    </comment>
    <comment ref="D98" authorId="0" shapeId="0" xr:uid="{CC103D69-DDB7-4E52-BC9E-26DF278BF7C4}">
      <text>
        <r>
          <rPr>
            <sz val="12"/>
            <color indexed="81"/>
            <rFont val="Times New Roman"/>
            <family val="1"/>
          </rPr>
          <t>pinch of dust &amp; few drops of water</t>
        </r>
      </text>
    </comment>
    <comment ref="D99" authorId="0" shapeId="0" xr:uid="{DAF9CEA7-D750-4AA5-980D-9F9706A1D724}">
      <text>
        <r>
          <rPr>
            <sz val="12"/>
            <rFont val="Times New Roman"/>
            <family val="1"/>
          </rPr>
          <t>Bag and candle</t>
        </r>
      </text>
    </comment>
    <comment ref="D100" authorId="0" shapeId="0" xr:uid="{964FA173-F303-474D-8A55-ECFCC901875B}">
      <text>
        <r>
          <rPr>
            <sz val="12"/>
            <color indexed="81"/>
            <rFont val="Times New Roman"/>
            <family val="1"/>
          </rPr>
          <t>A tiny bag, a small (not lit) candle, and a carved bone from any humanoid.</t>
        </r>
      </text>
    </comment>
    <comment ref="D101" authorId="0" shapeId="0" xr:uid="{203688B2-FF6A-4B2A-8941-DA57C9304A1B}">
      <text>
        <r>
          <rPr>
            <sz val="12"/>
            <color indexed="81"/>
            <rFont val="Times New Roman"/>
            <family val="1"/>
          </rPr>
          <t>Small horn (hearing) or glass eye (seeing)</t>
        </r>
      </text>
    </comment>
    <comment ref="D105" authorId="0" shapeId="0" xr:uid="{9B23F727-D924-415A-9796-D05786D55DF0}">
      <text>
        <r>
          <rPr>
            <sz val="12"/>
            <color indexed="81"/>
            <rFont val="Times New Roman"/>
            <family val="1"/>
          </rPr>
          <t>ice or pearl</t>
        </r>
      </text>
    </comment>
    <comment ref="D107" authorId="0" shapeId="0" xr:uid="{CC220FCE-5DC7-4F2A-8048-A93B48A79292}">
      <text>
        <r>
          <rPr>
            <sz val="12"/>
            <color indexed="81"/>
            <rFont val="Times New Roman"/>
            <family val="1"/>
          </rPr>
          <t>Salt, copper pieces</t>
        </r>
      </text>
    </comment>
    <comment ref="D108" authorId="0" shapeId="0" xr:uid="{ACF00F96-C1FA-4837-B202-8FE354D7FB81}">
      <text>
        <r>
          <rPr>
            <sz val="12"/>
            <color indexed="81"/>
            <rFont val="Times New Roman"/>
            <family val="1"/>
          </rPr>
          <t>Sulfur and garlic</t>
        </r>
      </text>
    </comment>
    <comment ref="D110" authorId="0" shapeId="0" xr:uid="{7FAF63FC-8A64-4200-8C36-0FA6AD8A737A}">
      <text>
        <r>
          <rPr>
            <sz val="12"/>
            <color indexed="81"/>
            <rFont val="Times New Roman"/>
            <family val="1"/>
          </rPr>
          <t>Drop of sweat</t>
        </r>
      </text>
    </comment>
    <comment ref="D116" authorId="0" shapeId="0" xr:uid="{43DF2342-3E11-42BE-9F62-106812BA4D1E}">
      <text>
        <r>
          <rPr>
            <sz val="12"/>
            <color indexed="81"/>
            <rFont val="Times New Roman"/>
            <family val="1"/>
          </rPr>
          <t>Bird's wing feather</t>
        </r>
      </text>
    </comment>
    <comment ref="D117" authorId="0" shapeId="0" xr:uid="{18DDD3F7-FA79-4410-BE7B-8641F97F8E0D}">
      <text>
        <r>
          <rPr>
            <sz val="12"/>
            <color indexed="81"/>
            <rFont val="Times New Roman"/>
            <family val="1"/>
          </rPr>
          <t>Molasses</t>
        </r>
      </text>
    </comment>
    <comment ref="D118" authorId="0" shapeId="0" xr:uid="{A7650E11-0E22-4E59-80CF-45D6AE0C3EA7}">
      <text>
        <r>
          <rPr>
            <sz val="12"/>
            <color indexed="81"/>
            <rFont val="Times New Roman"/>
            <family val="1"/>
          </rPr>
          <t>miniature clay hand</t>
        </r>
      </text>
    </comment>
    <comment ref="D120" authorId="0" shapeId="0" xr:uid="{4FA59D0A-6A90-4B54-9087-0464116AC494}">
      <text>
        <r>
          <rPr>
            <sz val="12"/>
            <color indexed="81"/>
            <rFont val="Times New Roman"/>
            <family val="1"/>
          </rPr>
          <t>Glass bead</t>
        </r>
      </text>
    </comment>
    <comment ref="D123" authorId="0" shapeId="0" xr:uid="{CDB6CC60-E216-4780-9260-06A323A108A1}">
      <text>
        <r>
          <rPr>
            <sz val="12"/>
            <color indexed="81"/>
            <rFont val="Times New Roman"/>
            <family val="1"/>
          </rPr>
          <t>mirror shard and mini trumpet</t>
        </r>
      </text>
    </comment>
    <comment ref="D124" authorId="0" shapeId="0" xr:uid="{EFC97D76-03CB-4EAA-83BB-9D6D904DECFF}">
      <text>
        <r>
          <rPr>
            <sz val="12"/>
            <color indexed="81"/>
            <rFont val="Times New Roman"/>
            <family val="1"/>
          </rPr>
          <t>Black onyx gem</t>
        </r>
      </text>
    </comment>
    <comment ref="D127" authorId="0" shapeId="0" xr:uid="{080EEDE9-B0AC-481E-B71B-B5D5737FF085}">
      <text>
        <r>
          <rPr>
            <sz val="12"/>
            <color indexed="81"/>
            <rFont val="Times New Roman"/>
            <family val="1"/>
          </rPr>
          <t>handful of ashes</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A3" authorId="0" shapeId="0" xr:uid="{00000000-0006-0000-0400-000001000000}">
      <text>
        <r>
          <rPr>
            <i/>
            <sz val="12"/>
            <color indexed="81"/>
            <rFont val="Times New Roman"/>
            <family val="1"/>
          </rPr>
          <t xml:space="preserve">Celestial brilliance </t>
        </r>
        <r>
          <rPr>
            <sz val="12"/>
            <color indexed="81"/>
            <rFont val="Times New Roman"/>
            <family val="1"/>
          </rPr>
          <t>cast on falchion
Expires at Evening/Midnight on 25 Eleasis</t>
        </r>
      </text>
    </comment>
    <comment ref="D24" authorId="0" shapeId="0" xr:uid="{00000000-0006-0000-0400-000002000000}">
      <text>
        <r>
          <rPr>
            <sz val="12"/>
            <rFont val="Times New Roman"/>
            <family val="1"/>
          </rPr>
          <t xml:space="preserve">Your spells are especially potent, breaking through spell resistance more readily than normal.
</t>
        </r>
        <r>
          <rPr>
            <b/>
            <sz val="12"/>
            <color indexed="81"/>
            <rFont val="Times New Roman"/>
            <family val="1"/>
          </rPr>
          <t xml:space="preserve">Benefit:  </t>
        </r>
        <r>
          <rPr>
            <sz val="12"/>
            <rFont val="Times New Roman"/>
            <family val="1"/>
          </rPr>
          <t>You get a +2 bonus on caster level checks (1d20 + caster level) made to overcome a creature’s spell resistance.
PHB 97</t>
        </r>
      </text>
    </comment>
    <comment ref="D25" authorId="0" shapeId="0" xr:uid="{00000000-0006-0000-0400-000003000000}">
      <text>
        <r>
          <rPr>
            <sz val="12"/>
            <color indexed="81"/>
            <rFont val="Times New Roman"/>
            <family val="1"/>
          </rPr>
          <t>Starting at 6th level, you can more easily overcome the spell resistance of any opponent you successfully injure
with a melee attack.
If you have injured an opponent with a melee attack, you gain a +2 bonus on your caster level check to overcome spell resistance for the remainder of the encounter.  This
bonus increases to +3 at 11th level, to +4 at 16th level, and to +5 at 18th level.
PHB II 20</t>
        </r>
      </text>
    </comment>
    <comment ref="D31" authorId="0" shapeId="0" xr:uid="{00000000-0006-0000-0400-000004000000}">
      <text>
        <r>
          <rPr>
            <sz val="12"/>
            <color indexed="81"/>
            <rFont val="Times New Roman"/>
            <family val="1"/>
          </rPr>
          <t>Balance, Climb, Escape Artist, Hide, Jump, Move Silently, Sleight of Hand, Tumble.</t>
        </r>
      </text>
    </comment>
    <comment ref="K32" authorId="0" shapeId="0" xr:uid="{00000000-0006-0000-0400-000005000000}">
      <text>
        <r>
          <rPr>
            <b/>
            <sz val="12"/>
            <color indexed="81"/>
            <rFont val="Times New Roman"/>
            <family val="1"/>
          </rPr>
          <t xml:space="preserve">Price (Item Level):  </t>
        </r>
        <r>
          <rPr>
            <sz val="12"/>
            <color indexed="81"/>
            <rFont val="Times New Roman"/>
            <family val="1"/>
          </rPr>
          <t xml:space="preserve">250 gp (2nd) (least), 1,000 gp (4th) (lesser), or 3,000 gp (7th) (greater)
</t>
        </r>
        <r>
          <rPr>
            <b/>
            <sz val="12"/>
            <color indexed="81"/>
            <rFont val="Times New Roman"/>
            <family val="1"/>
          </rPr>
          <t xml:space="preserve">Body Slot:  </t>
        </r>
        <r>
          <rPr>
            <sz val="12"/>
            <color indexed="81"/>
            <rFont val="Times New Roman"/>
            <family val="1"/>
          </rPr>
          <t xml:space="preserve">— (armor crystal)
</t>
        </r>
        <r>
          <rPr>
            <b/>
            <sz val="12"/>
            <color indexed="81"/>
            <rFont val="Times New Roman"/>
            <family val="1"/>
          </rPr>
          <t xml:space="preserve">Caster Level:  </t>
        </r>
        <r>
          <rPr>
            <sz val="12"/>
            <color indexed="81"/>
            <rFont val="Times New Roman"/>
            <family val="1"/>
          </rPr>
          <t xml:space="preserve">5th
</t>
        </r>
        <r>
          <rPr>
            <b/>
            <sz val="12"/>
            <color indexed="81"/>
            <rFont val="Times New Roman"/>
            <family val="1"/>
          </rPr>
          <t xml:space="preserve">Aura:  </t>
        </r>
        <r>
          <rPr>
            <sz val="12"/>
            <color indexed="81"/>
            <rFont val="Times New Roman"/>
            <family val="1"/>
          </rPr>
          <t xml:space="preserve">Faint; (DC 17) transmutation
</t>
        </r>
        <r>
          <rPr>
            <b/>
            <sz val="12"/>
            <color indexed="81"/>
            <rFont val="Times New Roman"/>
            <family val="1"/>
          </rPr>
          <t xml:space="preserve">Activation:  </t>
        </r>
        <r>
          <rPr>
            <sz val="12"/>
            <color indexed="81"/>
            <rFont val="Times New Roman"/>
            <family val="1"/>
          </rPr>
          <t xml:space="preserve">—
</t>
        </r>
        <r>
          <rPr>
            <b/>
            <sz val="12"/>
            <color indexed="81"/>
            <rFont val="Times New Roman"/>
            <family val="1"/>
          </rPr>
          <t xml:space="preserve">Weight:  </t>
        </r>
        <r>
          <rPr>
            <sz val="12"/>
            <color indexed="81"/>
            <rFont val="Times New Roman"/>
            <family val="1"/>
          </rPr>
          <t xml:space="preserve">—
This sea-green crystal always feels moist to the touch.
A crystal of aquatic action aids the wearer while underwater.
</t>
        </r>
        <r>
          <rPr>
            <b/>
            <sz val="12"/>
            <color indexed="81"/>
            <rFont val="Times New Roman"/>
            <family val="1"/>
          </rPr>
          <t xml:space="preserve">Least:  </t>
        </r>
        <r>
          <rPr>
            <sz val="12"/>
            <color indexed="81"/>
            <rFont val="Times New Roman"/>
            <family val="1"/>
          </rPr>
          <t xml:space="preserve">Any armor bearing this augment crystal does not impose an armor check penalty on your Swim checks.
</t>
        </r>
        <r>
          <rPr>
            <b/>
            <sz val="12"/>
            <color indexed="81"/>
            <rFont val="Times New Roman"/>
            <family val="1"/>
          </rPr>
          <t xml:space="preserve">Lesser:  </t>
        </r>
        <r>
          <rPr>
            <sz val="12"/>
            <color indexed="81"/>
            <rFont val="Times New Roman"/>
            <family val="1"/>
          </rPr>
          <t xml:space="preserve">As the least crystal, and you also gain a Swim speed equal to one-half your land speed (round down to the next 5-foot increment).
</t>
        </r>
        <r>
          <rPr>
            <b/>
            <sz val="12"/>
            <color indexed="81"/>
            <rFont val="Times New Roman"/>
            <family val="1"/>
          </rPr>
          <t xml:space="preserve">Greater:  </t>
        </r>
        <r>
          <rPr>
            <sz val="12"/>
            <color indexed="81"/>
            <rFont val="Times New Roman"/>
            <family val="1"/>
          </rPr>
          <t xml:space="preserve">As the lesser crystal, and you also take no penalties on attacks or movement while underwater (as if under the effect of freedom of movement) and you can breathe water as easily as air.
</t>
        </r>
        <r>
          <rPr>
            <b/>
            <sz val="12"/>
            <color indexed="81"/>
            <rFont val="Times New Roman"/>
            <family val="1"/>
          </rPr>
          <t xml:space="preserve">Prerequisites:  </t>
        </r>
        <r>
          <rPr>
            <sz val="12"/>
            <color indexed="81"/>
            <rFont val="Times New Roman"/>
            <family val="1"/>
          </rPr>
          <t xml:space="preserve">Craft Magic Arms and Armor, freedom of movement, water breathing.
</t>
        </r>
        <r>
          <rPr>
            <b/>
            <sz val="12"/>
            <color indexed="81"/>
            <rFont val="Times New Roman"/>
            <family val="1"/>
          </rPr>
          <t xml:space="preserve">Cost to Create:  </t>
        </r>
        <r>
          <rPr>
            <sz val="12"/>
            <color indexed="81"/>
            <rFont val="Times New Roman"/>
            <family val="1"/>
          </rPr>
          <t>125 gp, 10 XP, 1 day (least); 500 gp, 40 XP, 1 day (lesser); 1,500 gp, 120 XP, 3 days (greater).
MIC 77 - 78</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A6" authorId="0" shapeId="0" xr:uid="{00000000-0006-0000-0500-000001000000}">
      <text>
        <r>
          <rPr>
            <b/>
            <sz val="12"/>
            <color indexed="81"/>
            <rFont val="Times New Roman"/>
            <family val="1"/>
          </rPr>
          <t xml:space="preserve">Price (Item Level):  </t>
        </r>
        <r>
          <rPr>
            <sz val="12"/>
            <color indexed="81"/>
            <rFont val="Times New Roman"/>
            <family val="1"/>
          </rPr>
          <t xml:space="preserve">2,000 gp (6th)
</t>
        </r>
        <r>
          <rPr>
            <b/>
            <sz val="12"/>
            <color indexed="81"/>
            <rFont val="Times New Roman"/>
            <family val="1"/>
          </rPr>
          <t xml:space="preserve">Body Slot:  </t>
        </r>
        <r>
          <rPr>
            <sz val="12"/>
            <color indexed="81"/>
            <rFont val="Times New Roman"/>
            <family val="1"/>
          </rPr>
          <t xml:space="preserve">Feet
</t>
        </r>
        <r>
          <rPr>
            <b/>
            <sz val="12"/>
            <color indexed="81"/>
            <rFont val="Times New Roman"/>
            <family val="1"/>
          </rPr>
          <t xml:space="preserve">Caster Level:  </t>
        </r>
        <r>
          <rPr>
            <sz val="12"/>
            <color indexed="81"/>
            <rFont val="Times New Roman"/>
            <family val="1"/>
          </rPr>
          <t xml:space="preserve">7th
</t>
        </r>
        <r>
          <rPr>
            <b/>
            <sz val="12"/>
            <color indexed="81"/>
            <rFont val="Times New Roman"/>
            <family val="1"/>
          </rPr>
          <t xml:space="preserve">Aura:  </t>
        </r>
        <r>
          <rPr>
            <sz val="12"/>
            <color indexed="81"/>
            <rFont val="Times New Roman"/>
            <family val="1"/>
          </rPr>
          <t xml:space="preserve">Faint; (DC 16) conjuration
</t>
        </r>
        <r>
          <rPr>
            <b/>
            <sz val="12"/>
            <color indexed="81"/>
            <rFont val="Times New Roman"/>
            <family val="1"/>
          </rPr>
          <t xml:space="preserve">Activation:  </t>
        </r>
        <r>
          <rPr>
            <sz val="12"/>
            <color indexed="81"/>
            <rFont val="Times New Roman"/>
            <family val="1"/>
          </rPr>
          <t xml:space="preserve">— and standard (command)
</t>
        </r>
        <r>
          <rPr>
            <b/>
            <sz val="12"/>
            <color indexed="81"/>
            <rFont val="Times New Roman"/>
            <family val="1"/>
          </rPr>
          <t xml:space="preserve">Weight:  </t>
        </r>
        <r>
          <rPr>
            <sz val="12"/>
            <color indexed="81"/>
            <rFont val="Times New Roman"/>
            <family val="1"/>
          </rPr>
          <t>1 lb.
These sleek leather boots lean slightly forward, as if poised to leap.
While wearing dimension stride boots, you gain a +2 competence bonus on Jump checks.  This is a continuous effect and requires no activation.
In addition, the boots have 5 charges, which are renewed each day at dawn.
Spending 1 or more charges allows you to teleport a short distance (with no chance of error).  You must have line of sight and line of effect to your destination.  You can’t use the boots to move into a space occupied by another creature, nor can you teleport into a solid object; if you attempt to do so, the boots’ activation is wasted.  You can bring along objects weighing up to your maximum load, but you can’t bring other creatures.
1 charge: Teleport 20 feet.
3 charges: Teleport 40 feet.
5 charges: Teleport 60 feet.
Magic Item Compendium 94</t>
        </r>
      </text>
    </comment>
    <comment ref="A7" authorId="0" shapeId="0" xr:uid="{00000000-0006-0000-0500-000002000000}">
      <text>
        <r>
          <rPr>
            <sz val="12"/>
            <color indexed="81"/>
            <rFont val="Times New Roman"/>
            <family val="1"/>
          </rPr>
          <t xml:space="preserve">+2 competence bonus on Heal skill checks, 3 charges touch or self
</t>
        </r>
        <r>
          <rPr>
            <b/>
            <sz val="12"/>
            <color indexed="81"/>
            <rFont val="Times New Roman"/>
            <family val="1"/>
          </rPr>
          <t xml:space="preserve">1 charge:   </t>
        </r>
        <r>
          <rPr>
            <sz val="12"/>
            <color indexed="81"/>
            <rFont val="Times New Roman"/>
            <family val="1"/>
          </rPr>
          <t xml:space="preserve">heal 2d8 (positive energy)
</t>
        </r>
        <r>
          <rPr>
            <b/>
            <sz val="12"/>
            <color indexed="81"/>
            <rFont val="Times New Roman"/>
            <family val="1"/>
          </rPr>
          <t xml:space="preserve">2 charges:  </t>
        </r>
        <r>
          <rPr>
            <sz val="12"/>
            <color indexed="81"/>
            <rFont val="Times New Roman"/>
            <family val="1"/>
          </rPr>
          <t xml:space="preserve">heal 3d8
</t>
        </r>
        <r>
          <rPr>
            <b/>
            <sz val="12"/>
            <color indexed="81"/>
            <rFont val="Times New Roman"/>
            <family val="1"/>
          </rPr>
          <t xml:space="preserve">3 charges:  </t>
        </r>
        <r>
          <rPr>
            <sz val="12"/>
            <color indexed="81"/>
            <rFont val="Times New Roman"/>
            <family val="1"/>
          </rPr>
          <t>heal 4d8
Magic Item Compendium 110</t>
        </r>
      </text>
    </comment>
    <comment ref="A9" authorId="0" shapeId="0" xr:uid="{00000000-0006-0000-0500-000003000000}">
      <text>
        <r>
          <rPr>
            <b/>
            <sz val="12"/>
            <color indexed="81"/>
            <rFont val="Times New Roman"/>
            <family val="1"/>
          </rPr>
          <t xml:space="preserve">Price (Item Level):  </t>
        </r>
        <r>
          <rPr>
            <sz val="12"/>
            <color indexed="81"/>
            <rFont val="Times New Roman"/>
            <family val="1"/>
          </rPr>
          <t xml:space="preserve">2,300 gp (6th)
</t>
        </r>
        <r>
          <rPr>
            <b/>
            <sz val="12"/>
            <color indexed="81"/>
            <rFont val="Times New Roman"/>
            <family val="1"/>
          </rPr>
          <t xml:space="preserve">Body Slot:  </t>
        </r>
        <r>
          <rPr>
            <sz val="12"/>
            <color indexed="81"/>
            <rFont val="Times New Roman"/>
            <family val="1"/>
          </rPr>
          <t xml:space="preserve">Throat
</t>
        </r>
        <r>
          <rPr>
            <b/>
            <sz val="12"/>
            <color indexed="81"/>
            <rFont val="Times New Roman"/>
            <family val="1"/>
          </rPr>
          <t xml:space="preserve">Caster Level:  </t>
        </r>
        <r>
          <rPr>
            <sz val="12"/>
            <color indexed="81"/>
            <rFont val="Times New Roman"/>
            <family val="1"/>
          </rPr>
          <t xml:space="preserve">4th
</t>
        </r>
        <r>
          <rPr>
            <b/>
            <sz val="12"/>
            <color indexed="81"/>
            <rFont val="Times New Roman"/>
            <family val="1"/>
          </rPr>
          <t xml:space="preserve">Aura:  </t>
        </r>
        <r>
          <rPr>
            <sz val="12"/>
            <color indexed="81"/>
            <rFont val="Times New Roman"/>
            <family val="1"/>
          </rPr>
          <t xml:space="preserve">Faint; (DC 17) enchantment
</t>
        </r>
        <r>
          <rPr>
            <b/>
            <sz val="12"/>
            <color indexed="81"/>
            <rFont val="Times New Roman"/>
            <family val="1"/>
          </rPr>
          <t xml:space="preserve">Activation:  </t>
        </r>
        <r>
          <rPr>
            <sz val="12"/>
            <color indexed="81"/>
            <rFont val="Times New Roman"/>
            <family val="1"/>
          </rPr>
          <t xml:space="preserve">Swift (command)
</t>
        </r>
        <r>
          <rPr>
            <b/>
            <sz val="12"/>
            <color indexed="81"/>
            <rFont val="Times New Roman"/>
            <family val="1"/>
          </rPr>
          <t xml:space="preserve">Weight:  </t>
        </r>
        <r>
          <rPr>
            <sz val="12"/>
            <color indexed="81"/>
            <rFont val="Times New Roman"/>
            <family val="1"/>
          </rPr>
          <t xml:space="preserve">—
Adorning a glossy silver chain, a spiral of pearl teardrops circles a colorless crystal sphere.
An amulet of tears has 3 charges, which are renewed each day at dawn.  Spending 1 or more charges when you activate the amulet grants you temporary hit points, as described below.  These hit points last for up to 10 minutes; they don’t stack with any other temporary hit points.
</t>
        </r>
        <r>
          <rPr>
            <b/>
            <sz val="12"/>
            <color indexed="81"/>
            <rFont val="Times New Roman"/>
            <family val="1"/>
          </rPr>
          <t xml:space="preserve">1 charge:  </t>
        </r>
        <r>
          <rPr>
            <sz val="12"/>
            <color indexed="81"/>
            <rFont val="Times New Roman"/>
            <family val="1"/>
          </rPr>
          <t xml:space="preserve">12 temporary hit points.
</t>
        </r>
        <r>
          <rPr>
            <b/>
            <sz val="12"/>
            <color indexed="81"/>
            <rFont val="Times New Roman"/>
            <family val="1"/>
          </rPr>
          <t xml:space="preserve">2 charges:  </t>
        </r>
        <r>
          <rPr>
            <sz val="12"/>
            <color indexed="81"/>
            <rFont val="Times New Roman"/>
            <family val="1"/>
          </rPr>
          <t xml:space="preserve">18 temporary hit points.
</t>
        </r>
        <r>
          <rPr>
            <b/>
            <sz val="12"/>
            <color indexed="81"/>
            <rFont val="Times New Roman"/>
            <family val="1"/>
          </rPr>
          <t xml:space="preserve">3 charges:  </t>
        </r>
        <r>
          <rPr>
            <sz val="12"/>
            <color indexed="81"/>
            <rFont val="Times New Roman"/>
            <family val="1"/>
          </rPr>
          <t>24 temporary hit points.
MIC 70</t>
        </r>
      </text>
    </comment>
    <comment ref="A16" authorId="0" shapeId="0" xr:uid="{00000000-0006-0000-0500-000005000000}">
      <text>
        <r>
          <rPr>
            <sz val="12"/>
            <color indexed="81"/>
            <rFont val="Times New Roman"/>
            <family val="1"/>
          </rPr>
          <t>A backpack of this sort appears to be well made, well used, and quite ordinary.  It is constructed of finely tanned leather, and the straps have brass hardware and buckles.  It has two side pouches, each of which appears large enough to hold about a quart of material.  In fact, each is like a bag of holding and can actually hold material of as much as 2 cubic feet in volume or 20 pounds in weight. The large central portion of the pack can contain up to 8 cubic feet or 80 pounds of material.  Even when so filled, the backpack always weighs only 5 pounds.
While such storage is useful enough, the pack has an even greater power in addition. When the wearer reaches into it for a specific item, that item is always on top.  Thus, no digging around and fumbling is ever necessary to find what a haversack contains.  Retrieving any specific item from a haversack is a move action, but it does not provoke the attacks of opportunity that retrieving a stored item usually does.
DMG 259</t>
        </r>
      </text>
    </comment>
  </commentList>
</comments>
</file>

<file path=xl/sharedStrings.xml><?xml version="1.0" encoding="utf-8"?>
<sst xmlns="http://schemas.openxmlformats.org/spreadsheetml/2006/main" count="1756" uniqueCount="528">
  <si>
    <t>Race:</t>
  </si>
  <si>
    <t>Sex:</t>
  </si>
  <si>
    <t>Height:</t>
  </si>
  <si>
    <t>Weight:</t>
  </si>
  <si>
    <t>Strength:</t>
  </si>
  <si>
    <t>Dexterity:</t>
  </si>
  <si>
    <t>Properties</t>
  </si>
  <si>
    <t>Melee Weapon</t>
  </si>
  <si>
    <t>Dmg</t>
  </si>
  <si>
    <t>Qty.</t>
  </si>
  <si>
    <t>Ranged Weapon</t>
  </si>
  <si>
    <t>Dmg.</t>
  </si>
  <si>
    <t>Rng.</t>
  </si>
  <si>
    <t>Skills</t>
  </si>
  <si>
    <t>Charisma:</t>
  </si>
  <si>
    <t>Constitution:</t>
  </si>
  <si>
    <t>Intelligence:</t>
  </si>
  <si>
    <t>Hit Points:</t>
  </si>
  <si>
    <t>Wisdom:</t>
  </si>
  <si>
    <t>Concentration</t>
  </si>
  <si>
    <t>AC Mod.</t>
  </si>
  <si>
    <t>Handle Animal</t>
  </si>
  <si>
    <t>Move Silently</t>
  </si>
  <si>
    <t>Ride</t>
  </si>
  <si>
    <t>Search</t>
  </si>
  <si>
    <t>Swim</t>
  </si>
  <si>
    <t>Weapons and Armor</t>
  </si>
  <si>
    <t>Type</t>
  </si>
  <si>
    <t>Personality, History, and Notes</t>
  </si>
  <si>
    <t>D+</t>
  </si>
  <si>
    <t>TH+</t>
  </si>
  <si>
    <t>Wt.</t>
  </si>
  <si>
    <t>Mod.</t>
  </si>
  <si>
    <t>Rank</t>
  </si>
  <si>
    <t>Cha</t>
  </si>
  <si>
    <t>Con</t>
  </si>
  <si>
    <t>Int</t>
  </si>
  <si>
    <t>Wis</t>
  </si>
  <si>
    <t>Dex</t>
  </si>
  <si>
    <t>Str</t>
  </si>
  <si>
    <t>Ability</t>
  </si>
  <si>
    <t>Misc. Mods.</t>
  </si>
  <si>
    <t>Appraise</t>
  </si>
  <si>
    <t>Balance</t>
  </si>
  <si>
    <t>Bluff</t>
  </si>
  <si>
    <t>Climb</t>
  </si>
  <si>
    <t>Decipher Script</t>
  </si>
  <si>
    <t>Diplomacy</t>
  </si>
  <si>
    <t>Disable Device</t>
  </si>
  <si>
    <t>Disguise</t>
  </si>
  <si>
    <t>Escape Artist</t>
  </si>
  <si>
    <t>Forgery</t>
  </si>
  <si>
    <t>Gather Information</t>
  </si>
  <si>
    <t>Heal</t>
  </si>
  <si>
    <t>Hide</t>
  </si>
  <si>
    <t>Intimidate</t>
  </si>
  <si>
    <t>Jump</t>
  </si>
  <si>
    <t>Listen</t>
  </si>
  <si>
    <t>Open Lock</t>
  </si>
  <si>
    <t>Sense Motive</t>
  </si>
  <si>
    <t>Spellcraft</t>
  </si>
  <si>
    <t>Spot</t>
  </si>
  <si>
    <t>Tumble</t>
  </si>
  <si>
    <t>Use Magic Device</t>
  </si>
  <si>
    <t>Use Rope</t>
  </si>
  <si>
    <t>Ability &amp; Mod.</t>
  </si>
  <si>
    <t>0</t>
  </si>
  <si>
    <t>Class:</t>
  </si>
  <si>
    <t>Level:</t>
  </si>
  <si>
    <t>Alignment:</t>
  </si>
  <si>
    <t>Total</t>
  </si>
  <si>
    <t>Critical</t>
  </si>
  <si>
    <t>Fortitude</t>
  </si>
  <si>
    <t>Reflex</t>
  </si>
  <si>
    <t>Will</t>
  </si>
  <si>
    <t>Armor &amp; Shield</t>
  </si>
  <si>
    <t>Missiles</t>
  </si>
  <si>
    <t>Lb. Capacity:</t>
  </si>
  <si>
    <t>Lb. Carried:</t>
  </si>
  <si>
    <t>Base Speed:</t>
  </si>
  <si>
    <t>Languages</t>
  </si>
  <si>
    <t>Equipment Worn</t>
  </si>
  <si>
    <t>Item</t>
  </si>
  <si>
    <t>Effects/</t>
  </si>
  <si>
    <t>Notes</t>
  </si>
  <si>
    <t>Equipment Carried</t>
  </si>
  <si>
    <t>Check</t>
  </si>
  <si>
    <t>Arcane</t>
  </si>
  <si>
    <t>Speed</t>
  </si>
  <si>
    <t>Age:</t>
  </si>
  <si>
    <t>Region:</t>
  </si>
  <si>
    <t>Sleight of Hand</t>
  </si>
  <si>
    <t>Survival</t>
  </si>
  <si>
    <t>Attack Bonus:</t>
  </si>
  <si>
    <t>Deity:</t>
  </si>
  <si>
    <t>Touch AC:</t>
  </si>
  <si>
    <t>Atk</t>
  </si>
  <si>
    <t>Feats</t>
  </si>
  <si>
    <t>Simple &amp; Martial Weapons</t>
  </si>
  <si>
    <t>2</t>
  </si>
  <si>
    <t>1</t>
  </si>
  <si>
    <t>Slashing</t>
  </si>
  <si>
    <t>Backpack</t>
  </si>
  <si>
    <t>Bedroll</t>
  </si>
  <si>
    <t>Trail Rations</t>
  </si>
  <si>
    <t>Roll</t>
  </si>
  <si>
    <t>Perform:  [type]</t>
  </si>
  <si>
    <t>Knowledge:  Arcana</t>
  </si>
  <si>
    <t>Explorer’s Outfit</t>
  </si>
  <si>
    <t>Waterskin</t>
  </si>
  <si>
    <t>Belt Pouch</t>
  </si>
  <si>
    <t>Flint and Steel</t>
  </si>
  <si>
    <t>eight</t>
  </si>
  <si>
    <t>1d6</t>
  </si>
  <si>
    <t>30’</t>
  </si>
  <si>
    <t>Initiative:</t>
  </si>
  <si>
    <t>FF AC:</t>
  </si>
  <si>
    <t>Value</t>
  </si>
  <si>
    <t>Level</t>
  </si>
  <si>
    <t>-</t>
  </si>
  <si>
    <t>Duskblade</t>
  </si>
  <si>
    <t>Female</t>
  </si>
  <si>
    <t>5’ 3”</t>
  </si>
  <si>
    <t>120 lbs.</t>
  </si>
  <si>
    <t>Knowledge:  Dungeoneering</t>
  </si>
  <si>
    <t>Knowledge:  History</t>
  </si>
  <si>
    <t>Knowledge:  Local</t>
  </si>
  <si>
    <t>Knowledge:  Nature</t>
  </si>
  <si>
    <t>Knowledge:  The Planes</t>
  </si>
  <si>
    <t>Speak Language</t>
  </si>
  <si>
    <t>Craft:  [type]</t>
  </si>
  <si>
    <t>Duskblade 1</t>
  </si>
  <si>
    <t>Duskblade 2</t>
  </si>
  <si>
    <t>Duskblade 3</t>
  </si>
  <si>
    <t>Duskblade 4</t>
  </si>
  <si>
    <t>Common, Elven, Undercommon</t>
  </si>
  <si>
    <t>Racial Abilities</t>
  </si>
  <si>
    <t>Immunity to Sleep magic</t>
  </si>
  <si>
    <t>Light Blindness (-1 to checks)</t>
  </si>
  <si>
    <t>Darkvision 120’</t>
  </si>
  <si>
    <t>x3</t>
  </si>
  <si>
    <t>60’</t>
  </si>
  <si>
    <t>Arrows</t>
  </si>
  <si>
    <t>+0</t>
  </si>
  <si>
    <t>Cloak of Resistance +1</t>
  </si>
  <si>
    <t>Arcane Attunement, 6/day</t>
  </si>
  <si>
    <t>Armored Mage (Medium)</t>
  </si>
  <si>
    <t>Proficiencies</t>
  </si>
  <si>
    <t>Shields (not tower)</t>
  </si>
  <si>
    <t>Armor (all)</t>
  </si>
  <si>
    <t>DC</t>
  </si>
  <si>
    <t>Cast?</t>
  </si>
  <si>
    <t>-2</t>
  </si>
  <si>
    <t>Instant</t>
  </si>
  <si>
    <t>100’ + 10’/lvl</t>
  </si>
  <si>
    <t>1 SA</t>
  </si>
  <si>
    <t>V S</t>
  </si>
  <si>
    <t>Evocation</t>
  </si>
  <si>
    <t>1 round</t>
  </si>
  <si>
    <t>Swift</t>
  </si>
  <si>
    <t>V S M</t>
  </si>
  <si>
    <t>1 rnd/lvl</t>
  </si>
  <si>
    <t>Touch</t>
  </si>
  <si>
    <t>Shocking Grasp</t>
  </si>
  <si>
    <t>25’ + 2½’/lvl</t>
  </si>
  <si>
    <t>Disrupt Undead</t>
  </si>
  <si>
    <t>Conjuration</t>
  </si>
  <si>
    <t>Duration</t>
  </si>
  <si>
    <t>Range</t>
  </si>
  <si>
    <t>Casting</t>
  </si>
  <si>
    <t>Components</t>
  </si>
  <si>
    <t>School</t>
  </si>
  <si>
    <t>Spell</t>
  </si>
  <si>
    <t>Waterdeep</t>
  </si>
  <si>
    <t>PHB</t>
  </si>
  <si>
    <t>PHB II</t>
  </si>
  <si>
    <t>Reference</t>
  </si>
  <si>
    <t>Page</t>
  </si>
  <si>
    <t>Daze</t>
  </si>
  <si>
    <t>Enchantment</t>
  </si>
  <si>
    <t>Transmutation</t>
  </si>
  <si>
    <t>Profession:  City Watchwoman</t>
  </si>
  <si>
    <t>CROSS-CLASS SKILL</t>
  </si>
  <si>
    <t>Dimension Hop</t>
  </si>
  <si>
    <t>V</t>
  </si>
  <si>
    <t>+2 vs. Enchantments</t>
  </si>
  <si>
    <t>Ranged Touch Attack</t>
  </si>
  <si>
    <t>varies</t>
  </si>
  <si>
    <t>+2 vs. Enchantments; +2 vs. all spells</t>
  </si>
  <si>
    <t>Necromancy</t>
  </si>
  <si>
    <t>Amulet of Tears</t>
  </si>
  <si>
    <t>Grapple</t>
  </si>
  <si>
    <t>Armored Mage (Hvy. Shld.)</t>
  </si>
  <si>
    <t>Duskblade 5</t>
  </si>
  <si>
    <t>Duskblade 6</t>
  </si>
  <si>
    <t>Duskblade 7</t>
  </si>
  <si>
    <t>Duskblade 8</t>
  </si>
  <si>
    <t>Shortbow +1</t>
  </si>
  <si>
    <t>Total Equity:</t>
  </si>
  <si>
    <t>1st</t>
  </si>
  <si>
    <t>2nd</t>
  </si>
  <si>
    <t>3rd</t>
  </si>
  <si>
    <t>4th</t>
  </si>
  <si>
    <t>5th</t>
  </si>
  <si>
    <t>Arcane Channeling</t>
  </si>
  <si>
    <t>True Strike</t>
  </si>
  <si>
    <t>Swift Expeditious Retreat</t>
  </si>
  <si>
    <t>Acid Splash</t>
  </si>
  <si>
    <t>Touch of Fatigue</t>
  </si>
  <si>
    <t>Bull’s Strength</t>
  </si>
  <si>
    <t>1 min/lvl</t>
  </si>
  <si>
    <t>Personal</t>
  </si>
  <si>
    <t>Complete Adventurer</t>
  </si>
  <si>
    <t>Divination</t>
  </si>
  <si>
    <t>V F</t>
  </si>
  <si>
    <t>special</t>
  </si>
  <si>
    <t>V S M/DF</t>
  </si>
  <si>
    <t>10 min/lvl</t>
  </si>
  <si>
    <t>3rd:  Power Attack</t>
  </si>
  <si>
    <t>6th:  Improved Initiative</t>
  </si>
  <si>
    <t>2d4</t>
  </si>
  <si>
    <t>18-20/x2</t>
  </si>
  <si>
    <t>Full AC:</t>
  </si>
  <si>
    <t>Heward’s Handy Haversack</t>
  </si>
  <si>
    <t>Healing Belt</t>
  </si>
  <si>
    <t>Ring of Protection +2</t>
  </si>
  <si>
    <t>Mithral Chain Shirt +3</t>
  </si>
  <si>
    <t>Treated as light armor</t>
  </si>
  <si>
    <t>Vampiric Touch</t>
  </si>
  <si>
    <t>9th:  Maximize Spell</t>
  </si>
  <si>
    <t>2nd:  Combat Casting</t>
  </si>
  <si>
    <t>1st:  Knowledge Devotion</t>
  </si>
  <si>
    <t>Duskblade 9</t>
  </si>
  <si>
    <t>Know Direction</t>
  </si>
  <si>
    <t>Chill Touch</t>
  </si>
  <si>
    <t>Feather Fall</t>
  </si>
  <si>
    <t>Sleep</t>
  </si>
  <si>
    <t>Free</t>
  </si>
  <si>
    <t>Barkskin</t>
  </si>
  <si>
    <t>Resist Energy</t>
  </si>
  <si>
    <t>Touch of Idiocy</t>
  </si>
  <si>
    <t>Wracking Touch</t>
  </si>
  <si>
    <t>Inflict Serious Wounds</t>
  </si>
  <si>
    <t>instant</t>
  </si>
  <si>
    <t>Abjuration</t>
  </si>
  <si>
    <t>V S DF</t>
  </si>
  <si>
    <t>Personal Grooming Kit</t>
  </si>
  <si>
    <t>Casual Outfit</t>
  </si>
  <si>
    <t>Light Steel Shield +1</t>
  </si>
  <si>
    <t>Duskblade 10</t>
  </si>
  <si>
    <t>Wraithstrike</t>
  </si>
  <si>
    <t>Keen Edge</t>
  </si>
  <si>
    <t>Unarmed Punch/Kick</t>
  </si>
  <si>
    <t>1d4</t>
  </si>
  <si>
    <t>x2</t>
  </si>
  <si>
    <t>Bludgeon</t>
  </si>
  <si>
    <t>Truedeath Crystal, Lesser</t>
  </si>
  <si>
    <t>vs.</t>
  </si>
  <si>
    <t>undead</t>
  </si>
  <si>
    <t>400’ + 40’/lvl</t>
  </si>
  <si>
    <t>Spell Compendium</t>
  </si>
  <si>
    <t>+5</t>
  </si>
  <si>
    <t>Unarmed, 2nd Attack</t>
  </si>
  <si>
    <t>Unarmed, 3rd Attack</t>
  </si>
  <si>
    <r>
      <t xml:space="preserve">Unarmed, </t>
    </r>
    <r>
      <rPr>
        <i/>
        <sz val="12"/>
        <rFont val="Times New Roman"/>
        <family val="1"/>
      </rPr>
      <t>haste</t>
    </r>
  </si>
  <si>
    <t>Shortbow +1 2nd Attack</t>
  </si>
  <si>
    <t>Shortbow +1, 3rd Attack</t>
  </si>
  <si>
    <r>
      <t xml:space="preserve">Shortbow +1, </t>
    </r>
    <r>
      <rPr>
        <i/>
        <sz val="12"/>
        <rFont val="Times New Roman"/>
        <family val="1"/>
      </rPr>
      <t>haste</t>
    </r>
  </si>
  <si>
    <t>12th:  Spell Penetration</t>
  </si>
  <si>
    <t>Overcome Spell Resistance</t>
  </si>
  <si>
    <t>Haste</t>
  </si>
  <si>
    <t>Ring of Feather Falling</t>
  </si>
  <si>
    <t>Dimension Stride Boots</t>
  </si>
  <si>
    <t>Duskblade 11</t>
  </si>
  <si>
    <t>Duskblade 12</t>
  </si>
  <si>
    <t>Actual Speed:</t>
  </si>
  <si>
    <t>Spell-Like Abilities</t>
  </si>
  <si>
    <t>Critical Strike</t>
  </si>
  <si>
    <t>Soul of Anarchy*</t>
  </si>
  <si>
    <t>1 hour</t>
  </si>
  <si>
    <t>Dragon Magic</t>
  </si>
  <si>
    <t>Bladeweave*</t>
  </si>
  <si>
    <t>Illusion</t>
  </si>
  <si>
    <t>Fly, Swift</t>
  </si>
  <si>
    <t>Dragonskin</t>
  </si>
  <si>
    <t>S M</t>
  </si>
  <si>
    <t>Regroup</t>
  </si>
  <si>
    <t>Protection from Energy</t>
  </si>
  <si>
    <t>Channeled Pyroburst</t>
  </si>
  <si>
    <t>Dimension Door</t>
  </si>
  <si>
    <t>Dispel Magic</t>
  </si>
  <si>
    <t>Fire Shield</t>
  </si>
  <si>
    <t>Chain Lightning</t>
  </si>
  <si>
    <t>V S F</t>
  </si>
  <si>
    <t>Disintegrate</t>
  </si>
  <si>
    <t>Waves of Fatigue</t>
  </si>
  <si>
    <t>Special</t>
  </si>
  <si>
    <t>0th</t>
  </si>
  <si>
    <t>Total Daily Spells</t>
  </si>
  <si>
    <t>Caster Class</t>
  </si>
  <si>
    <t>CL</t>
  </si>
  <si>
    <t>Spell Effects</t>
  </si>
  <si>
    <t>Intelligence Bonus</t>
  </si>
  <si>
    <t>Daily Duskblade Spells</t>
  </si>
  <si>
    <t>Overcome SR (Spell Power)</t>
  </si>
  <si>
    <t>Spell Penetration</t>
  </si>
  <si>
    <t>Campaign:  Cohort</t>
  </si>
  <si>
    <t>?</t>
  </si>
  <si>
    <t>Scrolls and Potions</t>
  </si>
  <si>
    <t>CLev</t>
  </si>
  <si>
    <r>
      <t xml:space="preserve">Potion of </t>
    </r>
    <r>
      <rPr>
        <i/>
        <sz val="12"/>
        <rFont val="Times New Roman"/>
        <family val="1"/>
      </rPr>
      <t>cure moderate wounds</t>
    </r>
  </si>
  <si>
    <t>Falchion +3</t>
  </si>
  <si>
    <t>Falchion +3, 2nd Attack</t>
  </si>
  <si>
    <t>Falchion +3, 3rd Attack</t>
  </si>
  <si>
    <r>
      <t xml:space="preserve">Falchion +3, </t>
    </r>
    <r>
      <rPr>
        <i/>
        <sz val="12"/>
        <rFont val="Times New Roman"/>
        <family val="1"/>
      </rPr>
      <t>haste</t>
    </r>
  </si>
  <si>
    <t>3</t>
  </si>
  <si>
    <t>Duskblade Spells</t>
  </si>
  <si>
    <t>Dagger</t>
  </si>
  <si>
    <t>Dagger, 2nd Attack</t>
  </si>
  <si>
    <t>Dagger, 3rd Attack</t>
  </si>
  <si>
    <t>19-20, x2</t>
  </si>
  <si>
    <t>Prcg/Slash</t>
  </si>
  <si>
    <r>
      <t xml:space="preserve">Dagger, </t>
    </r>
    <r>
      <rPr>
        <i/>
        <sz val="12"/>
        <rFont val="Times New Roman"/>
        <family val="1"/>
      </rPr>
      <t>haste</t>
    </r>
  </si>
  <si>
    <t>Skill/Save</t>
  </si>
  <si>
    <t>Kukri +2</t>
  </si>
  <si>
    <t>1d4+2</t>
  </si>
  <si>
    <t>18-20, x2</t>
  </si>
  <si>
    <t>Blacklight, 1/day [in-house]</t>
  </si>
  <si>
    <t>Detect Magic &amp; Read Magic</t>
  </si>
  <si>
    <t>Shortbows</t>
  </si>
  <si>
    <t>Scrolls</t>
  </si>
  <si>
    <t>Potions</t>
  </si>
  <si>
    <r>
      <t xml:space="preserve">+2 vs. Enchantments; +1 </t>
    </r>
    <r>
      <rPr>
        <i/>
        <sz val="13"/>
        <rFont val="Times New Roman"/>
        <family val="1"/>
      </rPr>
      <t>haste</t>
    </r>
  </si>
  <si>
    <t>Zelbor</t>
  </si>
  <si>
    <t>Kafi</t>
  </si>
  <si>
    <t>Drow</t>
  </si>
  <si>
    <t>Lolth</t>
  </si>
  <si>
    <t>Chaotic Evil</t>
  </si>
  <si>
    <t>+2 to Will saves vs. Enchantment</t>
  </si>
  <si>
    <t>Wizard</t>
  </si>
  <si>
    <t>Ultimate Magus</t>
  </si>
  <si>
    <t>Scribe Scroll</t>
  </si>
  <si>
    <t>Summon Familiar</t>
  </si>
  <si>
    <t>Duskblade Features</t>
  </si>
  <si>
    <t>Wizard Features</t>
  </si>
  <si>
    <t>Ultimate Magus Features</t>
  </si>
  <si>
    <t>Spell Power +2</t>
  </si>
  <si>
    <t>5th:  Quick Cast 1/day</t>
  </si>
  <si>
    <t>6th</t>
  </si>
  <si>
    <t>7th</t>
  </si>
  <si>
    <t>8th</t>
  </si>
  <si>
    <t>9th</t>
  </si>
  <si>
    <t>Base Spells</t>
  </si>
  <si>
    <t>Total Spells</t>
  </si>
  <si>
    <t>Spell DC</t>
  </si>
  <si>
    <t>Wizard Spells per Day by Level</t>
  </si>
  <si>
    <t>Memorized Spells</t>
  </si>
  <si>
    <t>Detect Magic</t>
  </si>
  <si>
    <t>q</t>
  </si>
  <si>
    <t>Mage Hand</t>
  </si>
  <si>
    <t>Prestidigitation</t>
  </si>
  <si>
    <t>Mage Armor</t>
  </si>
  <si>
    <t>Magic Missile</t>
  </si>
  <si>
    <t>Invisibility</t>
  </si>
  <si>
    <t>Mirror Image</t>
  </si>
  <si>
    <t>See Invisibility</t>
  </si>
  <si>
    <t>Web</t>
  </si>
  <si>
    <t>Ray of Exhaustion</t>
  </si>
  <si>
    <t>Enervation</t>
  </si>
  <si>
    <t>Evard’s Black Tentacles</t>
  </si>
  <si>
    <r>
      <rPr>
        <b/>
        <i/>
        <sz val="16"/>
        <color rgb="FFFF0000"/>
        <rFont val="Times New Roman"/>
        <family val="1"/>
      </rPr>
      <t xml:space="preserve">Minimum </t>
    </r>
    <r>
      <rPr>
        <i/>
        <sz val="16"/>
        <color rgb="FFFF0000"/>
        <rFont val="Times New Roman"/>
        <family val="1"/>
      </rPr>
      <t>Known Spells, Dsk.</t>
    </r>
  </si>
  <si>
    <t>Arcane Spell Power +1</t>
  </si>
  <si>
    <t>Caltrops</t>
  </si>
  <si>
    <t>Ray of Frost</t>
  </si>
  <si>
    <t>Alter Self</t>
  </si>
  <si>
    <t>Detect Thoughts</t>
  </si>
  <si>
    <t>Summon Undead II</t>
  </si>
  <si>
    <t>Negative Energy Burst</t>
  </si>
  <si>
    <t>Arcane Spellbook</t>
  </si>
  <si>
    <t>Resistance</t>
  </si>
  <si>
    <t>1 minute</t>
  </si>
  <si>
    <t>Detect Poison</t>
  </si>
  <si>
    <t>Guidance</t>
  </si>
  <si>
    <t>Sonic Snap</t>
  </si>
  <si>
    <t>Preserve Organ</t>
  </si>
  <si>
    <t>24 hours</t>
  </si>
  <si>
    <t>Book of Vile Darkness</t>
  </si>
  <si>
    <t>Amanuensis</t>
  </si>
  <si>
    <t>Launch Item</t>
  </si>
  <si>
    <t>S</t>
  </si>
  <si>
    <t>Concent.</t>
  </si>
  <si>
    <t>Mending</t>
  </si>
  <si>
    <t>10’</t>
  </si>
  <si>
    <t>Message</t>
  </si>
  <si>
    <t>No Light</t>
  </si>
  <si>
    <t>Open/Close</t>
  </si>
  <si>
    <t>Slash Tongue</t>
  </si>
  <si>
    <t>Arcane Mark</t>
  </si>
  <si>
    <t>Universal</t>
  </si>
  <si>
    <t>1 rune</t>
  </si>
  <si>
    <t>Permanent</t>
  </si>
  <si>
    <t>Read Magic</t>
  </si>
  <si>
    <t>Ectoplasmic Armor</t>
  </si>
  <si>
    <t>1 hr/lvl</t>
  </si>
  <si>
    <t>Endure Elements</t>
  </si>
  <si>
    <t>Ironguts</t>
  </si>
  <si>
    <t>Karmic Aura</t>
  </si>
  <si>
    <t>20’</t>
  </si>
  <si>
    <t>Complete Mage</t>
  </si>
  <si>
    <t>Protection from Good</t>
  </si>
  <si>
    <t>Protection from Law</t>
  </si>
  <si>
    <t>Grease</t>
  </si>
  <si>
    <t>Ice Knife</t>
  </si>
  <si>
    <t>Orb of Acid, Lesser</t>
  </si>
  <si>
    <t>Complete Arcane</t>
  </si>
  <si>
    <t>Orb of Cold, Lesser</t>
  </si>
  <si>
    <t>Summon Monster I</t>
  </si>
  <si>
    <t>V S F/DF</t>
  </si>
  <si>
    <t>1 FR</t>
  </si>
  <si>
    <t>285 - 6</t>
  </si>
  <si>
    <t>Summon Undead I</t>
  </si>
  <si>
    <t>Libris Mortis</t>
  </si>
  <si>
    <t>Comprehend Languages</t>
  </si>
  <si>
    <t>Detect Undead</t>
  </si>
  <si>
    <t>40’</t>
  </si>
  <si>
    <t>Identify</t>
  </si>
  <si>
    <t>Targeting Ray</t>
  </si>
  <si>
    <t>Blood Wind</t>
  </si>
  <si>
    <t>Persistent Blade</t>
  </si>
  <si>
    <t>Sonic Blast</t>
  </si>
  <si>
    <t>Tenser’s Floating Disk</t>
  </si>
  <si>
    <t>Blade of Blood</t>
  </si>
  <si>
    <t>Cause Fear</t>
  </si>
  <si>
    <t>1d4 rnds</t>
  </si>
  <si>
    <t>Ray of Enfeeblement</t>
  </si>
  <si>
    <t>Spirit Worm</t>
  </si>
  <si>
    <t>Accuracy</t>
  </si>
  <si>
    <t>Animate Rope</t>
  </si>
  <si>
    <t>Babau Slime</t>
  </si>
  <si>
    <t>Enlarge Person</t>
  </si>
  <si>
    <t>Expeditious Retreat</t>
  </si>
  <si>
    <t>Ray of Clumsiness</t>
  </si>
  <si>
    <t>Reduce Person</t>
  </si>
  <si>
    <t>Shieldbearer</t>
  </si>
  <si>
    <t>Familiar Pocket</t>
  </si>
  <si>
    <t>Avoid Planar Effects</t>
  </si>
  <si>
    <t>Planar Handbook</t>
  </si>
  <si>
    <t>Undetectable Alignment</t>
  </si>
  <si>
    <t>Fog Cloud</t>
  </si>
  <si>
    <t>Melf’s Acid Arrow</t>
  </si>
  <si>
    <t>V S M F</t>
  </si>
  <si>
    <t>Summon Monster II</t>
  </si>
  <si>
    <t>Summon Swarm</t>
  </si>
  <si>
    <t>Augury</t>
  </si>
  <si>
    <t>Locate Object</t>
  </si>
  <si>
    <t>Darkbolt</t>
  </si>
  <si>
    <t>Darkness</t>
  </si>
  <si>
    <t>V M/DF</t>
  </si>
  <si>
    <t>Gust of Wind</t>
  </si>
  <si>
    <t>Sound Burst</t>
  </si>
  <si>
    <t>Blindness/Deafness</t>
  </si>
  <si>
    <t>Command Undead</t>
  </si>
  <si>
    <t>1 day/lvl</t>
  </si>
  <si>
    <t>False Life</t>
  </si>
  <si>
    <t>Ghoul Touch</t>
  </si>
  <si>
    <t>1d6+2 rnds</t>
  </si>
  <si>
    <t>Scare</t>
  </si>
  <si>
    <t>1 hour/lvl</t>
  </si>
  <si>
    <t>Spectral Hand</t>
  </si>
  <si>
    <t>Darkvision</t>
  </si>
  <si>
    <t>Knock</t>
  </si>
  <si>
    <t>Levitate</t>
  </si>
  <si>
    <t>Spider Climb</t>
  </si>
  <si>
    <t>Whirling Blade</t>
  </si>
  <si>
    <t>Whispering Wind</t>
  </si>
  <si>
    <t>1 mile/lvl</t>
  </si>
  <si>
    <t>Nondetection</t>
  </si>
  <si>
    <t>Corpse Candle</t>
  </si>
  <si>
    <t>Tome &amp; Blood</t>
  </si>
  <si>
    <t>Mage Armor, Greater</t>
  </si>
  <si>
    <t>Sleet Storm</t>
  </si>
  <si>
    <t>Summon Monster III</t>
  </si>
  <si>
    <t>Summon Undead III</t>
  </si>
  <si>
    <t>Clairaudience/voyance</t>
  </si>
  <si>
    <t>10 minutes</t>
  </si>
  <si>
    <t>Devil’s Eye</t>
  </si>
  <si>
    <t>Eyes of the Zombie</t>
  </si>
  <si>
    <t>30 minutes</t>
  </si>
  <si>
    <t>Dread Word</t>
  </si>
  <si>
    <t>Ice Burst</t>
  </si>
  <si>
    <t>Feign Death</t>
  </si>
  <si>
    <t>Gentle Repose</t>
  </si>
  <si>
    <t>Halt Undead</t>
  </si>
  <si>
    <t>Skull Watch</t>
  </si>
  <si>
    <t>Player’s Guide to Faerûn</t>
  </si>
  <si>
    <t>Blindsight</t>
  </si>
  <si>
    <t>Magic of Faerûn</t>
  </si>
  <si>
    <t>Blink</t>
  </si>
  <si>
    <t>Control Darkness &amp; Shadow</t>
  </si>
  <si>
    <t>Conc. + 1/lvl</t>
  </si>
  <si>
    <t>Champions of Ruin</t>
  </si>
  <si>
    <t>Fly</t>
  </si>
  <si>
    <t>Slow</t>
  </si>
  <si>
    <t>Stony Grasp</t>
  </si>
  <si>
    <t>Enhance Familiar</t>
  </si>
  <si>
    <t>Lesser Globe of Invulnerability</t>
  </si>
  <si>
    <t>Orb of Cold</t>
  </si>
  <si>
    <t>Detect Scrying</t>
  </si>
  <si>
    <t>Animate Dead</t>
  </si>
  <si>
    <t>Evil Glare</t>
  </si>
  <si>
    <t>Kelgore’s Grave Mist</t>
  </si>
  <si>
    <t>Grim Revenge</t>
  </si>
  <si>
    <t>V S Undead</t>
  </si>
  <si>
    <t>Detests spells that harness light, fire, heat, electricity, good, and positive energy.</t>
  </si>
  <si>
    <t>Pages Used:</t>
  </si>
  <si>
    <t>Spellbooks:</t>
  </si>
  <si>
    <r>
      <t>86</t>
    </r>
    <r>
      <rPr>
        <sz val="13"/>
        <rFont val="Times New Roman"/>
        <family val="1"/>
      </rPr>
      <t>/</t>
    </r>
    <r>
      <rPr>
        <sz val="13"/>
        <color indexed="52"/>
        <rFont val="Times New Roman"/>
        <family val="1"/>
      </rPr>
      <t>173</t>
    </r>
    <r>
      <rPr>
        <sz val="13"/>
        <rFont val="Times New Roman"/>
        <family val="1"/>
      </rPr>
      <t>/</t>
    </r>
    <r>
      <rPr>
        <sz val="13"/>
        <color indexed="10"/>
        <rFont val="Times New Roman"/>
        <family val="1"/>
      </rPr>
      <t>260</t>
    </r>
  </si>
  <si>
    <t>ü</t>
  </si>
  <si>
    <t>NPC</t>
  </si>
  <si>
    <t>þ</t>
  </si>
  <si>
    <t>four</t>
  </si>
  <si>
    <t>Cast hours earlier</t>
  </si>
  <si>
    <t>Kukri, 2nd Attack</t>
  </si>
  <si>
    <t>Kukri, 3rd Attack</t>
  </si>
  <si>
    <t>Kukri, haste</t>
  </si>
  <si>
    <t>A</t>
  </si>
  <si>
    <t>F</t>
  </si>
  <si>
    <t>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</si>
</sst>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 [$₲-474]"/>
  </numFmts>
  <fonts count="80">
    <font>
      <sz val="12"/>
      <name val="Times New Roman"/>
    </font>
    <font>
      <sz val="12"/>
      <name val="Times New Roman"/>
      <family val="1"/>
    </font>
    <font>
      <i/>
      <sz val="18"/>
      <name val="Times New Roman"/>
      <family val="1"/>
    </font>
    <font>
      <b/>
      <sz val="12"/>
      <name val="Times New Roman"/>
      <family val="1"/>
    </font>
    <font>
      <sz val="12"/>
      <name val="Times New Roman"/>
      <family val="1"/>
    </font>
    <font>
      <b/>
      <sz val="13"/>
      <name val="Times New Roman"/>
      <family val="1"/>
    </font>
    <font>
      <sz val="13"/>
      <name val="Times New Roman"/>
      <family val="1"/>
    </font>
    <font>
      <b/>
      <sz val="13"/>
      <color indexed="10"/>
      <name val="Times New Roman"/>
      <family val="1"/>
    </font>
    <font>
      <sz val="13"/>
      <name val="Times New Roman"/>
      <family val="1"/>
    </font>
    <font>
      <b/>
      <sz val="13"/>
      <color indexed="12"/>
      <name val="Times New Roman"/>
      <family val="1"/>
    </font>
    <font>
      <b/>
      <sz val="13"/>
      <color indexed="17"/>
      <name val="Times New Roman"/>
      <family val="1"/>
    </font>
    <font>
      <b/>
      <sz val="13"/>
      <color indexed="9"/>
      <name val="Times New Roman"/>
      <family val="1"/>
    </font>
    <font>
      <b/>
      <sz val="13"/>
      <color indexed="46"/>
      <name val="Times New Roman"/>
      <family val="1"/>
    </font>
    <font>
      <b/>
      <sz val="13"/>
      <color indexed="52"/>
      <name val="Times New Roman"/>
      <family val="1"/>
    </font>
    <font>
      <sz val="18"/>
      <name val="Times New Roman"/>
      <family val="1"/>
    </font>
    <font>
      <b/>
      <sz val="18"/>
      <name val="Times New Roman"/>
      <family val="1"/>
    </font>
    <font>
      <sz val="13"/>
      <color indexed="17"/>
      <name val="Times New Roman"/>
      <family val="1"/>
    </font>
    <font>
      <sz val="13"/>
      <color indexed="10"/>
      <name val="Times New Roman"/>
      <family val="1"/>
    </font>
    <font>
      <sz val="12"/>
      <color indexed="17"/>
      <name val="Times New Roman"/>
      <family val="1"/>
    </font>
    <font>
      <i/>
      <sz val="22"/>
      <color indexed="17"/>
      <name val="Times New Roman"/>
      <family val="1"/>
    </font>
    <font>
      <b/>
      <sz val="12"/>
      <color indexed="9"/>
      <name val="Times New Roman"/>
      <family val="1"/>
    </font>
    <font>
      <b/>
      <sz val="13"/>
      <color indexed="51"/>
      <name val="Times New Roman"/>
      <family val="1"/>
    </font>
    <font>
      <sz val="13"/>
      <color indexed="52"/>
      <name val="Times New Roman"/>
      <family val="1"/>
    </font>
    <font>
      <sz val="13"/>
      <color indexed="46"/>
      <name val="Times New Roman"/>
      <family val="1"/>
    </font>
    <font>
      <i/>
      <sz val="18"/>
      <color indexed="17"/>
      <name val="Times New Roman"/>
      <family val="1"/>
    </font>
    <font>
      <sz val="13"/>
      <color indexed="23"/>
      <name val="Times New Roman"/>
      <family val="1"/>
    </font>
    <font>
      <sz val="13"/>
      <color indexed="12"/>
      <name val="Times New Roman"/>
      <family val="1"/>
    </font>
    <font>
      <sz val="13"/>
      <color indexed="51"/>
      <name val="Times New Roman"/>
      <family val="1"/>
    </font>
    <font>
      <sz val="12"/>
      <color indexed="46"/>
      <name val="Times New Roman"/>
      <family val="1"/>
    </font>
    <font>
      <sz val="12"/>
      <color indexed="52"/>
      <name val="Times New Roman"/>
      <family val="1"/>
    </font>
    <font>
      <sz val="12"/>
      <color indexed="10"/>
      <name val="Times New Roman"/>
      <family val="1"/>
    </font>
    <font>
      <sz val="12"/>
      <color indexed="51"/>
      <name val="Times New Roman"/>
      <family val="1"/>
    </font>
    <font>
      <u/>
      <sz val="12"/>
      <color indexed="12"/>
      <name val="Times New Roman"/>
      <family val="1"/>
    </font>
    <font>
      <sz val="12"/>
      <color indexed="81"/>
      <name val="Times New Roman"/>
      <family val="1"/>
    </font>
    <font>
      <sz val="10"/>
      <name val="Arial"/>
      <family val="2"/>
    </font>
    <font>
      <sz val="12"/>
      <name val="Times New Roman"/>
      <family val="1"/>
      <charset val="1"/>
    </font>
    <font>
      <b/>
      <sz val="13"/>
      <color rgb="FF00CC00"/>
      <name val="Times New Roman"/>
      <family val="1"/>
    </font>
    <font>
      <sz val="13"/>
      <color rgb="FFFF0000"/>
      <name val="Times New Roman"/>
      <family val="1"/>
    </font>
    <font>
      <b/>
      <sz val="12"/>
      <color indexed="81"/>
      <name val="Times New Roman"/>
      <family val="1"/>
    </font>
    <font>
      <b/>
      <sz val="13"/>
      <color rgb="FFFF0000"/>
      <name val="Times New Roman"/>
      <family val="1"/>
    </font>
    <font>
      <b/>
      <sz val="13"/>
      <color rgb="FF0000FF"/>
      <name val="Times New Roman"/>
      <family val="1"/>
    </font>
    <font>
      <sz val="13"/>
      <color rgb="FFFFC000"/>
      <name val="Times New Roman"/>
      <family val="1"/>
    </font>
    <font>
      <b/>
      <sz val="13"/>
      <color rgb="FF7030A0"/>
      <name val="Times New Roman"/>
      <family val="1"/>
    </font>
    <font>
      <b/>
      <sz val="13"/>
      <color rgb="FFFFC000"/>
      <name val="Times New Roman"/>
      <family val="1"/>
    </font>
    <font>
      <b/>
      <sz val="12"/>
      <color rgb="FFFFC000"/>
      <name val="Times New Roman"/>
      <family val="1"/>
    </font>
    <font>
      <sz val="12"/>
      <color rgb="FFFFC000"/>
      <name val="Times New Roman"/>
      <family val="1"/>
    </font>
    <font>
      <i/>
      <sz val="11"/>
      <color indexed="12"/>
      <name val="Times New Roman"/>
      <family val="1"/>
    </font>
    <font>
      <i/>
      <sz val="12"/>
      <color indexed="81"/>
      <name val="Times New Roman"/>
      <family val="1"/>
    </font>
    <font>
      <b/>
      <sz val="12"/>
      <color theme="1"/>
      <name val="Times New Roman"/>
      <family val="1"/>
    </font>
    <font>
      <b/>
      <sz val="12"/>
      <color rgb="FF0000FF"/>
      <name val="Times New Roman"/>
      <family val="1"/>
    </font>
    <font>
      <i/>
      <sz val="16"/>
      <color indexed="53"/>
      <name val="Times New Roman"/>
      <family val="1"/>
    </font>
    <font>
      <i/>
      <sz val="16"/>
      <color indexed="17"/>
      <name val="Times New Roman"/>
      <family val="1"/>
    </font>
    <font>
      <i/>
      <sz val="16"/>
      <color indexed="10"/>
      <name val="Times New Roman"/>
      <family val="1"/>
    </font>
    <font>
      <i/>
      <sz val="16"/>
      <color indexed="57"/>
      <name val="Times New Roman"/>
      <family val="1"/>
    </font>
    <font>
      <i/>
      <sz val="17"/>
      <name val="Times New Roman"/>
      <family val="1"/>
    </font>
    <font>
      <sz val="13"/>
      <color rgb="FF0000FF"/>
      <name val="Times New Roman"/>
      <family val="1"/>
    </font>
    <font>
      <b/>
      <sz val="12"/>
      <color rgb="FFFF0000"/>
      <name val="Times New Roman"/>
      <family val="1"/>
    </font>
    <font>
      <i/>
      <sz val="12"/>
      <name val="Times New Roman"/>
      <family val="1"/>
    </font>
    <font>
      <b/>
      <sz val="12"/>
      <color theme="0"/>
      <name val="Times New Roman"/>
      <family val="1"/>
    </font>
    <font>
      <i/>
      <sz val="18"/>
      <color rgb="FF7030A0"/>
      <name val="Times New Roman"/>
      <family val="1"/>
    </font>
    <font>
      <sz val="13"/>
      <color rgb="FF7030A0"/>
      <name val="Times New Roman"/>
      <family val="1"/>
    </font>
    <font>
      <i/>
      <sz val="22"/>
      <color rgb="FF9966FF"/>
      <name val="Times New Roman"/>
      <family val="1"/>
    </font>
    <font>
      <i/>
      <sz val="12"/>
      <color rgb="FF00FFFF"/>
      <name val="Times New Roman"/>
      <family val="1"/>
    </font>
    <font>
      <i/>
      <sz val="13"/>
      <name val="Times New Roman"/>
      <family val="1"/>
    </font>
    <font>
      <b/>
      <i/>
      <sz val="12"/>
      <color indexed="81"/>
      <name val="Times New Roman"/>
      <family val="1"/>
    </font>
    <font>
      <i/>
      <sz val="16"/>
      <color rgb="FF7030A0"/>
      <name val="Times New Roman"/>
      <family val="1"/>
    </font>
    <font>
      <sz val="12"/>
      <color theme="0" tint="-0.499984740745262"/>
      <name val="Times New Roman"/>
      <family val="1"/>
    </font>
    <font>
      <b/>
      <sz val="12"/>
      <color rgb="FF9966FF"/>
      <name val="Times New Roman"/>
      <family val="1"/>
    </font>
    <font>
      <b/>
      <sz val="12"/>
      <color rgb="FF7030A0"/>
      <name val="Times New Roman"/>
      <family val="1"/>
    </font>
    <font>
      <b/>
      <sz val="12"/>
      <color theme="0" tint="-0.499984740745262"/>
      <name val="Times New Roman"/>
      <family val="1"/>
    </font>
    <font>
      <b/>
      <sz val="13"/>
      <color theme="0"/>
      <name val="Times New Roman"/>
      <family val="1"/>
    </font>
    <font>
      <sz val="13"/>
      <name val="Wingdings"/>
      <charset val="2"/>
    </font>
    <font>
      <i/>
      <sz val="16"/>
      <color rgb="FFFF0000"/>
      <name val="Times New Roman"/>
      <family val="1"/>
    </font>
    <font>
      <b/>
      <i/>
      <sz val="16"/>
      <color rgb="FFFF0000"/>
      <name val="Times New Roman"/>
      <family val="1"/>
    </font>
    <font>
      <i/>
      <sz val="18"/>
      <color rgb="FFFF0000"/>
      <name val="Times New Roman"/>
      <family val="1"/>
    </font>
    <font>
      <i/>
      <sz val="12"/>
      <color rgb="FF0000FF"/>
      <name val="Times New Roman"/>
      <family val="1"/>
    </font>
    <font>
      <i/>
      <sz val="18"/>
      <color indexed="20"/>
      <name val="Times New Roman"/>
      <family val="1"/>
    </font>
    <font>
      <sz val="13"/>
      <color theme="1"/>
      <name val="Times New Roman"/>
      <family val="1"/>
    </font>
    <font>
      <sz val="12"/>
      <name val="Wingdings"/>
      <charset val="2"/>
    </font>
    <font>
      <sz val="13"/>
      <color rgb="FF9966FF"/>
      <name val="Times New Roman"/>
      <family val="1"/>
    </font>
  </fonts>
  <fills count="14">
    <fill>
      <patternFill patternType="none"/>
    </fill>
    <fill>
      <patternFill patternType="gray125"/>
    </fill>
    <fill>
      <patternFill patternType="solid">
        <fgColor indexed="8"/>
        <bgColor indexed="64"/>
      </patternFill>
    </fill>
    <fill>
      <patternFill patternType="solid">
        <fgColor indexed="17"/>
        <bgColor indexed="64"/>
      </patternFill>
    </fill>
    <fill>
      <patternFill patternType="solid">
        <fgColor indexed="22"/>
        <bgColor indexed="64"/>
      </patternFill>
    </fill>
    <fill>
      <patternFill patternType="solid">
        <fgColor indexed="11"/>
        <bgColor indexed="64"/>
      </patternFill>
    </fill>
    <fill>
      <patternFill patternType="solid">
        <fgColor rgb="FFCCFFCC"/>
        <bgColor indexed="64"/>
      </patternFill>
    </fill>
    <fill>
      <patternFill patternType="solid">
        <fgColor rgb="FFFF0000"/>
        <bgColor indexed="64"/>
      </patternFill>
    </fill>
    <fill>
      <patternFill patternType="solid">
        <fgColor theme="0" tint="-0.249977111117893"/>
        <bgColor indexed="64"/>
      </patternFill>
    </fill>
    <fill>
      <patternFill patternType="solid">
        <fgColor rgb="FF7030A0"/>
        <bgColor indexed="64"/>
      </patternFill>
    </fill>
    <fill>
      <patternFill patternType="solid">
        <fgColor theme="9" tint="-0.249977111117893"/>
        <bgColor indexed="64"/>
      </patternFill>
    </fill>
    <fill>
      <patternFill patternType="solid">
        <fgColor theme="0" tint="-4.9989318521683403E-2"/>
        <bgColor indexed="64"/>
      </patternFill>
    </fill>
    <fill>
      <patternFill patternType="solid">
        <fgColor rgb="FF9966FF"/>
        <bgColor indexed="64"/>
      </patternFill>
    </fill>
    <fill>
      <patternFill patternType="solid">
        <fgColor indexed="46"/>
        <bgColor indexed="64"/>
      </patternFill>
    </fill>
  </fills>
  <borders count="155">
    <border>
      <left/>
      <right/>
      <top/>
      <bottom/>
      <diagonal/>
    </border>
    <border>
      <left style="double">
        <color indexed="64"/>
      </left>
      <right/>
      <top/>
      <bottom/>
      <diagonal/>
    </border>
    <border>
      <left/>
      <right style="double">
        <color indexed="64"/>
      </right>
      <top/>
      <bottom/>
      <diagonal/>
    </border>
    <border>
      <left style="thin">
        <color indexed="64"/>
      </left>
      <right/>
      <top style="thin">
        <color indexed="64"/>
      </top>
      <bottom style="thin">
        <color indexed="64"/>
      </bottom>
      <diagonal/>
    </border>
    <border>
      <left style="double">
        <color indexed="64"/>
      </left>
      <right style="thin">
        <color indexed="64"/>
      </right>
      <top style="thin">
        <color indexed="9"/>
      </top>
      <bottom style="thin">
        <color indexed="9"/>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double">
        <color indexed="64"/>
      </left>
      <right style="thin">
        <color indexed="64"/>
      </right>
      <top/>
      <bottom/>
      <diagonal/>
    </border>
    <border>
      <left style="thin">
        <color indexed="64"/>
      </left>
      <right/>
      <top/>
      <bottom style="thin">
        <color indexed="64"/>
      </bottom>
      <diagonal/>
    </border>
    <border>
      <left style="double">
        <color indexed="64"/>
      </left>
      <right style="thin">
        <color indexed="64"/>
      </right>
      <top/>
      <bottom style="double">
        <color indexed="64"/>
      </bottom>
      <diagonal/>
    </border>
    <border>
      <left style="double">
        <color indexed="64"/>
      </left>
      <right style="medium">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style="double">
        <color indexed="64"/>
      </right>
      <top style="double">
        <color indexed="64"/>
      </top>
      <bottom style="medium">
        <color indexed="64"/>
      </bottom>
      <diagonal/>
    </border>
    <border>
      <left style="medium">
        <color indexed="64"/>
      </left>
      <right/>
      <top style="double">
        <color indexed="64"/>
      </top>
      <bottom style="medium">
        <color indexed="64"/>
      </bottom>
      <diagonal/>
    </border>
    <border>
      <left/>
      <right/>
      <top/>
      <bottom style="medium">
        <color indexed="64"/>
      </bottom>
      <diagonal/>
    </border>
    <border>
      <left style="thin">
        <color indexed="64"/>
      </left>
      <right/>
      <top style="thin">
        <color indexed="64"/>
      </top>
      <bottom style="double">
        <color indexed="64"/>
      </bottom>
      <diagonal/>
    </border>
    <border>
      <left style="thin">
        <color indexed="64"/>
      </left>
      <right style="thin">
        <color indexed="64"/>
      </right>
      <top/>
      <bottom/>
      <diagonal/>
    </border>
    <border>
      <left style="thin">
        <color indexed="64"/>
      </left>
      <right/>
      <top/>
      <bottom/>
      <diagonal/>
    </border>
    <border>
      <left style="thin">
        <color indexed="64"/>
      </left>
      <right style="double">
        <color indexed="64"/>
      </right>
      <top/>
      <bottom/>
      <diagonal/>
    </border>
    <border>
      <left/>
      <right style="double">
        <color indexed="64"/>
      </right>
      <top style="thin">
        <color indexed="64"/>
      </top>
      <bottom style="thin">
        <color indexed="64"/>
      </bottom>
      <diagonal/>
    </border>
    <border>
      <left style="thin">
        <color indexed="64"/>
      </left>
      <right style="double">
        <color indexed="64"/>
      </right>
      <top/>
      <bottom style="dotted">
        <color indexed="64"/>
      </bottom>
      <diagonal/>
    </border>
    <border>
      <left style="double">
        <color indexed="64"/>
      </left>
      <right style="double">
        <color indexed="64"/>
      </right>
      <top style="double">
        <color indexed="64"/>
      </top>
      <bottom style="medium">
        <color indexed="64"/>
      </bottom>
      <diagonal/>
    </border>
    <border>
      <left style="thin">
        <color indexed="64"/>
      </left>
      <right style="double">
        <color indexed="64"/>
      </right>
      <top/>
      <bottom style="thin">
        <color indexed="64"/>
      </bottom>
      <diagonal/>
    </border>
    <border>
      <left style="thin">
        <color indexed="64"/>
      </left>
      <right style="double">
        <color indexed="64"/>
      </right>
      <top/>
      <bottom style="double">
        <color indexed="64"/>
      </bottom>
      <diagonal/>
    </border>
    <border>
      <left style="double">
        <color indexed="64"/>
      </left>
      <right style="double">
        <color indexed="64"/>
      </right>
      <top style="hair">
        <color indexed="64"/>
      </top>
      <bottom style="hair">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double">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double">
        <color indexed="64"/>
      </left>
      <right/>
      <top style="hair">
        <color indexed="64"/>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style="hair">
        <color indexed="64"/>
      </left>
      <right style="double">
        <color indexed="64"/>
      </right>
      <top style="hair">
        <color indexed="64"/>
      </top>
      <bottom/>
      <diagonal/>
    </border>
    <border>
      <left style="double">
        <color indexed="64"/>
      </left>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top style="hair">
        <color indexed="64"/>
      </top>
      <bottom style="double">
        <color indexed="64"/>
      </bottom>
      <diagonal/>
    </border>
    <border>
      <left style="hair">
        <color indexed="64"/>
      </left>
      <right style="double">
        <color indexed="64"/>
      </right>
      <top style="hair">
        <color indexed="64"/>
      </top>
      <bottom style="double">
        <color indexed="64"/>
      </bottom>
      <diagonal/>
    </border>
    <border>
      <left style="hair">
        <color indexed="64"/>
      </left>
      <right style="double">
        <color indexed="64"/>
      </right>
      <top/>
      <bottom style="hair">
        <color indexed="64"/>
      </bottom>
      <diagonal/>
    </border>
    <border>
      <left style="double">
        <color indexed="64"/>
      </left>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style="double">
        <color indexed="64"/>
      </left>
      <right style="double">
        <color indexed="64"/>
      </right>
      <top style="hair">
        <color indexed="64"/>
      </top>
      <bottom style="double">
        <color indexed="64"/>
      </bottom>
      <diagonal/>
    </border>
    <border>
      <left/>
      <right style="double">
        <color indexed="64"/>
      </right>
      <top style="double">
        <color indexed="64"/>
      </top>
      <bottom style="medium">
        <color indexed="64"/>
      </bottom>
      <diagonal/>
    </border>
    <border>
      <left style="medium">
        <color indexed="64"/>
      </left>
      <right style="thin">
        <color indexed="64"/>
      </right>
      <top style="thin">
        <color indexed="9"/>
      </top>
      <bottom style="thin">
        <color indexed="9"/>
      </bottom>
      <diagonal/>
    </border>
    <border>
      <left style="medium">
        <color indexed="64"/>
      </left>
      <right style="thin">
        <color indexed="64"/>
      </right>
      <top style="thin">
        <color indexed="9"/>
      </top>
      <bottom style="double">
        <color indexed="64"/>
      </bottom>
      <diagonal/>
    </border>
    <border>
      <left style="medium">
        <color indexed="64"/>
      </left>
      <right style="thin">
        <color indexed="64"/>
      </right>
      <top/>
      <bottom style="thin">
        <color indexed="9"/>
      </bottom>
      <diagonal/>
    </border>
    <border>
      <left style="double">
        <color indexed="64"/>
      </left>
      <right style="double">
        <color indexed="64"/>
      </right>
      <top/>
      <bottom style="double">
        <color indexed="64"/>
      </bottom>
      <diagonal/>
    </border>
    <border>
      <left style="double">
        <color indexed="64"/>
      </left>
      <right style="double">
        <color indexed="64"/>
      </right>
      <top/>
      <bottom style="hair">
        <color indexed="64"/>
      </bottom>
      <diagonal/>
    </border>
    <border>
      <left style="double">
        <color indexed="64"/>
      </left>
      <right/>
      <top style="medium">
        <color indexed="64"/>
      </top>
      <bottom style="medium">
        <color indexed="64"/>
      </bottom>
      <diagonal/>
    </border>
    <border>
      <left/>
      <right style="double">
        <color indexed="64"/>
      </right>
      <top style="medium">
        <color indexed="64"/>
      </top>
      <bottom style="medium">
        <color indexed="64"/>
      </bottom>
      <diagonal/>
    </border>
    <border>
      <left style="double">
        <color indexed="64"/>
      </left>
      <right/>
      <top/>
      <bottom style="thin">
        <color indexed="64"/>
      </bottom>
      <diagonal/>
    </border>
    <border>
      <left style="thin">
        <color indexed="64"/>
      </left>
      <right style="thin">
        <color indexed="64"/>
      </right>
      <top/>
      <bottom style="thin">
        <color indexed="64"/>
      </bottom>
      <diagonal/>
    </border>
    <border>
      <left/>
      <right style="double">
        <color indexed="64"/>
      </right>
      <top/>
      <bottom style="thin">
        <color indexed="64"/>
      </bottom>
      <diagonal/>
    </border>
    <border>
      <left style="double">
        <color auto="1"/>
      </left>
      <right style="thin">
        <color auto="1"/>
      </right>
      <top style="double">
        <color auto="1"/>
      </top>
      <bottom style="thin">
        <color auto="1"/>
      </bottom>
      <diagonal/>
    </border>
    <border>
      <left style="thin">
        <color auto="1"/>
      </left>
      <right style="thin">
        <color auto="1"/>
      </right>
      <top style="double">
        <color auto="1"/>
      </top>
      <bottom style="thin">
        <color auto="1"/>
      </bottom>
      <diagonal/>
    </border>
    <border>
      <left style="thin">
        <color auto="1"/>
      </left>
      <right style="medium">
        <color auto="1"/>
      </right>
      <top style="double">
        <color auto="1"/>
      </top>
      <bottom style="thin">
        <color auto="1"/>
      </bottom>
      <diagonal/>
    </border>
    <border>
      <left style="thin">
        <color auto="1"/>
      </left>
      <right style="double">
        <color auto="1"/>
      </right>
      <top style="double">
        <color auto="1"/>
      </top>
      <bottom style="thin">
        <color auto="1"/>
      </bottom>
      <diagonal/>
    </border>
    <border>
      <left/>
      <right/>
      <top style="double">
        <color indexed="64"/>
      </top>
      <bottom style="medium">
        <color indexed="64"/>
      </bottom>
      <diagonal/>
    </border>
    <border>
      <left style="thin">
        <color indexed="64"/>
      </left>
      <right style="thin">
        <color indexed="64"/>
      </right>
      <top style="hair">
        <color indexed="64"/>
      </top>
      <bottom style="hair">
        <color indexed="64"/>
      </bottom>
      <diagonal/>
    </border>
    <border>
      <left style="double">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double">
        <color indexed="64"/>
      </right>
      <top style="hair">
        <color indexed="64"/>
      </top>
      <bottom style="hair">
        <color indexed="64"/>
      </bottom>
      <diagonal/>
    </border>
    <border>
      <left style="double">
        <color indexed="64"/>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right style="double">
        <color indexed="64"/>
      </right>
      <top style="hair">
        <color indexed="64"/>
      </top>
      <bottom style="double">
        <color indexed="64"/>
      </bottom>
      <diagonal/>
    </border>
    <border>
      <left style="medium">
        <color auto="1"/>
      </left>
      <right style="thin">
        <color auto="1"/>
      </right>
      <top style="double">
        <color auto="1"/>
      </top>
      <bottom style="thin">
        <color indexed="64"/>
      </bottom>
      <diagonal/>
    </border>
    <border>
      <left style="double">
        <color indexed="64"/>
      </left>
      <right style="double">
        <color indexed="64"/>
      </right>
      <top style="medium">
        <color indexed="64"/>
      </top>
      <bottom/>
      <diagonal/>
    </border>
    <border>
      <left style="double">
        <color indexed="64"/>
      </left>
      <right style="double">
        <color indexed="64"/>
      </right>
      <top style="medium">
        <color indexed="64"/>
      </top>
      <bottom style="hair">
        <color indexed="64"/>
      </bottom>
      <diagonal/>
    </border>
    <border>
      <left style="double">
        <color indexed="64"/>
      </left>
      <right/>
      <top style="double">
        <color indexed="64"/>
      </top>
      <bottom style="thick">
        <color rgb="FF00B0F0"/>
      </bottom>
      <diagonal/>
    </border>
    <border>
      <left/>
      <right/>
      <top style="double">
        <color indexed="64"/>
      </top>
      <bottom style="thick">
        <color rgb="FF00B0F0"/>
      </bottom>
      <diagonal/>
    </border>
    <border>
      <left/>
      <right style="double">
        <color indexed="64"/>
      </right>
      <top style="double">
        <color indexed="64"/>
      </top>
      <bottom style="thick">
        <color rgb="FF00B0F0"/>
      </bottom>
      <diagonal/>
    </border>
    <border>
      <left/>
      <right style="double">
        <color indexed="64"/>
      </right>
      <top style="thin">
        <color indexed="64"/>
      </top>
      <bottom style="double">
        <color indexed="64"/>
      </bottom>
      <diagonal/>
    </border>
    <border>
      <left style="thin">
        <color auto="1"/>
      </left>
      <right/>
      <top style="double">
        <color auto="1"/>
      </top>
      <bottom style="thin">
        <color auto="1"/>
      </bottom>
      <diagonal/>
    </border>
    <border>
      <left/>
      <right/>
      <top style="double">
        <color auto="1"/>
      </top>
      <bottom style="thin">
        <color auto="1"/>
      </bottom>
      <diagonal/>
    </border>
    <border>
      <left/>
      <right style="double">
        <color indexed="64"/>
      </right>
      <top style="double">
        <color auto="1"/>
      </top>
      <bottom style="thin">
        <color auto="1"/>
      </bottom>
      <diagonal/>
    </border>
    <border>
      <left/>
      <right/>
      <top style="thin">
        <color auto="1"/>
      </top>
      <bottom style="double">
        <color indexed="64"/>
      </bottom>
      <diagonal/>
    </border>
    <border>
      <left style="double">
        <color indexed="64"/>
      </left>
      <right style="double">
        <color indexed="64"/>
      </right>
      <top/>
      <bottom/>
      <diagonal/>
    </border>
    <border>
      <left/>
      <right style="double">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double">
        <color indexed="64"/>
      </left>
      <right/>
      <top style="medium">
        <color indexed="64"/>
      </top>
      <bottom style="thin">
        <color indexed="64"/>
      </bottom>
      <diagonal/>
    </border>
    <border>
      <left style="double">
        <color indexed="64"/>
      </left>
      <right style="double">
        <color indexed="64"/>
      </right>
      <top style="hair">
        <color indexed="64"/>
      </top>
      <bottom/>
      <diagonal/>
    </border>
    <border>
      <left style="double">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double">
        <color indexed="64"/>
      </right>
      <top style="hair">
        <color indexed="64"/>
      </top>
      <bottom/>
      <diagonal/>
    </border>
    <border>
      <left/>
      <right style="hair">
        <color auto="1"/>
      </right>
      <top style="double">
        <color auto="1"/>
      </top>
      <bottom style="medium">
        <color indexed="64"/>
      </bottom>
      <diagonal/>
    </border>
    <border>
      <left style="hair">
        <color auto="1"/>
      </left>
      <right style="hair">
        <color auto="1"/>
      </right>
      <top style="double">
        <color auto="1"/>
      </top>
      <bottom style="medium">
        <color indexed="64"/>
      </bottom>
      <diagonal/>
    </border>
    <border>
      <left style="hair">
        <color auto="1"/>
      </left>
      <right style="double">
        <color auto="1"/>
      </right>
      <top style="double">
        <color auto="1"/>
      </top>
      <bottom style="medium">
        <color indexed="64"/>
      </bottom>
      <diagonal/>
    </border>
    <border>
      <left style="double">
        <color auto="1"/>
      </left>
      <right style="medium">
        <color auto="1"/>
      </right>
      <top/>
      <bottom style="hair">
        <color indexed="64"/>
      </bottom>
      <diagonal/>
    </border>
    <border>
      <left/>
      <right style="hair">
        <color indexed="64"/>
      </right>
      <top/>
      <bottom style="hair">
        <color indexed="64"/>
      </bottom>
      <diagonal/>
    </border>
    <border>
      <left style="double">
        <color auto="1"/>
      </left>
      <right style="medium">
        <color auto="1"/>
      </right>
      <top style="hair">
        <color indexed="64"/>
      </top>
      <bottom style="hair">
        <color indexed="64"/>
      </bottom>
      <diagonal/>
    </border>
    <border>
      <left/>
      <right style="hair">
        <color indexed="64"/>
      </right>
      <top style="hair">
        <color indexed="64"/>
      </top>
      <bottom style="hair">
        <color indexed="64"/>
      </bottom>
      <diagonal/>
    </border>
    <border>
      <left style="double">
        <color auto="1"/>
      </left>
      <right style="medium">
        <color auto="1"/>
      </right>
      <top style="hair">
        <color indexed="64"/>
      </top>
      <bottom style="double">
        <color indexed="64"/>
      </bottom>
      <diagonal/>
    </border>
    <border>
      <left/>
      <right style="hair">
        <color indexed="64"/>
      </right>
      <top style="hair">
        <color indexed="64"/>
      </top>
      <bottom style="double">
        <color indexed="64"/>
      </bottom>
      <diagonal/>
    </border>
    <border>
      <left style="double">
        <color indexed="64"/>
      </left>
      <right style="hair">
        <color indexed="64"/>
      </right>
      <top style="hair">
        <color indexed="64"/>
      </top>
      <bottom style="hair">
        <color indexed="64"/>
      </bottom>
      <diagonal/>
    </border>
    <border>
      <left style="double">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double">
        <color indexed="64"/>
      </right>
      <top style="thin">
        <color indexed="64"/>
      </top>
      <bottom style="hair">
        <color indexed="64"/>
      </bottom>
      <diagonal/>
    </border>
    <border>
      <left/>
      <right/>
      <top style="hair">
        <color indexed="64"/>
      </top>
      <bottom style="hair">
        <color indexed="64"/>
      </bottom>
      <diagonal/>
    </border>
    <border>
      <left/>
      <right style="double">
        <color indexed="64"/>
      </right>
      <top style="hair">
        <color indexed="64"/>
      </top>
      <bottom style="hair">
        <color indexed="64"/>
      </bottom>
      <diagonal/>
    </border>
    <border>
      <left style="double">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double">
        <color indexed="64"/>
      </right>
      <top style="hair">
        <color indexed="64"/>
      </top>
      <bottom style="thin">
        <color indexed="64"/>
      </bottom>
      <diagonal/>
    </border>
    <border>
      <left style="thin">
        <color indexed="64"/>
      </left>
      <right style="double">
        <color indexed="64"/>
      </right>
      <top style="thin">
        <color indexed="64"/>
      </top>
      <bottom style="hair">
        <color indexed="64"/>
      </bottom>
      <diagonal/>
    </border>
    <border>
      <left style="double">
        <color indexed="64"/>
      </left>
      <right style="double">
        <color indexed="64"/>
      </right>
      <top style="hair">
        <color indexed="64"/>
      </top>
      <bottom style="thin">
        <color indexed="64"/>
      </bottom>
      <diagonal/>
    </border>
    <border>
      <left/>
      <right style="thin">
        <color indexed="64"/>
      </right>
      <top style="thin">
        <color indexed="64"/>
      </top>
      <bottom style="double">
        <color indexed="64"/>
      </bottom>
      <diagonal/>
    </border>
    <border>
      <left style="double">
        <color indexed="64"/>
      </left>
      <right style="double">
        <color indexed="64"/>
      </right>
      <top style="double">
        <color indexed="64"/>
      </top>
      <bottom style="hair">
        <color indexed="64"/>
      </bottom>
      <diagonal/>
    </border>
    <border>
      <left/>
      <right style="hair">
        <color auto="1"/>
      </right>
      <top style="double">
        <color auto="1"/>
      </top>
      <bottom style="hair">
        <color auto="1"/>
      </bottom>
      <diagonal/>
    </border>
    <border>
      <left style="hair">
        <color auto="1"/>
      </left>
      <right style="hair">
        <color auto="1"/>
      </right>
      <top style="double">
        <color auto="1"/>
      </top>
      <bottom style="hair">
        <color auto="1"/>
      </bottom>
      <diagonal/>
    </border>
    <border>
      <left style="hair">
        <color auto="1"/>
      </left>
      <right style="double">
        <color auto="1"/>
      </right>
      <top style="double">
        <color auto="1"/>
      </top>
      <bottom style="hair">
        <color auto="1"/>
      </bottom>
      <diagonal/>
    </border>
    <border>
      <left style="double">
        <color indexed="64"/>
      </left>
      <right style="double">
        <color indexed="64"/>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double">
        <color indexed="64"/>
      </right>
      <top style="hair">
        <color indexed="64"/>
      </top>
      <bottom style="medium">
        <color indexed="64"/>
      </bottom>
      <diagonal/>
    </border>
    <border>
      <left style="double">
        <color indexed="64"/>
      </left>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thin">
        <color indexed="64"/>
      </left>
      <right style="double">
        <color indexed="64"/>
      </right>
      <top/>
      <bottom style="hair">
        <color indexed="64"/>
      </bottom>
      <diagonal/>
    </border>
    <border>
      <left style="double">
        <color indexed="64"/>
      </left>
      <right style="thin">
        <color indexed="64"/>
      </right>
      <top/>
      <bottom style="thin">
        <color indexed="64"/>
      </bottom>
      <diagonal/>
    </border>
    <border>
      <left style="double">
        <color indexed="64"/>
      </left>
      <right/>
      <top style="double">
        <color indexed="64"/>
      </top>
      <bottom style="thin">
        <color indexed="64"/>
      </bottom>
      <diagonal/>
    </border>
    <border>
      <left style="double">
        <color indexed="64"/>
      </left>
      <right style="medium">
        <color indexed="64"/>
      </right>
      <top style="thin">
        <color indexed="64"/>
      </top>
      <bottom style="double">
        <color auto="1"/>
      </bottom>
      <diagonal/>
    </border>
    <border>
      <left style="medium">
        <color indexed="64"/>
      </left>
      <right style="medium">
        <color indexed="64"/>
      </right>
      <top style="thin">
        <color indexed="64"/>
      </top>
      <bottom style="double">
        <color indexed="64"/>
      </bottom>
      <diagonal/>
    </border>
    <border>
      <left style="medium">
        <color indexed="64"/>
      </left>
      <right style="double">
        <color indexed="64"/>
      </right>
      <top style="thin">
        <color indexed="64"/>
      </top>
      <bottom style="double">
        <color indexed="64"/>
      </bottom>
      <diagonal/>
    </border>
    <border>
      <left style="double">
        <color indexed="64"/>
      </left>
      <right style="medium">
        <color indexed="64"/>
      </right>
      <top style="double">
        <color indexed="64"/>
      </top>
      <bottom style="hair">
        <color indexed="64"/>
      </bottom>
      <diagonal/>
    </border>
    <border>
      <left style="double">
        <color indexed="64"/>
      </left>
      <right style="medium">
        <color indexed="64"/>
      </right>
      <top style="hair">
        <color indexed="64"/>
      </top>
      <bottom style="medium">
        <color indexed="64"/>
      </bottom>
      <diagonal/>
    </border>
    <border>
      <left style="double">
        <color indexed="64"/>
      </left>
      <right style="medium">
        <color indexed="64"/>
      </right>
      <top/>
      <bottom style="double">
        <color indexed="64"/>
      </bottom>
      <diagonal/>
    </border>
    <border>
      <left/>
      <right style="hair">
        <color indexed="64"/>
      </right>
      <top/>
      <bottom style="double">
        <color indexed="64"/>
      </bottom>
      <diagonal/>
    </border>
    <border>
      <left style="hair">
        <color indexed="64"/>
      </left>
      <right style="hair">
        <color indexed="64"/>
      </right>
      <top/>
      <bottom style="double">
        <color indexed="64"/>
      </bottom>
      <diagonal/>
    </border>
    <border>
      <left style="hair">
        <color indexed="64"/>
      </left>
      <right style="double">
        <color indexed="64"/>
      </right>
      <top/>
      <bottom style="double">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medium">
        <color indexed="64"/>
      </left>
      <right style="medium">
        <color indexed="64"/>
      </right>
      <top style="double">
        <color indexed="64"/>
      </top>
      <bottom style="thin">
        <color indexed="64"/>
      </bottom>
      <diagonal/>
    </border>
    <border>
      <left style="medium">
        <color indexed="64"/>
      </left>
      <right style="medium">
        <color indexed="64"/>
      </right>
      <top/>
      <bottom style="thin">
        <color indexed="64"/>
      </bottom>
      <diagonal/>
    </border>
    <border>
      <left/>
      <right style="medium">
        <color auto="1"/>
      </right>
      <top style="thin">
        <color auto="1"/>
      </top>
      <bottom style="double">
        <color indexed="64"/>
      </bottom>
      <diagonal/>
    </border>
    <border>
      <left style="thin">
        <color indexed="64"/>
      </left>
      <right/>
      <top style="hair">
        <color indexed="64"/>
      </top>
      <bottom/>
      <diagonal/>
    </border>
    <border>
      <left/>
      <right/>
      <top style="hair">
        <color indexed="64"/>
      </top>
      <bottom/>
      <diagonal/>
    </border>
    <border>
      <left/>
      <right style="double">
        <color indexed="64"/>
      </right>
      <top style="hair">
        <color indexed="64"/>
      </top>
      <bottom/>
      <diagonal/>
    </border>
  </borders>
  <cellStyleXfs count="9">
    <xf numFmtId="0" fontId="0" fillId="0" borderId="0"/>
    <xf numFmtId="0" fontId="32" fillId="0" borderId="0" applyNumberFormat="0" applyFill="0" applyBorder="0" applyAlignment="0" applyProtection="0">
      <alignment vertical="top"/>
      <protection locked="0"/>
    </xf>
    <xf numFmtId="9" fontId="1" fillId="0" borderId="0" applyFont="0" applyFill="0" applyBorder="0" applyAlignment="0" applyProtection="0"/>
    <xf numFmtId="9" fontId="4" fillId="0" borderId="0" applyFont="0" applyFill="0" applyBorder="0" applyAlignment="0" applyProtection="0"/>
    <xf numFmtId="0" fontId="34" fillId="0" borderId="0"/>
    <xf numFmtId="0" fontId="1" fillId="0" borderId="0"/>
    <xf numFmtId="0" fontId="35" fillId="0" borderId="0"/>
    <xf numFmtId="9" fontId="1" fillId="0" borderId="0" applyFont="0" applyFill="0" applyBorder="0" applyAlignment="0" applyProtection="0"/>
    <xf numFmtId="0" fontId="1" fillId="0" borderId="0"/>
  </cellStyleXfs>
  <cellXfs count="654">
    <xf numFmtId="0" fontId="0" fillId="0" borderId="0" xfId="0"/>
    <xf numFmtId="0" fontId="11" fillId="3" borderId="60" xfId="0" applyFont="1" applyFill="1" applyBorder="1" applyAlignment="1">
      <alignment horizontal="centerContinuous" vertical="center"/>
    </xf>
    <xf numFmtId="0" fontId="11" fillId="3" borderId="33" xfId="0" applyFont="1" applyFill="1" applyBorder="1" applyAlignment="1">
      <alignment horizontal="center" vertical="center"/>
    </xf>
    <xf numFmtId="0" fontId="11" fillId="3" borderId="33" xfId="0" applyFont="1" applyFill="1" applyBorder="1" applyAlignment="1">
      <alignment horizontal="center" vertical="center" wrapText="1"/>
    </xf>
    <xf numFmtId="0" fontId="11" fillId="3" borderId="33" xfId="0" applyNumberFormat="1" applyFont="1" applyFill="1" applyBorder="1" applyAlignment="1">
      <alignment horizontal="center" vertical="center" wrapText="1"/>
    </xf>
    <xf numFmtId="0" fontId="11" fillId="3" borderId="33" xfId="0" applyNumberFormat="1" applyFont="1" applyFill="1" applyBorder="1" applyAlignment="1">
      <alignment horizontal="center" vertical="center"/>
    </xf>
    <xf numFmtId="0" fontId="11" fillId="3" borderId="61" xfId="0" applyFont="1" applyFill="1" applyBorder="1" applyAlignment="1">
      <alignment horizontal="center" vertical="center"/>
    </xf>
    <xf numFmtId="1" fontId="1" fillId="0" borderId="70" xfId="0" applyNumberFormat="1" applyFont="1" applyBorder="1" applyAlignment="1">
      <alignment horizontal="center" vertical="center"/>
    </xf>
    <xf numFmtId="0" fontId="1" fillId="0" borderId="70" xfId="0" applyFont="1" applyFill="1" applyBorder="1" applyAlignment="1">
      <alignment horizontal="center" vertical="center"/>
    </xf>
    <xf numFmtId="0" fontId="1" fillId="0" borderId="70" xfId="0" quotePrefix="1" applyFont="1" applyFill="1" applyBorder="1" applyAlignment="1">
      <alignment horizontal="center" vertical="center" wrapText="1"/>
    </xf>
    <xf numFmtId="49" fontId="1" fillId="0" borderId="70" xfId="2" applyNumberFormat="1" applyFont="1" applyFill="1" applyBorder="1" applyAlignment="1">
      <alignment horizontal="center" vertical="center"/>
    </xf>
    <xf numFmtId="0" fontId="1" fillId="0" borderId="70" xfId="0" applyFont="1" applyFill="1" applyBorder="1" applyAlignment="1">
      <alignment horizontal="center" vertical="center" shrinkToFit="1"/>
    </xf>
    <xf numFmtId="164" fontId="1" fillId="0" borderId="70" xfId="0" applyNumberFormat="1" applyFont="1" applyFill="1" applyBorder="1" applyAlignment="1">
      <alignment horizontal="center" vertical="center"/>
    </xf>
    <xf numFmtId="1" fontId="45" fillId="9" borderId="72" xfId="0" applyNumberFormat="1" applyFont="1" applyFill="1" applyBorder="1" applyAlignment="1">
      <alignment horizontal="center" vertical="center"/>
    </xf>
    <xf numFmtId="0" fontId="43" fillId="9" borderId="32" xfId="0" applyNumberFormat="1" applyFont="1" applyFill="1" applyBorder="1" applyAlignment="1">
      <alignment horizontal="center" vertical="center" wrapText="1"/>
    </xf>
    <xf numFmtId="164" fontId="4" fillId="0" borderId="72" xfId="0" applyNumberFormat="1" applyFont="1" applyFill="1" applyBorder="1" applyAlignment="1">
      <alignment horizontal="center" vertical="center"/>
    </xf>
    <xf numFmtId="0" fontId="4" fillId="0" borderId="0" xfId="0" applyFont="1" applyBorder="1" applyAlignment="1">
      <alignment vertical="center"/>
    </xf>
    <xf numFmtId="0" fontId="5" fillId="0" borderId="1" xfId="0" applyFont="1" applyBorder="1" applyAlignment="1">
      <alignment horizontal="right" vertical="center"/>
    </xf>
    <xf numFmtId="0" fontId="6" fillId="0" borderId="0" xfId="0" applyFont="1" applyBorder="1" applyAlignment="1">
      <alignment vertical="center"/>
    </xf>
    <xf numFmtId="0" fontId="6" fillId="0" borderId="0" xfId="0" applyFont="1" applyBorder="1" applyAlignment="1">
      <alignment horizontal="center" vertical="center"/>
    </xf>
    <xf numFmtId="0" fontId="5" fillId="0" borderId="0" xfId="0" applyFont="1" applyBorder="1" applyAlignment="1">
      <alignment horizontal="right" vertical="center"/>
    </xf>
    <xf numFmtId="0" fontId="0" fillId="0" borderId="0" xfId="0" applyAlignment="1">
      <alignment vertical="center"/>
    </xf>
    <xf numFmtId="0" fontId="6" fillId="0" borderId="2" xfId="0" applyFont="1" applyBorder="1" applyAlignment="1">
      <alignment horizontal="left" vertical="center"/>
    </xf>
    <xf numFmtId="0" fontId="5" fillId="4" borderId="65" xfId="0" applyFont="1" applyFill="1" applyBorder="1" applyAlignment="1">
      <alignment horizontal="right" vertical="center"/>
    </xf>
    <xf numFmtId="0" fontId="5" fillId="4" borderId="79" xfId="0" applyFont="1" applyFill="1" applyBorder="1" applyAlignment="1">
      <alignment horizontal="right" vertical="center"/>
    </xf>
    <xf numFmtId="49" fontId="6" fillId="0" borderId="68" xfId="0" applyNumberFormat="1" applyFont="1" applyFill="1" applyBorder="1" applyAlignment="1">
      <alignment horizontal="center" vertical="center"/>
    </xf>
    <xf numFmtId="0" fontId="6" fillId="0" borderId="0" xfId="0" applyFont="1" applyBorder="1" applyAlignment="1">
      <alignment horizontal="left" vertical="center"/>
    </xf>
    <xf numFmtId="0" fontId="7" fillId="2" borderId="14" xfId="0" applyFont="1" applyFill="1" applyBorder="1" applyAlignment="1">
      <alignment horizontal="right" vertical="center"/>
    </xf>
    <xf numFmtId="0" fontId="25" fillId="0" borderId="15" xfId="0" applyNumberFormat="1" applyFont="1" applyBorder="1" applyAlignment="1">
      <alignment horizontal="center" vertical="center"/>
    </xf>
    <xf numFmtId="0" fontId="7" fillId="4" borderId="57" xfId="0" applyFont="1" applyFill="1" applyBorder="1" applyAlignment="1">
      <alignment horizontal="right" vertical="center"/>
    </xf>
    <xf numFmtId="0" fontId="12" fillId="2" borderId="4" xfId="0" applyFont="1" applyFill="1" applyBorder="1" applyAlignment="1">
      <alignment horizontal="right" vertical="center"/>
    </xf>
    <xf numFmtId="0" fontId="6" fillId="0" borderId="3" xfId="0" quotePrefix="1" applyFont="1" applyBorder="1" applyAlignment="1">
      <alignment horizontal="center" vertical="center"/>
    </xf>
    <xf numFmtId="49" fontId="25" fillId="0" borderId="15" xfId="0" applyNumberFormat="1" applyFont="1" applyBorder="1" applyAlignment="1">
      <alignment horizontal="center" vertical="center"/>
    </xf>
    <xf numFmtId="0" fontId="7" fillId="4" borderId="55" xfId="0" applyFont="1" applyFill="1" applyBorder="1" applyAlignment="1">
      <alignment horizontal="right" vertical="center"/>
    </xf>
    <xf numFmtId="164" fontId="5" fillId="5" borderId="27" xfId="0" applyNumberFormat="1" applyFont="1" applyFill="1" applyBorder="1" applyAlignment="1">
      <alignment horizontal="center" vertical="center"/>
    </xf>
    <xf numFmtId="0" fontId="9" fillId="2" borderId="4" xfId="0" applyFont="1" applyFill="1" applyBorder="1" applyAlignment="1">
      <alignment horizontal="right" vertical="center"/>
    </xf>
    <xf numFmtId="0" fontId="8" fillId="0" borderId="3" xfId="0" quotePrefix="1" applyFont="1" applyBorder="1" applyAlignment="1">
      <alignment horizontal="center" vertical="center"/>
    </xf>
    <xf numFmtId="49" fontId="25" fillId="0" borderId="3" xfId="0" applyNumberFormat="1" applyFont="1" applyBorder="1" applyAlignment="1">
      <alignment horizontal="center" vertical="center"/>
    </xf>
    <xf numFmtId="0" fontId="5" fillId="0" borderId="26" xfId="0" applyFont="1" applyBorder="1" applyAlignment="1">
      <alignment horizontal="center" vertical="center"/>
    </xf>
    <xf numFmtId="0" fontId="36" fillId="2" borderId="4" xfId="0" applyFont="1" applyFill="1" applyBorder="1" applyAlignment="1">
      <alignment horizontal="right" vertical="center"/>
    </xf>
    <xf numFmtId="0" fontId="10" fillId="4" borderId="55" xfId="0" applyFont="1" applyFill="1" applyBorder="1" applyAlignment="1">
      <alignment horizontal="right" vertical="center"/>
    </xf>
    <xf numFmtId="49" fontId="6" fillId="0" borderId="26" xfId="0" applyNumberFormat="1" applyFont="1" applyBorder="1" applyAlignment="1">
      <alignment horizontal="center" vertical="center"/>
    </xf>
    <xf numFmtId="0" fontId="21" fillId="2" borderId="4" xfId="0" applyFont="1" applyFill="1" applyBorder="1" applyAlignment="1">
      <alignment horizontal="right" vertical="center"/>
    </xf>
    <xf numFmtId="0" fontId="13" fillId="2" borderId="16" xfId="0" applyFont="1" applyFill="1" applyBorder="1" applyAlignment="1">
      <alignment horizontal="right" vertical="center"/>
    </xf>
    <xf numFmtId="0" fontId="6" fillId="0" borderId="22" xfId="0" quotePrefix="1" applyFont="1" applyBorder="1" applyAlignment="1">
      <alignment horizontal="center" vertical="center"/>
    </xf>
    <xf numFmtId="49" fontId="25" fillId="0" borderId="22" xfId="0" applyNumberFormat="1" applyFont="1" applyBorder="1" applyAlignment="1">
      <alignment horizontal="center" vertical="center"/>
    </xf>
    <xf numFmtId="0" fontId="10" fillId="4" borderId="56" xfId="0" applyFont="1" applyFill="1" applyBorder="1" applyAlignment="1">
      <alignment horizontal="right" vertical="center"/>
    </xf>
    <xf numFmtId="0" fontId="2" fillId="0" borderId="1" xfId="0" applyFont="1" applyBorder="1" applyAlignment="1">
      <alignment vertical="center"/>
    </xf>
    <xf numFmtId="0" fontId="14" fillId="0" borderId="0" xfId="0" applyFont="1" applyBorder="1" applyAlignment="1">
      <alignment vertical="center"/>
    </xf>
    <xf numFmtId="0" fontId="15" fillId="0" borderId="0" xfId="0" applyFont="1" applyBorder="1" applyAlignment="1">
      <alignment vertical="center"/>
    </xf>
    <xf numFmtId="0" fontId="15" fillId="0" borderId="2" xfId="0" applyFont="1" applyBorder="1" applyAlignment="1">
      <alignment vertical="center"/>
    </xf>
    <xf numFmtId="0" fontId="6" fillId="0" borderId="5" xfId="0" applyFont="1" applyBorder="1" applyAlignment="1">
      <alignment vertical="center"/>
    </xf>
    <xf numFmtId="0" fontId="6" fillId="0" borderId="6" xfId="0" applyFont="1" applyBorder="1" applyAlignment="1">
      <alignment vertical="center"/>
    </xf>
    <xf numFmtId="0" fontId="6" fillId="0" borderId="7" xfId="0" applyFont="1" applyBorder="1" applyAlignment="1">
      <alignment vertical="center"/>
    </xf>
    <xf numFmtId="0" fontId="3" fillId="0" borderId="0" xfId="0" applyFont="1" applyBorder="1" applyAlignment="1">
      <alignment vertical="center"/>
    </xf>
    <xf numFmtId="0" fontId="6" fillId="0" borderId="1" xfId="0" applyFont="1" applyBorder="1" applyAlignment="1">
      <alignment vertical="center"/>
    </xf>
    <xf numFmtId="0" fontId="6" fillId="0" borderId="2" xfId="0" applyFont="1" applyBorder="1" applyAlignment="1">
      <alignment vertical="center"/>
    </xf>
    <xf numFmtId="0" fontId="6" fillId="0" borderId="8" xfId="0" applyFont="1" applyBorder="1" applyAlignment="1">
      <alignment vertical="center"/>
    </xf>
    <xf numFmtId="0" fontId="6" fillId="0" borderId="9" xfId="0" applyFont="1" applyBorder="1" applyAlignment="1">
      <alignment vertical="center"/>
    </xf>
    <xf numFmtId="0" fontId="6" fillId="0" borderId="10" xfId="0" applyFont="1" applyBorder="1" applyAlignment="1">
      <alignment vertical="center"/>
    </xf>
    <xf numFmtId="0" fontId="3" fillId="0" borderId="0" xfId="0" applyFont="1" applyBorder="1" applyAlignment="1">
      <alignment horizontal="right" vertical="center"/>
    </xf>
    <xf numFmtId="0" fontId="4" fillId="0" borderId="0" xfId="0" applyFont="1" applyBorder="1" applyAlignment="1">
      <alignment horizontal="left" vertical="center"/>
    </xf>
    <xf numFmtId="0" fontId="24" fillId="0" borderId="21" xfId="0" applyFont="1" applyBorder="1" applyAlignment="1">
      <alignment horizontal="centerContinuous" vertical="center"/>
    </xf>
    <xf numFmtId="0" fontId="15" fillId="0" borderId="0" xfId="0" applyFont="1" applyBorder="1" applyAlignment="1">
      <alignment horizontal="centerContinuous" vertical="center"/>
    </xf>
    <xf numFmtId="0" fontId="15" fillId="0" borderId="0" xfId="0" applyNumberFormat="1" applyFont="1" applyBorder="1" applyAlignment="1">
      <alignment horizontal="centerContinuous" vertical="center"/>
    </xf>
    <xf numFmtId="0" fontId="39" fillId="0" borderId="1" xfId="0" applyFont="1" applyFill="1" applyBorder="1" applyAlignment="1">
      <alignment vertical="center"/>
    </xf>
    <xf numFmtId="0" fontId="6" fillId="0" borderId="23" xfId="0" applyFont="1" applyFill="1" applyBorder="1" applyAlignment="1">
      <alignment horizontal="center" vertical="center"/>
    </xf>
    <xf numFmtId="0" fontId="40" fillId="0" borderId="23" xfId="0" applyFont="1" applyFill="1" applyBorder="1" applyAlignment="1">
      <alignment horizontal="center" vertical="center" wrapText="1"/>
    </xf>
    <xf numFmtId="1" fontId="6" fillId="0" borderId="23" xfId="0" applyNumberFormat="1" applyFont="1" applyFill="1" applyBorder="1" applyAlignment="1">
      <alignment horizontal="center" vertical="center" wrapText="1"/>
    </xf>
    <xf numFmtId="0" fontId="41" fillId="9" borderId="24" xfId="0" applyNumberFormat="1" applyFont="1" applyFill="1" applyBorder="1" applyAlignment="1">
      <alignment horizontal="center" vertical="center"/>
    </xf>
    <xf numFmtId="49" fontId="6" fillId="0" borderId="23" xfId="0" applyNumberFormat="1" applyFont="1" applyFill="1" applyBorder="1" applyAlignment="1">
      <alignment horizontal="center" vertical="center" wrapText="1"/>
    </xf>
    <xf numFmtId="0" fontId="42" fillId="0" borderId="1" xfId="0" applyFont="1" applyFill="1" applyBorder="1" applyAlignment="1">
      <alignment vertical="center"/>
    </xf>
    <xf numFmtId="0" fontId="12" fillId="0" borderId="24" xfId="0" applyNumberFormat="1" applyFont="1" applyFill="1" applyBorder="1" applyAlignment="1">
      <alignment horizontal="center" vertical="center"/>
    </xf>
    <xf numFmtId="0" fontId="6" fillId="0" borderId="2" xfId="0" quotePrefix="1" applyFont="1" applyFill="1" applyBorder="1" applyAlignment="1">
      <alignment horizontal="center" vertical="center"/>
    </xf>
    <xf numFmtId="0" fontId="40" fillId="0" borderId="62" xfId="0" applyFont="1" applyFill="1" applyBorder="1" applyAlignment="1">
      <alignment vertical="center"/>
    </xf>
    <xf numFmtId="0" fontId="6" fillId="0" borderId="63" xfId="0" applyFont="1" applyFill="1" applyBorder="1" applyAlignment="1">
      <alignment horizontal="center" vertical="center"/>
    </xf>
    <xf numFmtId="0" fontId="43" fillId="0" borderId="63" xfId="0" applyFont="1" applyFill="1" applyBorder="1" applyAlignment="1">
      <alignment horizontal="center" vertical="center" wrapText="1"/>
    </xf>
    <xf numFmtId="1" fontId="6" fillId="0" borderId="63" xfId="0" applyNumberFormat="1" applyFont="1" applyFill="1" applyBorder="1" applyAlignment="1">
      <alignment horizontal="center" vertical="center" wrapText="1"/>
    </xf>
    <xf numFmtId="0" fontId="41" fillId="9" borderId="63" xfId="0" applyNumberFormat="1" applyFont="1" applyFill="1" applyBorder="1" applyAlignment="1">
      <alignment horizontal="center" vertical="center"/>
    </xf>
    <xf numFmtId="49" fontId="6" fillId="0" borderId="63" xfId="0" applyNumberFormat="1" applyFont="1" applyFill="1" applyBorder="1" applyAlignment="1">
      <alignment horizontal="center" vertical="center" wrapText="1"/>
    </xf>
    <xf numFmtId="0" fontId="10" fillId="0" borderId="1" xfId="0" applyFont="1" applyFill="1" applyBorder="1" applyAlignment="1">
      <alignment vertical="center"/>
    </xf>
    <xf numFmtId="0" fontId="6" fillId="0" borderId="23" xfId="0" applyNumberFormat="1" applyFont="1" applyFill="1" applyBorder="1" applyAlignment="1">
      <alignment horizontal="center" vertical="center"/>
    </xf>
    <xf numFmtId="49" fontId="16" fillId="0" borderId="23" xfId="0" applyNumberFormat="1" applyFont="1" applyFill="1" applyBorder="1" applyAlignment="1">
      <alignment horizontal="center" vertical="center"/>
    </xf>
    <xf numFmtId="0" fontId="16" fillId="0" borderId="24" xfId="0" applyNumberFormat="1" applyFont="1" applyFill="1" applyBorder="1" applyAlignment="1">
      <alignment horizontal="center" vertical="center"/>
    </xf>
    <xf numFmtId="0" fontId="10" fillId="0" borderId="24" xfId="0" applyNumberFormat="1" applyFont="1" applyFill="1" applyBorder="1" applyAlignment="1">
      <alignment horizontal="center" vertical="center"/>
    </xf>
    <xf numFmtId="49" fontId="6" fillId="0" borderId="24" xfId="0" applyNumberFormat="1" applyFont="1" applyFill="1" applyBorder="1" applyAlignment="1">
      <alignment horizontal="center" vertical="center"/>
    </xf>
    <xf numFmtId="0" fontId="6" fillId="0" borderId="25" xfId="0" applyNumberFormat="1" applyFont="1" applyFill="1" applyBorder="1" applyAlignment="1">
      <alignment horizontal="center" vertical="center"/>
    </xf>
    <xf numFmtId="0" fontId="18" fillId="0" borderId="0" xfId="0" applyFont="1" applyBorder="1" applyAlignment="1">
      <alignment vertical="center"/>
    </xf>
    <xf numFmtId="0" fontId="12" fillId="0" borderId="1" xfId="0" applyFont="1" applyFill="1" applyBorder="1" applyAlignment="1">
      <alignment vertical="center"/>
    </xf>
    <xf numFmtId="49" fontId="23" fillId="0" borderId="23" xfId="0" applyNumberFormat="1" applyFont="1" applyFill="1" applyBorder="1" applyAlignment="1">
      <alignment horizontal="center" vertical="center"/>
    </xf>
    <xf numFmtId="0" fontId="23" fillId="0" borderId="24" xfId="0" applyNumberFormat="1" applyFont="1" applyFill="1" applyBorder="1" applyAlignment="1">
      <alignment horizontal="center" vertical="center"/>
    </xf>
    <xf numFmtId="0" fontId="41" fillId="9" borderId="23" xfId="0" applyNumberFormat="1" applyFont="1" applyFill="1" applyBorder="1" applyAlignment="1">
      <alignment horizontal="center" vertical="center"/>
    </xf>
    <xf numFmtId="0" fontId="31" fillId="0" borderId="0" xfId="0" applyFont="1" applyBorder="1" applyAlignment="1">
      <alignment vertical="center"/>
    </xf>
    <xf numFmtId="0" fontId="13" fillId="0" borderId="1" xfId="0" applyFont="1" applyFill="1" applyBorder="1" applyAlignment="1">
      <alignment vertical="center"/>
    </xf>
    <xf numFmtId="49" fontId="22" fillId="0" borderId="23" xfId="0" applyNumberFormat="1" applyFont="1" applyFill="1" applyBorder="1" applyAlignment="1">
      <alignment horizontal="center" vertical="center"/>
    </xf>
    <xf numFmtId="0" fontId="22" fillId="0" borderId="24" xfId="0" applyNumberFormat="1" applyFont="1" applyFill="1" applyBorder="1" applyAlignment="1">
      <alignment horizontal="center" vertical="center"/>
    </xf>
    <xf numFmtId="0" fontId="13" fillId="0" borderId="24" xfId="0" applyNumberFormat="1" applyFont="1" applyFill="1" applyBorder="1" applyAlignment="1">
      <alignment horizontal="center" vertical="center"/>
    </xf>
    <xf numFmtId="0" fontId="29" fillId="0" borderId="0" xfId="0" applyFont="1" applyBorder="1" applyAlignment="1">
      <alignment vertical="center"/>
    </xf>
    <xf numFmtId="0" fontId="7" fillId="6" borderId="1" xfId="0" applyFont="1" applyFill="1" applyBorder="1" applyAlignment="1">
      <alignment vertical="center"/>
    </xf>
    <xf numFmtId="0" fontId="6" fillId="6" borderId="23" xfId="0" applyNumberFormat="1" applyFont="1" applyFill="1" applyBorder="1" applyAlignment="1">
      <alignment horizontal="center" vertical="center"/>
    </xf>
    <xf numFmtId="49" fontId="17" fillId="6" borderId="23" xfId="0" applyNumberFormat="1" applyFont="1" applyFill="1" applyBorder="1" applyAlignment="1">
      <alignment horizontal="center" vertical="center"/>
    </xf>
    <xf numFmtId="0" fontId="17" fillId="6" borderId="24" xfId="0" applyNumberFormat="1" applyFont="1" applyFill="1" applyBorder="1" applyAlignment="1">
      <alignment horizontal="center" vertical="center"/>
    </xf>
    <xf numFmtId="0" fontId="7" fillId="6" borderId="24" xfId="0" applyNumberFormat="1" applyFont="1" applyFill="1" applyBorder="1" applyAlignment="1">
      <alignment horizontal="center" vertical="center"/>
    </xf>
    <xf numFmtId="49" fontId="6" fillId="6" borderId="24" xfId="0" applyNumberFormat="1" applyFont="1" applyFill="1" applyBorder="1" applyAlignment="1">
      <alignment horizontal="center" vertical="center"/>
    </xf>
    <xf numFmtId="0" fontId="6" fillId="6" borderId="25" xfId="0" applyNumberFormat="1" applyFont="1" applyFill="1" applyBorder="1" applyAlignment="1">
      <alignment horizontal="center" vertical="center"/>
    </xf>
    <xf numFmtId="0" fontId="28" fillId="0" borderId="0" xfId="0" applyFont="1" applyBorder="1" applyAlignment="1">
      <alignment vertical="center"/>
    </xf>
    <xf numFmtId="0" fontId="10" fillId="6" borderId="1" xfId="0" applyFont="1" applyFill="1" applyBorder="1" applyAlignment="1">
      <alignment vertical="center"/>
    </xf>
    <xf numFmtId="49" fontId="16" fillId="6" borderId="23" xfId="0" applyNumberFormat="1" applyFont="1" applyFill="1" applyBorder="1" applyAlignment="1">
      <alignment horizontal="center" vertical="center"/>
    </xf>
    <xf numFmtId="0" fontId="16" fillId="6" borderId="24" xfId="0" applyNumberFormat="1" applyFont="1" applyFill="1" applyBorder="1" applyAlignment="1">
      <alignment horizontal="center" vertical="center"/>
    </xf>
    <xf numFmtId="0" fontId="10" fillId="6" borderId="24" xfId="0" applyNumberFormat="1" applyFont="1" applyFill="1" applyBorder="1" applyAlignment="1">
      <alignment horizontal="center" vertical="center"/>
    </xf>
    <xf numFmtId="0" fontId="10" fillId="8" borderId="1" xfId="0" applyFont="1" applyFill="1" applyBorder="1" applyAlignment="1">
      <alignment vertical="center"/>
    </xf>
    <xf numFmtId="0" fontId="6" fillId="8" borderId="23" xfId="0" applyNumberFormat="1" applyFont="1" applyFill="1" applyBorder="1" applyAlignment="1">
      <alignment horizontal="center" vertical="center"/>
    </xf>
    <xf numFmtId="49" fontId="16" fillId="8" borderId="23" xfId="0" applyNumberFormat="1" applyFont="1" applyFill="1" applyBorder="1" applyAlignment="1">
      <alignment horizontal="center" vertical="center"/>
    </xf>
    <xf numFmtId="0" fontId="16" fillId="8" borderId="24" xfId="0" applyNumberFormat="1" applyFont="1" applyFill="1" applyBorder="1" applyAlignment="1">
      <alignment horizontal="center" vertical="center"/>
    </xf>
    <xf numFmtId="0" fontId="10" fillId="8" borderId="24" xfId="0" applyNumberFormat="1" applyFont="1" applyFill="1" applyBorder="1" applyAlignment="1">
      <alignment horizontal="center" vertical="center"/>
    </xf>
    <xf numFmtId="49" fontId="6" fillId="8" borderId="24" xfId="0" applyNumberFormat="1" applyFont="1" applyFill="1" applyBorder="1" applyAlignment="1">
      <alignment horizontal="center" vertical="center"/>
    </xf>
    <xf numFmtId="0" fontId="6" fillId="8" borderId="25" xfId="0" applyNumberFormat="1" applyFont="1" applyFill="1" applyBorder="1" applyAlignment="1">
      <alignment horizontal="center" vertical="center"/>
    </xf>
    <xf numFmtId="0" fontId="30" fillId="0" borderId="0" xfId="0" applyFont="1" applyBorder="1" applyAlignment="1">
      <alignment vertical="center"/>
    </xf>
    <xf numFmtId="0" fontId="21" fillId="6" borderId="1" xfId="0" applyFont="1" applyFill="1" applyBorder="1" applyAlignment="1">
      <alignment vertical="center"/>
    </xf>
    <xf numFmtId="49" fontId="27" fillId="6" borderId="23" xfId="0" applyNumberFormat="1" applyFont="1" applyFill="1" applyBorder="1" applyAlignment="1">
      <alignment horizontal="center" vertical="center"/>
    </xf>
    <xf numFmtId="0" fontId="27" fillId="6" borderId="24" xfId="0" applyNumberFormat="1" applyFont="1" applyFill="1" applyBorder="1" applyAlignment="1">
      <alignment horizontal="center" vertical="center"/>
    </xf>
    <xf numFmtId="0" fontId="21" fillId="6" borderId="24" xfId="0" applyNumberFormat="1" applyFont="1" applyFill="1" applyBorder="1" applyAlignment="1">
      <alignment horizontal="center" vertical="center"/>
    </xf>
    <xf numFmtId="0" fontId="7" fillId="0" borderId="1" xfId="0" applyFont="1" applyFill="1" applyBorder="1" applyAlignment="1">
      <alignment vertical="center"/>
    </xf>
    <xf numFmtId="49" fontId="17" fillId="0" borderId="23" xfId="0" applyNumberFormat="1" applyFont="1" applyFill="1" applyBorder="1" applyAlignment="1">
      <alignment horizontal="center" vertical="center"/>
    </xf>
    <xf numFmtId="0" fontId="17" fillId="0" borderId="24" xfId="0" applyNumberFormat="1" applyFont="1" applyFill="1" applyBorder="1" applyAlignment="1">
      <alignment horizontal="center" vertical="center"/>
    </xf>
    <xf numFmtId="0" fontId="7" fillId="0" borderId="24" xfId="0" applyNumberFormat="1" applyFont="1" applyFill="1" applyBorder="1" applyAlignment="1">
      <alignment horizontal="center" vertical="center"/>
    </xf>
    <xf numFmtId="0" fontId="12" fillId="8" borderId="1" xfId="0" applyFont="1" applyFill="1" applyBorder="1" applyAlignment="1">
      <alignment vertical="center"/>
    </xf>
    <xf numFmtId="49" fontId="23" fillId="8" borderId="23" xfId="0" applyNumberFormat="1" applyFont="1" applyFill="1" applyBorder="1" applyAlignment="1">
      <alignment horizontal="center" vertical="center"/>
    </xf>
    <xf numFmtId="0" fontId="23" fillId="8" borderId="24" xfId="0" applyNumberFormat="1" applyFont="1" applyFill="1" applyBorder="1" applyAlignment="1">
      <alignment horizontal="center" vertical="center"/>
    </xf>
    <xf numFmtId="0" fontId="12" fillId="8" borderId="24" xfId="0" applyNumberFormat="1" applyFont="1" applyFill="1" applyBorder="1" applyAlignment="1">
      <alignment horizontal="center" vertical="center"/>
    </xf>
    <xf numFmtId="0" fontId="13" fillId="8" borderId="1" xfId="0" applyFont="1" applyFill="1" applyBorder="1" applyAlignment="1">
      <alignment vertical="center"/>
    </xf>
    <xf numFmtId="0" fontId="12" fillId="6" borderId="1" xfId="0" applyFont="1" applyFill="1" applyBorder="1" applyAlignment="1">
      <alignment vertical="center"/>
    </xf>
    <xf numFmtId="49" fontId="23" fillId="6" borderId="23" xfId="0" applyNumberFormat="1" applyFont="1" applyFill="1" applyBorder="1" applyAlignment="1">
      <alignment horizontal="center" vertical="center"/>
    </xf>
    <xf numFmtId="0" fontId="23" fillId="6" borderId="24" xfId="0" applyNumberFormat="1" applyFont="1" applyFill="1" applyBorder="1" applyAlignment="1">
      <alignment horizontal="center" vertical="center"/>
    </xf>
    <xf numFmtId="0" fontId="12" fillId="6" borderId="24" xfId="0" applyNumberFormat="1" applyFont="1" applyFill="1" applyBorder="1" applyAlignment="1">
      <alignment horizontal="center" vertical="center"/>
    </xf>
    <xf numFmtId="0" fontId="21" fillId="0" borderId="1" xfId="0" applyFont="1" applyFill="1" applyBorder="1" applyAlignment="1">
      <alignment vertical="center"/>
    </xf>
    <xf numFmtId="49" fontId="27" fillId="0" borderId="23" xfId="0" applyNumberFormat="1" applyFont="1" applyFill="1" applyBorder="1" applyAlignment="1">
      <alignment horizontal="center" vertical="center"/>
    </xf>
    <xf numFmtId="0" fontId="27" fillId="0" borderId="24" xfId="0" applyNumberFormat="1" applyFont="1" applyFill="1" applyBorder="1" applyAlignment="1">
      <alignment horizontal="center" vertical="center"/>
    </xf>
    <xf numFmtId="0" fontId="21" fillId="0" borderId="24" xfId="0" applyNumberFormat="1" applyFont="1" applyFill="1" applyBorder="1" applyAlignment="1">
      <alignment horizontal="center" vertical="center"/>
    </xf>
    <xf numFmtId="0" fontId="6" fillId="6" borderId="25" xfId="0" quotePrefix="1" applyNumberFormat="1" applyFont="1" applyFill="1" applyBorder="1" applyAlignment="1">
      <alignment horizontal="center" vertical="center"/>
    </xf>
    <xf numFmtId="0" fontId="41" fillId="9" borderId="51" xfId="0" applyNumberFormat="1" applyFont="1" applyFill="1" applyBorder="1" applyAlignment="1">
      <alignment horizontal="center" vertical="center"/>
    </xf>
    <xf numFmtId="0" fontId="3" fillId="0" borderId="0" xfId="0" applyFont="1" applyBorder="1" applyAlignment="1">
      <alignment horizontal="center" vertical="center"/>
    </xf>
    <xf numFmtId="0" fontId="3" fillId="0" borderId="0" xfId="0" applyFont="1" applyBorder="1" applyAlignment="1">
      <alignment horizontal="left" vertical="center"/>
    </xf>
    <xf numFmtId="0" fontId="4" fillId="0" borderId="0" xfId="0" applyNumberFormat="1" applyFont="1" applyBorder="1" applyAlignment="1">
      <alignment horizontal="left" vertical="center"/>
    </xf>
    <xf numFmtId="0" fontId="1" fillId="0" borderId="0" xfId="0" applyFont="1" applyBorder="1" applyAlignment="1">
      <alignment horizontal="center" vertical="center"/>
    </xf>
    <xf numFmtId="0" fontId="1" fillId="0" borderId="0" xfId="0" applyFont="1" applyBorder="1" applyAlignment="1">
      <alignment horizontal="left" vertical="center"/>
    </xf>
    <xf numFmtId="0" fontId="4" fillId="0" borderId="0" xfId="0" applyFont="1" applyBorder="1" applyAlignment="1">
      <alignment horizontal="center" vertical="center"/>
    </xf>
    <xf numFmtId="0" fontId="6" fillId="0" borderId="0" xfId="0" applyFont="1" applyBorder="1" applyAlignment="1">
      <alignment vertical="center" wrapText="1"/>
    </xf>
    <xf numFmtId="0" fontId="37" fillId="0" borderId="31" xfId="0" applyFont="1" applyFill="1" applyBorder="1" applyAlignment="1">
      <alignment horizontal="centerContinuous" vertical="center"/>
    </xf>
    <xf numFmtId="0" fontId="6" fillId="0" borderId="0" xfId="0" applyFont="1" applyBorder="1" applyAlignment="1">
      <alignment horizontal="left" vertical="center" wrapText="1"/>
    </xf>
    <xf numFmtId="0" fontId="6" fillId="0" borderId="58" xfId="0" applyFont="1" applyFill="1" applyBorder="1" applyAlignment="1">
      <alignment horizontal="centerContinuous" vertical="center"/>
    </xf>
    <xf numFmtId="0" fontId="2" fillId="0" borderId="0" xfId="0" applyFont="1" applyBorder="1" applyAlignment="1">
      <alignment horizontal="centerContinuous" vertical="center"/>
    </xf>
    <xf numFmtId="0" fontId="20" fillId="7" borderId="17" xfId="0" applyFont="1" applyFill="1" applyBorder="1" applyAlignment="1">
      <alignment horizontal="center" vertical="center"/>
    </xf>
    <xf numFmtId="0" fontId="20" fillId="7" borderId="18" xfId="0" applyFont="1" applyFill="1" applyBorder="1" applyAlignment="1">
      <alignment horizontal="center" vertical="center"/>
    </xf>
    <xf numFmtId="49" fontId="20" fillId="7" borderId="18" xfId="0" applyNumberFormat="1" applyFont="1" applyFill="1" applyBorder="1" applyAlignment="1">
      <alignment horizontal="center" vertical="center"/>
    </xf>
    <xf numFmtId="0" fontId="20" fillId="7" borderId="20" xfId="0" applyFont="1" applyFill="1" applyBorder="1" applyAlignment="1">
      <alignment horizontal="center" vertical="center"/>
    </xf>
    <xf numFmtId="0" fontId="44" fillId="9" borderId="20" xfId="0" applyFont="1" applyFill="1" applyBorder="1" applyAlignment="1">
      <alignment horizontal="center" vertical="center"/>
    </xf>
    <xf numFmtId="0" fontId="20" fillId="7" borderId="19" xfId="0" applyFont="1" applyFill="1" applyBorder="1" applyAlignment="1">
      <alignment horizontal="center" vertical="center"/>
    </xf>
    <xf numFmtId="0" fontId="20" fillId="7" borderId="28" xfId="0" applyFont="1" applyFill="1" applyBorder="1" applyAlignment="1">
      <alignment horizontal="center" vertical="center"/>
    </xf>
    <xf numFmtId="1" fontId="1" fillId="0" borderId="52" xfId="0" applyNumberFormat="1" applyFont="1" applyFill="1" applyBorder="1" applyAlignment="1">
      <alignment horizontal="center" vertical="center"/>
    </xf>
    <xf numFmtId="0" fontId="4" fillId="0" borderId="0" xfId="0" applyFont="1" applyBorder="1" applyAlignment="1">
      <alignment horizontal="centerContinuous" vertical="center"/>
    </xf>
    <xf numFmtId="164" fontId="4" fillId="0" borderId="0" xfId="0" applyNumberFormat="1" applyFont="1" applyBorder="1" applyAlignment="1">
      <alignment horizontal="center" vertical="center"/>
    </xf>
    <xf numFmtId="0" fontId="20" fillId="7" borderId="20" xfId="0" applyFont="1" applyFill="1" applyBorder="1" applyAlignment="1">
      <alignment horizontal="centerContinuous" vertical="center"/>
    </xf>
    <xf numFmtId="0" fontId="20" fillId="7" borderId="69" xfId="0" applyFont="1" applyFill="1" applyBorder="1" applyAlignment="1">
      <alignment horizontal="centerContinuous" vertical="center"/>
    </xf>
    <xf numFmtId="0" fontId="20" fillId="7" borderId="54" xfId="0" applyFont="1" applyFill="1" applyBorder="1" applyAlignment="1">
      <alignment horizontal="centerContinuous" vertical="center"/>
    </xf>
    <xf numFmtId="164" fontId="4" fillId="0" borderId="12" xfId="0" applyNumberFormat="1" applyFont="1" applyFill="1" applyBorder="1" applyAlignment="1">
      <alignment horizontal="center" vertical="center"/>
    </xf>
    <xf numFmtId="164" fontId="2" fillId="0" borderId="0" xfId="0" applyNumberFormat="1" applyFont="1" applyBorder="1" applyAlignment="1">
      <alignment horizontal="centerContinuous" vertical="center"/>
    </xf>
    <xf numFmtId="0" fontId="20" fillId="3" borderId="32" xfId="0" applyFont="1" applyFill="1" applyBorder="1" applyAlignment="1">
      <alignment horizontal="center" vertical="center"/>
    </xf>
    <xf numFmtId="164" fontId="20" fillId="3" borderId="33" xfId="0" applyNumberFormat="1" applyFont="1" applyFill="1" applyBorder="1" applyAlignment="1">
      <alignment horizontal="center" vertical="center"/>
    </xf>
    <xf numFmtId="0" fontId="20" fillId="3" borderId="32" xfId="0" applyFont="1" applyFill="1" applyBorder="1" applyAlignment="1">
      <alignment horizontal="right" vertical="center"/>
    </xf>
    <xf numFmtId="0" fontId="20" fillId="3" borderId="34" xfId="0" applyFont="1" applyFill="1" applyBorder="1" applyAlignment="1">
      <alignment vertical="center"/>
    </xf>
    <xf numFmtId="164" fontId="20" fillId="3" borderId="28" xfId="0" applyNumberFormat="1" applyFont="1" applyFill="1" applyBorder="1" applyAlignment="1">
      <alignment horizontal="center" vertical="center"/>
    </xf>
    <xf numFmtId="0" fontId="1" fillId="0" borderId="35" xfId="0" applyFont="1" applyBorder="1" applyAlignment="1">
      <alignment horizontal="center" vertical="center" shrinkToFit="1"/>
    </xf>
    <xf numFmtId="1" fontId="1" fillId="0" borderId="36" xfId="0" applyNumberFormat="1" applyFont="1" applyBorder="1" applyAlignment="1">
      <alignment horizontal="center" vertical="center" shrinkToFit="1"/>
    </xf>
    <xf numFmtId="164" fontId="1" fillId="0" borderId="36" xfId="0" applyNumberFormat="1" applyFont="1" applyBorder="1" applyAlignment="1">
      <alignment horizontal="center" vertical="center" shrinkToFit="1"/>
    </xf>
    <xf numFmtId="0" fontId="4" fillId="0" borderId="37" xfId="0" applyFont="1" applyBorder="1" applyAlignment="1">
      <alignment horizontal="left" vertical="center"/>
    </xf>
    <xf numFmtId="0" fontId="4" fillId="0" borderId="38" xfId="0" applyFont="1" applyBorder="1" applyAlignment="1">
      <alignment horizontal="left" vertical="center" shrinkToFit="1"/>
    </xf>
    <xf numFmtId="1" fontId="4" fillId="0" borderId="36" xfId="0" applyNumberFormat="1" applyFont="1" applyBorder="1" applyAlignment="1">
      <alignment horizontal="center" vertical="center" shrinkToFit="1"/>
    </xf>
    <xf numFmtId="164" fontId="4" fillId="0" borderId="36" xfId="0" applyNumberFormat="1" applyFont="1" applyBorder="1" applyAlignment="1">
      <alignment horizontal="center" vertical="center" shrinkToFit="1"/>
    </xf>
    <xf numFmtId="0" fontId="1" fillId="0" borderId="43" xfId="0" applyFont="1" applyBorder="1" applyAlignment="1">
      <alignment horizontal="center" vertical="center" shrinkToFit="1"/>
    </xf>
    <xf numFmtId="1" fontId="4" fillId="0" borderId="44" xfId="0" applyNumberFormat="1" applyFont="1" applyBorder="1" applyAlignment="1">
      <alignment horizontal="center" vertical="center" shrinkToFit="1"/>
    </xf>
    <xf numFmtId="164" fontId="4" fillId="0" borderId="44" xfId="0" applyNumberFormat="1" applyFont="1" applyBorder="1" applyAlignment="1">
      <alignment horizontal="center" vertical="center" shrinkToFit="1"/>
    </xf>
    <xf numFmtId="0" fontId="4" fillId="0" borderId="45" xfId="0" applyFont="1" applyBorder="1" applyAlignment="1">
      <alignment horizontal="left" vertical="center"/>
    </xf>
    <xf numFmtId="0" fontId="4" fillId="0" borderId="46" xfId="0" applyFont="1" applyBorder="1" applyAlignment="1">
      <alignment horizontal="left" vertical="center" shrinkToFit="1"/>
    </xf>
    <xf numFmtId="164" fontId="2" fillId="0" borderId="0" xfId="0" applyNumberFormat="1" applyFont="1" applyBorder="1" applyAlignment="1">
      <alignment horizontal="centerContinuous" vertical="center" shrinkToFit="1"/>
    </xf>
    <xf numFmtId="0" fontId="2" fillId="0" borderId="0" xfId="0" applyFont="1" applyBorder="1" applyAlignment="1">
      <alignment horizontal="centerContinuous" vertical="center" shrinkToFit="1"/>
    </xf>
    <xf numFmtId="0" fontId="1" fillId="0" borderId="39" xfId="0" applyFont="1" applyBorder="1" applyAlignment="1">
      <alignment horizontal="center" vertical="center" shrinkToFit="1"/>
    </xf>
    <xf numFmtId="1" fontId="1" fillId="0" borderId="40" xfId="0" applyNumberFormat="1" applyFont="1" applyBorder="1" applyAlignment="1">
      <alignment horizontal="center" vertical="center" shrinkToFit="1"/>
    </xf>
    <xf numFmtId="164" fontId="1" fillId="0" borderId="40" xfId="0" applyNumberFormat="1" applyFont="1" applyBorder="1" applyAlignment="1">
      <alignment horizontal="center" vertical="center" shrinkToFit="1"/>
    </xf>
    <xf numFmtId="0" fontId="4" fillId="0" borderId="41" xfId="0" applyFont="1" applyBorder="1" applyAlignment="1">
      <alignment horizontal="left" vertical="center"/>
    </xf>
    <xf numFmtId="0" fontId="1" fillId="0" borderId="41" xfId="0" applyFont="1" applyBorder="1" applyAlignment="1">
      <alignment horizontal="left" vertical="center"/>
    </xf>
    <xf numFmtId="0" fontId="4" fillId="0" borderId="42" xfId="0" applyFont="1" applyBorder="1" applyAlignment="1">
      <alignment horizontal="left" vertical="center" shrinkToFit="1"/>
    </xf>
    <xf numFmtId="0" fontId="1" fillId="0" borderId="45" xfId="0" applyFont="1" applyBorder="1" applyAlignment="1">
      <alignment horizontal="left" vertical="center"/>
    </xf>
    <xf numFmtId="1" fontId="1" fillId="0" borderId="0" xfId="0" applyNumberFormat="1" applyFont="1" applyBorder="1" applyAlignment="1">
      <alignment horizontal="center" vertical="center"/>
    </xf>
    <xf numFmtId="1" fontId="4" fillId="0" borderId="49" xfId="0" applyNumberFormat="1" applyFont="1" applyBorder="1" applyAlignment="1">
      <alignment horizontal="center" vertical="center" shrinkToFit="1"/>
    </xf>
    <xf numFmtId="164" fontId="4" fillId="0" borderId="49" xfId="0" applyNumberFormat="1" applyFont="1" applyBorder="1" applyAlignment="1">
      <alignment horizontal="center" vertical="center" shrinkToFit="1"/>
    </xf>
    <xf numFmtId="0" fontId="4" fillId="0" borderId="50" xfId="0" applyFont="1" applyBorder="1" applyAlignment="1">
      <alignment horizontal="left" vertical="center"/>
    </xf>
    <xf numFmtId="0" fontId="4" fillId="0" borderId="47" xfId="0" applyFont="1" applyBorder="1" applyAlignment="1">
      <alignment horizontal="left" vertical="center" shrinkToFit="1"/>
    </xf>
    <xf numFmtId="1" fontId="4" fillId="0" borderId="0" xfId="0" applyNumberFormat="1" applyFont="1" applyBorder="1" applyAlignment="1">
      <alignment horizontal="center" vertical="center"/>
    </xf>
    <xf numFmtId="1" fontId="4" fillId="0" borderId="0" xfId="0" applyNumberFormat="1" applyFont="1" applyBorder="1" applyAlignment="1">
      <alignment vertical="center"/>
    </xf>
    <xf numFmtId="0" fontId="19" fillId="2" borderId="83" xfId="0" applyFont="1" applyFill="1" applyBorder="1" applyAlignment="1">
      <alignment horizontal="left" vertical="center"/>
    </xf>
    <xf numFmtId="0" fontId="3" fillId="2" borderId="83" xfId="0" applyFont="1" applyFill="1" applyBorder="1" applyAlignment="1">
      <alignment horizontal="centerContinuous" vertical="center"/>
    </xf>
    <xf numFmtId="49" fontId="16" fillId="0" borderId="29" xfId="0" applyNumberFormat="1" applyFont="1" applyBorder="1" applyAlignment="1">
      <alignment horizontal="center" shrinkToFit="1"/>
    </xf>
    <xf numFmtId="0" fontId="6" fillId="8" borderId="25" xfId="0" quotePrefix="1" applyNumberFormat="1" applyFont="1" applyFill="1" applyBorder="1" applyAlignment="1">
      <alignment horizontal="center" vertical="center"/>
    </xf>
    <xf numFmtId="0" fontId="6" fillId="0" borderId="25" xfId="0" quotePrefix="1" applyNumberFormat="1" applyFont="1" applyFill="1" applyBorder="1" applyAlignment="1">
      <alignment horizontal="center" vertical="center"/>
    </xf>
    <xf numFmtId="0" fontId="12" fillId="0" borderId="8" xfId="0" applyFont="1" applyFill="1" applyBorder="1" applyAlignment="1">
      <alignment vertical="center"/>
    </xf>
    <xf numFmtId="0" fontId="6" fillId="0" borderId="51" xfId="0" applyNumberFormat="1" applyFont="1" applyFill="1" applyBorder="1" applyAlignment="1">
      <alignment horizontal="center" vertical="center"/>
    </xf>
    <xf numFmtId="49" fontId="23" fillId="0" borderId="51" xfId="0" applyNumberFormat="1" applyFont="1" applyFill="1" applyBorder="1" applyAlignment="1">
      <alignment horizontal="center" vertical="center"/>
    </xf>
    <xf numFmtId="0" fontId="23" fillId="0" borderId="52" xfId="0" applyNumberFormat="1" applyFont="1" applyFill="1" applyBorder="1" applyAlignment="1">
      <alignment horizontal="center" vertical="center"/>
    </xf>
    <xf numFmtId="0" fontId="12" fillId="0" borderId="52" xfId="0" applyNumberFormat="1" applyFont="1" applyFill="1" applyBorder="1" applyAlignment="1">
      <alignment horizontal="center" vertical="center"/>
    </xf>
    <xf numFmtId="49" fontId="6" fillId="0" borderId="52" xfId="0" applyNumberFormat="1" applyFont="1" applyFill="1" applyBorder="1" applyAlignment="1">
      <alignment horizontal="center" vertical="center"/>
    </xf>
    <xf numFmtId="0" fontId="6" fillId="0" borderId="30" xfId="0" applyNumberFormat="1" applyFont="1" applyFill="1" applyBorder="1" applyAlignment="1">
      <alignment horizontal="center" vertical="center"/>
    </xf>
    <xf numFmtId="49" fontId="22" fillId="8" borderId="23" xfId="0" applyNumberFormat="1" applyFont="1" applyFill="1" applyBorder="1" applyAlignment="1">
      <alignment horizontal="center" vertical="center"/>
    </xf>
    <xf numFmtId="0" fontId="22" fillId="8" borderId="24" xfId="0" applyNumberFormat="1" applyFont="1" applyFill="1" applyBorder="1" applyAlignment="1">
      <alignment horizontal="center" vertical="center"/>
    </xf>
    <xf numFmtId="0" fontId="13" fillId="8" borderId="24" xfId="0" applyNumberFormat="1" applyFont="1" applyFill="1" applyBorder="1" applyAlignment="1">
      <alignment horizontal="center" vertical="center"/>
    </xf>
    <xf numFmtId="0" fontId="9" fillId="6" borderId="1" xfId="0" applyFont="1" applyFill="1" applyBorder="1" applyAlignment="1">
      <alignment vertical="center"/>
    </xf>
    <xf numFmtId="49" fontId="26" fillId="6" borderId="23" xfId="0" applyNumberFormat="1" applyFont="1" applyFill="1" applyBorder="1" applyAlignment="1">
      <alignment horizontal="center" vertical="center"/>
    </xf>
    <xf numFmtId="0" fontId="26" fillId="6" borderId="24" xfId="0" applyNumberFormat="1" applyFont="1" applyFill="1" applyBorder="1" applyAlignment="1">
      <alignment horizontal="center" vertical="center"/>
    </xf>
    <xf numFmtId="0" fontId="9" fillId="6" borderId="24" xfId="0" applyNumberFormat="1" applyFont="1" applyFill="1" applyBorder="1" applyAlignment="1">
      <alignment horizontal="center" vertical="center"/>
    </xf>
    <xf numFmtId="0" fontId="6" fillId="0" borderId="59" xfId="0" applyFont="1" applyFill="1" applyBorder="1" applyAlignment="1">
      <alignment horizontal="centerContinuous"/>
    </xf>
    <xf numFmtId="0" fontId="6" fillId="0" borderId="64" xfId="0" quotePrefix="1" applyFont="1" applyFill="1" applyBorder="1" applyAlignment="1">
      <alignment horizontal="center" vertical="center"/>
    </xf>
    <xf numFmtId="0" fontId="4" fillId="0" borderId="85" xfId="0" applyFont="1" applyFill="1" applyBorder="1" applyAlignment="1">
      <alignment horizontal="center" vertical="center"/>
    </xf>
    <xf numFmtId="0" fontId="20" fillId="7" borderId="65" xfId="0" applyFont="1" applyFill="1" applyBorder="1" applyAlignment="1">
      <alignment horizontal="centerContinuous" vertical="center"/>
    </xf>
    <xf numFmtId="0" fontId="20" fillId="7" borderId="66" xfId="0" applyFont="1" applyFill="1" applyBorder="1" applyAlignment="1">
      <alignment horizontal="centerContinuous" vertical="center"/>
    </xf>
    <xf numFmtId="0" fontId="20" fillId="7" borderId="66" xfId="0" applyFont="1" applyFill="1" applyBorder="1" applyAlignment="1">
      <alignment horizontal="center" vertical="center"/>
    </xf>
    <xf numFmtId="0" fontId="1" fillId="0" borderId="11" xfId="0" applyFont="1" applyFill="1" applyBorder="1" applyAlignment="1">
      <alignment horizontal="centerContinuous" vertical="center"/>
    </xf>
    <xf numFmtId="0" fontId="4" fillId="0" borderId="12" xfId="0" applyFont="1" applyFill="1" applyBorder="1" applyAlignment="1">
      <alignment horizontal="centerContinuous" vertical="center"/>
    </xf>
    <xf numFmtId="49" fontId="1" fillId="0" borderId="12" xfId="0" applyNumberFormat="1" applyFont="1" applyFill="1" applyBorder="1" applyAlignment="1">
      <alignment horizontal="center" vertical="center"/>
    </xf>
    <xf numFmtId="0" fontId="20" fillId="7" borderId="86" xfId="0" applyFont="1" applyFill="1" applyBorder="1" applyAlignment="1">
      <alignment horizontal="centerContinuous" vertical="center"/>
    </xf>
    <xf numFmtId="0" fontId="20" fillId="7" borderId="87" xfId="0" applyFont="1" applyFill="1" applyBorder="1" applyAlignment="1">
      <alignment horizontal="centerContinuous" vertical="center"/>
    </xf>
    <xf numFmtId="0" fontId="20" fillId="7" borderId="88" xfId="0" applyFont="1" applyFill="1" applyBorder="1" applyAlignment="1">
      <alignment horizontal="center" vertical="center"/>
    </xf>
    <xf numFmtId="164" fontId="1" fillId="0" borderId="22" xfId="0" applyNumberFormat="1" applyFont="1" applyFill="1" applyBorder="1" applyAlignment="1">
      <alignment horizontal="centerContinuous" vertical="center"/>
    </xf>
    <xf numFmtId="164" fontId="4" fillId="0" borderId="89" xfId="0" applyNumberFormat="1" applyFont="1" applyBorder="1" applyAlignment="1">
      <alignment horizontal="centerContinuous" vertical="center"/>
    </xf>
    <xf numFmtId="0" fontId="9" fillId="0" borderId="80" xfId="0" applyFont="1" applyFill="1" applyBorder="1" applyAlignment="1">
      <alignment horizontal="centerContinuous" shrinkToFit="1"/>
    </xf>
    <xf numFmtId="0" fontId="46" fillId="0" borderId="90" xfId="0" applyFont="1" applyFill="1" applyBorder="1" applyAlignment="1">
      <alignment horizontal="centerContinuous" shrinkToFit="1"/>
    </xf>
    <xf numFmtId="0" fontId="17" fillId="0" borderId="31" xfId="0" applyFont="1" applyFill="1" applyBorder="1" applyAlignment="1">
      <alignment horizontal="centerContinuous" shrinkToFit="1"/>
    </xf>
    <xf numFmtId="0" fontId="6" fillId="0" borderId="81" xfId="0" applyFont="1" applyFill="1" applyBorder="1" applyAlignment="1">
      <alignment horizontal="centerContinuous"/>
    </xf>
    <xf numFmtId="0" fontId="6" fillId="0" borderId="58" xfId="0" applyFont="1" applyFill="1" applyBorder="1" applyAlignment="1">
      <alignment horizontal="centerContinuous"/>
    </xf>
    <xf numFmtId="0" fontId="1" fillId="0" borderId="0" xfId="5" applyFont="1" applyBorder="1" applyAlignment="1">
      <alignment wrapText="1"/>
    </xf>
    <xf numFmtId="0" fontId="3" fillId="0" borderId="0" xfId="5" applyFont="1" applyBorder="1" applyAlignment="1">
      <alignment horizontal="right" wrapText="1"/>
    </xf>
    <xf numFmtId="0" fontId="1" fillId="0" borderId="0" xfId="5" applyFont="1" applyBorder="1" applyAlignment="1">
      <alignment horizontal="left" wrapText="1"/>
    </xf>
    <xf numFmtId="0" fontId="1" fillId="0" borderId="0" xfId="5" applyNumberFormat="1" applyFont="1" applyBorder="1" applyAlignment="1">
      <alignment horizontal="left" wrapText="1"/>
    </xf>
    <xf numFmtId="0" fontId="6" fillId="0" borderId="63" xfId="5" applyFont="1" applyBorder="1" applyAlignment="1">
      <alignment horizontal="center" wrapText="1"/>
    </xf>
    <xf numFmtId="0" fontId="6" fillId="0" borderId="24" xfId="2" applyNumberFormat="1" applyFont="1" applyFill="1" applyBorder="1" applyAlignment="1">
      <alignment horizontal="center" shrinkToFit="1"/>
    </xf>
    <xf numFmtId="9" fontId="6" fillId="0" borderId="24" xfId="2" applyFont="1" applyFill="1" applyBorder="1" applyAlignment="1">
      <alignment horizontal="center" vertical="center" shrinkToFit="1"/>
    </xf>
    <xf numFmtId="9" fontId="6" fillId="0" borderId="23" xfId="2" applyFont="1" applyFill="1" applyBorder="1" applyAlignment="1">
      <alignment horizontal="center" shrinkToFit="1"/>
    </xf>
    <xf numFmtId="0" fontId="6" fillId="0" borderId="23" xfId="5" applyFont="1" applyFill="1" applyBorder="1" applyAlignment="1">
      <alignment horizontal="center" wrapText="1"/>
    </xf>
    <xf numFmtId="0" fontId="6" fillId="0" borderId="24" xfId="2" applyNumberFormat="1" applyFont="1" applyBorder="1" applyAlignment="1">
      <alignment horizontal="center" shrinkToFit="1"/>
    </xf>
    <xf numFmtId="9" fontId="6" fillId="0" borderId="24" xfId="2" applyFont="1" applyBorder="1" applyAlignment="1">
      <alignment horizontal="center" shrinkToFit="1"/>
    </xf>
    <xf numFmtId="9" fontId="6" fillId="0" borderId="23" xfId="2" applyFont="1" applyBorder="1" applyAlignment="1">
      <alignment horizontal="center" shrinkToFit="1"/>
    </xf>
    <xf numFmtId="0" fontId="6" fillId="0" borderId="23" xfId="5" applyFont="1" applyBorder="1" applyAlignment="1">
      <alignment horizontal="center" wrapText="1"/>
    </xf>
    <xf numFmtId="0" fontId="3" fillId="0" borderId="0" xfId="5" applyFont="1" applyBorder="1" applyAlignment="1">
      <alignment wrapText="1"/>
    </xf>
    <xf numFmtId="0" fontId="15" fillId="0" borderId="0" xfId="5" applyFont="1" applyBorder="1" applyAlignment="1">
      <alignment horizontal="centerContinuous" wrapText="1"/>
    </xf>
    <xf numFmtId="0" fontId="15" fillId="0" borderId="0" xfId="5" applyNumberFormat="1" applyFont="1" applyBorder="1" applyAlignment="1">
      <alignment horizontal="centerContinuous" wrapText="1"/>
    </xf>
    <xf numFmtId="0" fontId="6" fillId="0" borderId="24" xfId="2" applyNumberFormat="1" applyFont="1" applyFill="1" applyBorder="1" applyAlignment="1">
      <alignment horizontal="center" vertical="center" shrinkToFit="1"/>
    </xf>
    <xf numFmtId="0" fontId="6" fillId="0" borderId="25" xfId="0" applyNumberFormat="1" applyFont="1" applyFill="1" applyBorder="1" applyAlignment="1">
      <alignment horizontal="center" vertical="center" wrapText="1"/>
    </xf>
    <xf numFmtId="0" fontId="6" fillId="0" borderId="15" xfId="2" applyNumberFormat="1" applyFont="1" applyFill="1" applyBorder="1" applyAlignment="1">
      <alignment horizontal="center" vertical="center" shrinkToFit="1"/>
    </xf>
    <xf numFmtId="0" fontId="6" fillId="0" borderId="29" xfId="0" applyNumberFormat="1" applyFont="1" applyFill="1" applyBorder="1" applyAlignment="1">
      <alignment horizontal="center" vertical="center" wrapText="1"/>
    </xf>
    <xf numFmtId="1" fontId="6" fillId="0" borderId="13" xfId="0" applyNumberFormat="1" applyFont="1" applyBorder="1" applyAlignment="1">
      <alignment horizontal="center" vertical="center"/>
    </xf>
    <xf numFmtId="0" fontId="6" fillId="0" borderId="0" xfId="0" applyFont="1" applyBorder="1" applyAlignment="1">
      <alignment horizontal="centerContinuous" vertical="center"/>
    </xf>
    <xf numFmtId="0" fontId="26" fillId="0" borderId="53" xfId="0" quotePrefix="1" applyFont="1" applyFill="1" applyBorder="1" applyAlignment="1">
      <alignment horizontal="center" shrinkToFit="1"/>
    </xf>
    <xf numFmtId="0" fontId="13" fillId="6" borderId="1" xfId="0" applyFont="1" applyFill="1" applyBorder="1" applyAlignment="1">
      <alignment vertical="center"/>
    </xf>
    <xf numFmtId="0" fontId="1" fillId="0" borderId="71" xfId="0" applyFont="1" applyFill="1" applyBorder="1" applyAlignment="1">
      <alignment horizontal="center" vertical="center"/>
    </xf>
    <xf numFmtId="0" fontId="1" fillId="0" borderId="16" xfId="0" applyFont="1" applyBorder="1" applyAlignment="1">
      <alignment horizontal="center" vertical="center"/>
    </xf>
    <xf numFmtId="0" fontId="1" fillId="0" borderId="51" xfId="0" applyFont="1" applyBorder="1" applyAlignment="1">
      <alignment horizontal="center" vertical="center"/>
    </xf>
    <xf numFmtId="164" fontId="1" fillId="0" borderId="51" xfId="0" applyNumberFormat="1" applyFont="1" applyBorder="1" applyAlignment="1">
      <alignment horizontal="center" vertical="center"/>
    </xf>
    <xf numFmtId="1" fontId="45" fillId="9" borderId="52" xfId="0" applyNumberFormat="1" applyFont="1" applyFill="1" applyBorder="1" applyAlignment="1">
      <alignment horizontal="center" vertical="center"/>
    </xf>
    <xf numFmtId="1" fontId="45" fillId="9" borderId="24" xfId="0" applyNumberFormat="1" applyFont="1" applyFill="1" applyBorder="1" applyAlignment="1">
      <alignment horizontal="center" vertical="center"/>
    </xf>
    <xf numFmtId="0" fontId="6" fillId="0" borderId="3" xfId="0" applyFont="1" applyBorder="1" applyAlignment="1">
      <alignment horizontal="center" vertical="center"/>
    </xf>
    <xf numFmtId="0" fontId="6" fillId="0" borderId="24" xfId="5" applyNumberFormat="1" applyFont="1" applyFill="1" applyBorder="1" applyAlignment="1">
      <alignment horizontal="center" wrapText="1"/>
    </xf>
    <xf numFmtId="0" fontId="1" fillId="0" borderId="95" xfId="0" applyFont="1" applyFill="1" applyBorder="1" applyAlignment="1">
      <alignment horizontal="center" vertical="center"/>
    </xf>
    <xf numFmtId="0" fontId="1" fillId="0" borderId="96" xfId="0" applyFont="1" applyFill="1" applyBorder="1" applyAlignment="1">
      <alignment horizontal="center" vertical="center"/>
    </xf>
    <xf numFmtId="0" fontId="1" fillId="0" borderId="96" xfId="0" quotePrefix="1" applyFont="1" applyFill="1" applyBorder="1" applyAlignment="1">
      <alignment horizontal="center" vertical="center" wrapText="1"/>
    </xf>
    <xf numFmtId="49" fontId="1" fillId="0" borderId="96" xfId="2" applyNumberFormat="1" applyFont="1" applyFill="1" applyBorder="1" applyAlignment="1">
      <alignment horizontal="center" vertical="center"/>
    </xf>
    <xf numFmtId="164" fontId="1" fillId="8" borderId="96" xfId="0" applyNumberFormat="1" applyFont="1" applyFill="1" applyBorder="1" applyAlignment="1">
      <alignment horizontal="center" vertical="center"/>
    </xf>
    <xf numFmtId="1" fontId="3" fillId="0" borderId="0" xfId="0" applyNumberFormat="1" applyFont="1" applyBorder="1" applyAlignment="1">
      <alignment horizontal="center" vertical="center"/>
    </xf>
    <xf numFmtId="1" fontId="1" fillId="0" borderId="58" xfId="0" applyNumberFormat="1" applyFont="1" applyFill="1" applyBorder="1" applyAlignment="1">
      <alignment horizontal="center" vertical="center"/>
    </xf>
    <xf numFmtId="1" fontId="1" fillId="0" borderId="81" xfId="0" applyNumberFormat="1" applyFont="1" applyBorder="1" applyAlignment="1">
      <alignment horizontal="center" vertical="center"/>
    </xf>
    <xf numFmtId="1" fontId="1" fillId="0" borderId="53" xfId="0" applyNumberFormat="1" applyFont="1" applyFill="1" applyBorder="1" applyAlignment="1">
      <alignment horizontal="center" vertical="center"/>
    </xf>
    <xf numFmtId="1" fontId="1" fillId="0" borderId="31" xfId="0" applyNumberFormat="1" applyFont="1" applyFill="1" applyBorder="1" applyAlignment="1">
      <alignment horizontal="center" vertical="center"/>
    </xf>
    <xf numFmtId="165" fontId="1" fillId="0" borderId="0" xfId="0" applyNumberFormat="1" applyFont="1" applyBorder="1" applyAlignment="1">
      <alignment horizontal="center" vertical="center"/>
    </xf>
    <xf numFmtId="0" fontId="1" fillId="0" borderId="0" xfId="0" applyFont="1" applyBorder="1" applyAlignment="1">
      <alignment vertical="center"/>
    </xf>
    <xf numFmtId="0" fontId="48" fillId="0" borderId="17" xfId="0" applyFont="1" applyBorder="1" applyAlignment="1">
      <alignment horizontal="center"/>
    </xf>
    <xf numFmtId="0" fontId="48" fillId="0" borderId="98" xfId="0" applyFont="1" applyBorder="1" applyAlignment="1">
      <alignment horizontal="center"/>
    </xf>
    <xf numFmtId="0" fontId="48" fillId="0" borderId="99" xfId="0" applyFont="1" applyBorder="1" applyAlignment="1">
      <alignment horizontal="center"/>
    </xf>
    <xf numFmtId="0" fontId="48" fillId="0" borderId="100" xfId="0" applyFont="1" applyBorder="1" applyAlignment="1">
      <alignment horizontal="center"/>
    </xf>
    <xf numFmtId="0" fontId="0" fillId="0" borderId="101" xfId="0" applyBorder="1" applyAlignment="1">
      <alignment horizontal="center"/>
    </xf>
    <xf numFmtId="0" fontId="0" fillId="8" borderId="49" xfId="0" applyFill="1" applyBorder="1" applyAlignment="1">
      <alignment horizontal="center"/>
    </xf>
    <xf numFmtId="0" fontId="0" fillId="8" borderId="47" xfId="0" applyFill="1" applyBorder="1" applyAlignment="1">
      <alignment horizontal="center"/>
    </xf>
    <xf numFmtId="0" fontId="0" fillId="0" borderId="103" xfId="0" applyBorder="1" applyAlignment="1">
      <alignment horizontal="center"/>
    </xf>
    <xf numFmtId="0" fontId="0" fillId="8" borderId="36" xfId="0" applyFill="1" applyBorder="1" applyAlignment="1">
      <alignment horizontal="center"/>
    </xf>
    <xf numFmtId="0" fontId="0" fillId="8" borderId="38" xfId="0" applyFill="1" applyBorder="1" applyAlignment="1">
      <alignment horizontal="center"/>
    </xf>
    <xf numFmtId="0" fontId="0" fillId="0" borderId="36" xfId="0" applyBorder="1" applyAlignment="1">
      <alignment horizontal="center"/>
    </xf>
    <xf numFmtId="0" fontId="49" fillId="0" borderId="103" xfId="0" applyFont="1" applyBorder="1" applyAlignment="1">
      <alignment horizontal="center"/>
    </xf>
    <xf numFmtId="0" fontId="49" fillId="0" borderId="36" xfId="0" applyFont="1" applyBorder="1" applyAlignment="1">
      <alignment horizontal="center"/>
    </xf>
    <xf numFmtId="0" fontId="0" fillId="0" borderId="105" xfId="0" applyBorder="1" applyAlignment="1">
      <alignment horizontal="center"/>
    </xf>
    <xf numFmtId="0" fontId="0" fillId="0" borderId="44" xfId="0" applyBorder="1" applyAlignment="1">
      <alignment horizontal="center"/>
    </xf>
    <xf numFmtId="1" fontId="0" fillId="0" borderId="102" xfId="0" applyNumberFormat="1" applyBorder="1" applyAlignment="1">
      <alignment horizontal="center"/>
    </xf>
    <xf numFmtId="1" fontId="0" fillId="0" borderId="104" xfId="0" applyNumberFormat="1" applyBorder="1" applyAlignment="1">
      <alignment horizontal="center"/>
    </xf>
    <xf numFmtId="1" fontId="49" fillId="0" borderId="104" xfId="0" applyNumberFormat="1" applyFont="1" applyBorder="1" applyAlignment="1">
      <alignment horizontal="center"/>
    </xf>
    <xf numFmtId="1" fontId="0" fillId="0" borderId="106" xfId="0" applyNumberFormat="1" applyBorder="1" applyAlignment="1">
      <alignment horizontal="center"/>
    </xf>
    <xf numFmtId="0" fontId="0" fillId="8" borderId="46" xfId="0" applyFill="1" applyBorder="1" applyAlignment="1">
      <alignment horizontal="center"/>
    </xf>
    <xf numFmtId="0" fontId="3" fillId="0" borderId="0" xfId="5" applyFont="1" applyBorder="1" applyAlignment="1">
      <alignment vertical="center" wrapText="1"/>
    </xf>
    <xf numFmtId="0" fontId="6" fillId="0" borderId="23" xfId="0" applyFont="1" applyFill="1" applyBorder="1" applyAlignment="1">
      <alignment horizontal="center" vertical="center" shrinkToFit="1"/>
    </xf>
    <xf numFmtId="0" fontId="6" fillId="0" borderId="24" xfId="0" applyNumberFormat="1" applyFont="1" applyFill="1" applyBorder="1" applyAlignment="1">
      <alignment horizontal="center" vertical="center" shrinkToFit="1"/>
    </xf>
    <xf numFmtId="0" fontId="6" fillId="0" borderId="24" xfId="2" applyNumberFormat="1" applyFont="1" applyBorder="1" applyAlignment="1">
      <alignment horizontal="center" vertical="center" shrinkToFit="1"/>
    </xf>
    <xf numFmtId="9" fontId="6" fillId="0" borderId="23" xfId="2" applyFont="1" applyFill="1" applyBorder="1" applyAlignment="1">
      <alignment horizontal="center" vertical="center" shrinkToFit="1"/>
    </xf>
    <xf numFmtId="0" fontId="50" fillId="0" borderId="28" xfId="0" applyFont="1" applyBorder="1" applyAlignment="1">
      <alignment horizontal="centerContinuous" vertical="center"/>
    </xf>
    <xf numFmtId="0" fontId="50" fillId="0" borderId="28" xfId="0" applyFont="1" applyBorder="1" applyAlignment="1">
      <alignment horizontal="centerContinuous"/>
    </xf>
    <xf numFmtId="0" fontId="52" fillId="0" borderId="28" xfId="0" applyFont="1" applyBorder="1" applyAlignment="1">
      <alignment horizontal="centerContinuous" vertical="center" wrapText="1"/>
    </xf>
    <xf numFmtId="0" fontId="53" fillId="0" borderId="28" xfId="0" applyFont="1" applyBorder="1" applyAlignment="1">
      <alignment horizontal="centerContinuous" vertical="center" wrapText="1"/>
    </xf>
    <xf numFmtId="1" fontId="1" fillId="0" borderId="81" xfId="0" applyNumberFormat="1" applyFont="1" applyBorder="1" applyAlignment="1">
      <alignment horizontal="center" vertical="center" shrinkToFit="1"/>
    </xf>
    <xf numFmtId="1" fontId="1" fillId="0" borderId="59" xfId="0" applyNumberFormat="1" applyFont="1" applyBorder="1" applyAlignment="1">
      <alignment horizontal="center" vertical="center" shrinkToFit="1"/>
    </xf>
    <xf numFmtId="1" fontId="1" fillId="0" borderId="31" xfId="0" applyNumberFormat="1" applyFont="1" applyBorder="1" applyAlignment="1">
      <alignment horizontal="center" vertical="center" shrinkToFit="1"/>
    </xf>
    <xf numFmtId="1" fontId="1" fillId="0" borderId="94" xfId="0" applyNumberFormat="1" applyFont="1" applyBorder="1" applyAlignment="1">
      <alignment horizontal="center" vertical="center" shrinkToFit="1"/>
    </xf>
    <xf numFmtId="1" fontId="1" fillId="0" borderId="53" xfId="0" applyNumberFormat="1" applyFont="1" applyBorder="1" applyAlignment="1">
      <alignment horizontal="center" vertical="center" shrinkToFit="1"/>
    </xf>
    <xf numFmtId="0" fontId="1" fillId="0" borderId="0" xfId="0" applyFont="1" applyBorder="1" applyAlignment="1">
      <alignment horizontal="center" vertical="center" shrinkToFit="1"/>
    </xf>
    <xf numFmtId="0" fontId="54" fillId="0" borderId="0" xfId="0" applyFont="1" applyBorder="1" applyAlignment="1">
      <alignment vertical="center"/>
    </xf>
    <xf numFmtId="0" fontId="1" fillId="0" borderId="0" xfId="0" applyFont="1" applyBorder="1" applyAlignment="1">
      <alignment horizontal="left" vertical="center" shrinkToFit="1"/>
    </xf>
    <xf numFmtId="0" fontId="1" fillId="0" borderId="107" xfId="0" applyFont="1" applyBorder="1" applyAlignment="1">
      <alignment horizontal="center" vertical="center" shrinkToFit="1"/>
    </xf>
    <xf numFmtId="0" fontId="1" fillId="0" borderId="36" xfId="0" applyFont="1" applyBorder="1" applyAlignment="1">
      <alignment horizontal="center" vertical="center" shrinkToFit="1"/>
    </xf>
    <xf numFmtId="0" fontId="1" fillId="0" borderId="37" xfId="0" applyFont="1" applyFill="1" applyBorder="1" applyAlignment="1">
      <alignment horizontal="left" vertical="center"/>
    </xf>
    <xf numFmtId="0" fontId="1" fillId="0" borderId="38" xfId="0" applyFont="1" applyBorder="1" applyAlignment="1">
      <alignment horizontal="left" vertical="center" shrinkToFit="1"/>
    </xf>
    <xf numFmtId="0" fontId="1" fillId="0" borderId="108" xfId="0" applyFont="1" applyBorder="1" applyAlignment="1">
      <alignment horizontal="center" vertical="center" shrinkToFit="1"/>
    </xf>
    <xf numFmtId="0" fontId="1" fillId="0" borderId="109" xfId="0" applyFont="1" applyBorder="1" applyAlignment="1">
      <alignment horizontal="center" vertical="center"/>
    </xf>
    <xf numFmtId="0" fontId="1" fillId="0" borderId="109" xfId="0" quotePrefix="1" applyFont="1" applyBorder="1" applyAlignment="1">
      <alignment horizontal="center" vertical="center"/>
    </xf>
    <xf numFmtId="49" fontId="1" fillId="0" borderId="109" xfId="0" quotePrefix="1" applyNumberFormat="1" applyFont="1" applyBorder="1" applyAlignment="1">
      <alignment horizontal="center" vertical="center"/>
    </xf>
    <xf numFmtId="164" fontId="1" fillId="0" borderId="109" xfId="0" applyNumberFormat="1" applyFont="1" applyFill="1" applyBorder="1" applyAlignment="1">
      <alignment horizontal="center" vertical="center"/>
    </xf>
    <xf numFmtId="164" fontId="1" fillId="0" borderId="110" xfId="0" applyNumberFormat="1" applyFont="1" applyFill="1" applyBorder="1" applyAlignment="1">
      <alignment horizontal="centerContinuous" vertical="center"/>
    </xf>
    <xf numFmtId="164" fontId="1" fillId="0" borderId="111" xfId="0" applyNumberFormat="1" applyFont="1" applyFill="1" applyBorder="1" applyAlignment="1">
      <alignment horizontal="centerContinuous" vertical="center"/>
    </xf>
    <xf numFmtId="0" fontId="1" fillId="0" borderId="112" xfId="0" quotePrefix="1" applyFont="1" applyBorder="1" applyAlignment="1">
      <alignment horizontal="centerContinuous" vertical="center"/>
    </xf>
    <xf numFmtId="0" fontId="1" fillId="0" borderId="71" xfId="0" applyFont="1" applyBorder="1" applyAlignment="1">
      <alignment horizontal="center" vertical="center"/>
    </xf>
    <xf numFmtId="0" fontId="1" fillId="0" borderId="70" xfId="0" applyFont="1" applyBorder="1" applyAlignment="1">
      <alignment horizontal="center" vertical="center"/>
    </xf>
    <xf numFmtId="0" fontId="1" fillId="0" borderId="70" xfId="0" quotePrefix="1" applyFont="1" applyBorder="1" applyAlignment="1">
      <alignment horizontal="center" vertical="center"/>
    </xf>
    <xf numFmtId="0" fontId="4" fillId="0" borderId="70" xfId="0" applyFont="1" applyBorder="1" applyAlignment="1">
      <alignment horizontal="center" vertical="center"/>
    </xf>
    <xf numFmtId="9" fontId="4" fillId="0" borderId="70" xfId="0" applyNumberFormat="1" applyFont="1" applyBorder="1" applyAlignment="1">
      <alignment horizontal="center" vertical="center"/>
    </xf>
    <xf numFmtId="164" fontId="4" fillId="0" borderId="70" xfId="0" applyNumberFormat="1" applyFont="1" applyBorder="1" applyAlignment="1">
      <alignment horizontal="center" vertical="center"/>
    </xf>
    <xf numFmtId="164" fontId="4" fillId="0" borderId="72" xfId="0" applyNumberFormat="1" applyFont="1" applyBorder="1" applyAlignment="1">
      <alignment horizontal="centerContinuous" vertical="center"/>
    </xf>
    <xf numFmtId="164" fontId="1" fillId="0" borderId="113" xfId="0" applyNumberFormat="1" applyFont="1" applyFill="1" applyBorder="1" applyAlignment="1">
      <alignment horizontal="centerContinuous" vertical="center"/>
    </xf>
    <xf numFmtId="0" fontId="4" fillId="0" borderId="114" xfId="0" quotePrefix="1" applyFont="1" applyBorder="1" applyAlignment="1">
      <alignment horizontal="centerContinuous" vertical="center"/>
    </xf>
    <xf numFmtId="9" fontId="1" fillId="0" borderId="109" xfId="0" applyNumberFormat="1" applyFont="1" applyFill="1" applyBorder="1" applyAlignment="1">
      <alignment horizontal="center" vertical="center"/>
    </xf>
    <xf numFmtId="0" fontId="4" fillId="0" borderId="0" xfId="0" applyFont="1" applyFill="1" applyBorder="1" applyAlignment="1">
      <alignment vertical="center"/>
    </xf>
    <xf numFmtId="0" fontId="6" fillId="0" borderId="25" xfId="0" applyNumberFormat="1" applyFont="1" applyFill="1" applyBorder="1" applyAlignment="1">
      <alignment horizontal="center" vertical="center" shrinkToFit="1"/>
    </xf>
    <xf numFmtId="9" fontId="6" fillId="0" borderId="63" xfId="2" applyFont="1" applyFill="1" applyBorder="1" applyAlignment="1">
      <alignment horizontal="center" vertical="center" shrinkToFit="1"/>
    </xf>
    <xf numFmtId="0" fontId="6" fillId="0" borderId="15" xfId="0" applyNumberFormat="1" applyFont="1" applyFill="1" applyBorder="1" applyAlignment="1">
      <alignment horizontal="center" vertical="center" shrinkToFit="1"/>
    </xf>
    <xf numFmtId="0" fontId="1" fillId="0" borderId="48" xfId="0" applyFont="1" applyBorder="1" applyAlignment="1">
      <alignment horizontal="center" vertical="center" shrinkToFit="1"/>
    </xf>
    <xf numFmtId="1" fontId="1" fillId="10" borderId="53" xfId="0" applyNumberFormat="1" applyFont="1" applyFill="1" applyBorder="1" applyAlignment="1">
      <alignment horizontal="center" vertical="center"/>
    </xf>
    <xf numFmtId="0" fontId="1" fillId="10" borderId="74" xfId="0" applyFont="1" applyFill="1" applyBorder="1" applyAlignment="1">
      <alignment horizontal="center" vertical="center" shrinkToFit="1"/>
    </xf>
    <xf numFmtId="0" fontId="1" fillId="10" borderId="75" xfId="0" applyFont="1" applyFill="1" applyBorder="1" applyAlignment="1">
      <alignment horizontal="center" vertical="center"/>
    </xf>
    <xf numFmtId="0" fontId="1" fillId="10" borderId="75" xfId="0" quotePrefix="1" applyFont="1" applyFill="1" applyBorder="1" applyAlignment="1">
      <alignment horizontal="center" vertical="center"/>
    </xf>
    <xf numFmtId="9" fontId="1" fillId="10" borderId="75" xfId="0" applyNumberFormat="1" applyFont="1" applyFill="1" applyBorder="1" applyAlignment="1">
      <alignment horizontal="center" vertical="center"/>
    </xf>
    <xf numFmtId="164" fontId="1" fillId="10" borderId="75" xfId="0" applyNumberFormat="1" applyFont="1" applyFill="1" applyBorder="1" applyAlignment="1">
      <alignment horizontal="center" vertical="center"/>
    </xf>
    <xf numFmtId="164" fontId="1" fillId="10" borderId="76" xfId="0" applyNumberFormat="1" applyFont="1" applyFill="1" applyBorder="1" applyAlignment="1">
      <alignment horizontal="centerContinuous" vertical="center"/>
    </xf>
    <xf numFmtId="164" fontId="4" fillId="10" borderId="77" xfId="0" applyNumberFormat="1" applyFont="1" applyFill="1" applyBorder="1" applyAlignment="1">
      <alignment horizontal="centerContinuous" vertical="center"/>
    </xf>
    <xf numFmtId="0" fontId="4" fillId="10" borderId="78" xfId="0" applyFont="1" applyFill="1" applyBorder="1" applyAlignment="1">
      <alignment horizontal="centerContinuous" vertical="center"/>
    </xf>
    <xf numFmtId="0" fontId="55" fillId="0" borderId="31" xfId="0" quotePrefix="1" applyFont="1" applyFill="1" applyBorder="1" applyAlignment="1">
      <alignment horizontal="center" vertical="center" shrinkToFit="1"/>
    </xf>
    <xf numFmtId="0" fontId="55" fillId="0" borderId="53" xfId="0" applyFont="1" applyFill="1" applyBorder="1" applyAlignment="1">
      <alignment horizontal="center" vertical="center" shrinkToFit="1"/>
    </xf>
    <xf numFmtId="0" fontId="1" fillId="0" borderId="115" xfId="0" applyFont="1" applyFill="1" applyBorder="1" applyAlignment="1">
      <alignment horizontal="center" vertical="center"/>
    </xf>
    <xf numFmtId="0" fontId="1" fillId="0" borderId="116" xfId="0" applyFont="1" applyFill="1" applyBorder="1" applyAlignment="1">
      <alignment horizontal="center" vertical="center"/>
    </xf>
    <xf numFmtId="0" fontId="1" fillId="0" borderId="116" xfId="0" quotePrefix="1" applyFont="1" applyFill="1" applyBorder="1" applyAlignment="1">
      <alignment horizontal="center" vertical="center" wrapText="1"/>
    </xf>
    <xf numFmtId="49" fontId="1" fillId="0" borderId="116" xfId="2" applyNumberFormat="1" applyFont="1" applyFill="1" applyBorder="1" applyAlignment="1">
      <alignment horizontal="center" vertical="center"/>
    </xf>
    <xf numFmtId="0" fontId="1" fillId="8" borderId="116" xfId="0" applyFont="1" applyFill="1" applyBorder="1" applyAlignment="1">
      <alignment horizontal="center" vertical="center" shrinkToFit="1"/>
    </xf>
    <xf numFmtId="164" fontId="1" fillId="8" borderId="116" xfId="0" applyNumberFormat="1" applyFont="1" applyFill="1" applyBorder="1" applyAlignment="1">
      <alignment horizontal="center" vertical="center"/>
    </xf>
    <xf numFmtId="0" fontId="4" fillId="0" borderId="51" xfId="0" quotePrefix="1" applyFont="1" applyBorder="1" applyAlignment="1">
      <alignment horizontal="center" vertical="center" wrapText="1"/>
    </xf>
    <xf numFmtId="49" fontId="1" fillId="0" borderId="51" xfId="2" applyNumberFormat="1" applyFont="1" applyBorder="1" applyAlignment="1">
      <alignment horizontal="center" vertical="center"/>
    </xf>
    <xf numFmtId="0" fontId="1" fillId="0" borderId="51" xfId="0" applyFont="1" applyBorder="1" applyAlignment="1">
      <alignment horizontal="center" vertical="center" shrinkToFit="1"/>
    </xf>
    <xf numFmtId="164" fontId="4" fillId="0" borderId="52" xfId="0" applyNumberFormat="1" applyFont="1" applyFill="1" applyBorder="1" applyAlignment="1">
      <alignment horizontal="center" vertical="center"/>
    </xf>
    <xf numFmtId="0" fontId="3" fillId="0" borderId="30" xfId="0" applyFont="1" applyBorder="1" applyAlignment="1">
      <alignment horizontal="center" vertical="center"/>
    </xf>
    <xf numFmtId="0" fontId="1" fillId="0" borderId="116" xfId="0" quotePrefix="1" applyFont="1" applyBorder="1" applyAlignment="1">
      <alignment horizontal="center" vertical="center"/>
    </xf>
    <xf numFmtId="164" fontId="4" fillId="0" borderId="116" xfId="0" applyNumberFormat="1" applyFont="1" applyFill="1" applyBorder="1" applyAlignment="1">
      <alignment horizontal="center" vertical="center"/>
    </xf>
    <xf numFmtId="0" fontId="56" fillId="2" borderId="83" xfId="0" applyFont="1" applyFill="1" applyBorder="1" applyAlignment="1">
      <alignment horizontal="center" vertical="center"/>
    </xf>
    <xf numFmtId="9" fontId="6" fillId="0" borderId="63" xfId="2" applyFont="1" applyBorder="1" applyAlignment="1">
      <alignment horizontal="center" shrinkToFit="1"/>
    </xf>
    <xf numFmtId="9" fontId="6" fillId="0" borderId="15" xfId="2" applyFont="1" applyBorder="1" applyAlignment="1">
      <alignment horizontal="center" shrinkToFit="1"/>
    </xf>
    <xf numFmtId="9" fontId="6" fillId="0" borderId="15" xfId="7" applyFont="1" applyFill="1" applyBorder="1" applyAlignment="1">
      <alignment horizontal="center" vertical="center" shrinkToFit="1"/>
    </xf>
    <xf numFmtId="0" fontId="6" fillId="0" borderId="15" xfId="2" applyNumberFormat="1" applyFont="1" applyBorder="1" applyAlignment="1">
      <alignment horizontal="center" shrinkToFit="1"/>
    </xf>
    <xf numFmtId="0" fontId="6" fillId="0" borderId="15" xfId="7" applyNumberFormat="1" applyFont="1" applyFill="1" applyBorder="1" applyAlignment="1">
      <alignment horizontal="center" vertical="center" shrinkToFit="1"/>
    </xf>
    <xf numFmtId="0" fontId="6" fillId="0" borderId="29" xfId="0" applyNumberFormat="1" applyFont="1" applyFill="1" applyBorder="1" applyAlignment="1">
      <alignment horizontal="center" vertical="center"/>
    </xf>
    <xf numFmtId="164" fontId="1" fillId="0" borderId="109" xfId="0" applyNumberFormat="1" applyFont="1" applyBorder="1" applyAlignment="1">
      <alignment horizontal="center" vertical="center"/>
    </xf>
    <xf numFmtId="164" fontId="4" fillId="0" borderId="110" xfId="0" applyNumberFormat="1" applyFont="1" applyFill="1" applyBorder="1" applyAlignment="1">
      <alignment horizontal="center" vertical="center"/>
    </xf>
    <xf numFmtId="1" fontId="45" fillId="9" borderId="110" xfId="0" applyNumberFormat="1" applyFont="1" applyFill="1" applyBorder="1" applyAlignment="1">
      <alignment horizontal="center" vertical="center"/>
    </xf>
    <xf numFmtId="1" fontId="1" fillId="0" borderId="109" xfId="0" applyNumberFormat="1" applyFont="1" applyBorder="1" applyAlignment="1">
      <alignment horizontal="center" vertical="center"/>
    </xf>
    <xf numFmtId="0" fontId="1" fillId="0" borderId="108" xfId="0" applyFont="1" applyFill="1" applyBorder="1" applyAlignment="1">
      <alignment horizontal="center" vertical="center"/>
    </xf>
    <xf numFmtId="0" fontId="1" fillId="0" borderId="109" xfId="0" applyFont="1" applyFill="1" applyBorder="1" applyAlignment="1">
      <alignment horizontal="center" vertical="center"/>
    </xf>
    <xf numFmtId="0" fontId="1" fillId="0" borderId="109" xfId="0" quotePrefix="1" applyFont="1" applyFill="1" applyBorder="1" applyAlignment="1">
      <alignment horizontal="center" vertical="center" wrapText="1"/>
    </xf>
    <xf numFmtId="49" fontId="1" fillId="0" borderId="109" xfId="2" applyNumberFormat="1" applyFont="1" applyFill="1" applyBorder="1" applyAlignment="1">
      <alignment horizontal="center" vertical="center"/>
    </xf>
    <xf numFmtId="164" fontId="1" fillId="8" borderId="70" xfId="0" applyNumberFormat="1" applyFont="1" applyFill="1" applyBorder="1" applyAlignment="1">
      <alignment horizontal="center" vertical="center"/>
    </xf>
    <xf numFmtId="1" fontId="1" fillId="0" borderId="119" xfId="0" applyNumberFormat="1" applyFont="1" applyFill="1" applyBorder="1" applyAlignment="1">
      <alignment horizontal="center" vertical="center"/>
    </xf>
    <xf numFmtId="1" fontId="1" fillId="0" borderId="59" xfId="0" applyNumberFormat="1" applyFont="1" applyFill="1" applyBorder="1" applyAlignment="1">
      <alignment horizontal="center" vertical="center"/>
    </xf>
    <xf numFmtId="1" fontId="1" fillId="0" borderId="94" xfId="0" applyNumberFormat="1" applyFont="1" applyFill="1" applyBorder="1" applyAlignment="1">
      <alignment horizontal="center" vertical="center"/>
    </xf>
    <xf numFmtId="0" fontId="1" fillId="0" borderId="73" xfId="0" quotePrefix="1" applyFont="1" applyFill="1" applyBorder="1" applyAlignment="1">
      <alignment horizontal="center" vertical="center"/>
    </xf>
    <xf numFmtId="0" fontId="1" fillId="0" borderId="97" xfId="0" quotePrefix="1" applyFont="1" applyFill="1" applyBorder="1" applyAlignment="1">
      <alignment horizontal="center" vertical="center"/>
    </xf>
    <xf numFmtId="0" fontId="1" fillId="0" borderId="117" xfId="0" applyFont="1" applyFill="1" applyBorder="1" applyAlignment="1">
      <alignment horizontal="center" vertical="center"/>
    </xf>
    <xf numFmtId="0" fontId="1" fillId="0" borderId="118" xfId="0" applyFont="1" applyFill="1" applyBorder="1" applyAlignment="1">
      <alignment horizontal="center" vertical="center"/>
    </xf>
    <xf numFmtId="0" fontId="1" fillId="0" borderId="73" xfId="0" applyFont="1" applyFill="1" applyBorder="1" applyAlignment="1">
      <alignment horizontal="center" vertical="center"/>
    </xf>
    <xf numFmtId="0" fontId="4" fillId="0" borderId="30" xfId="0" applyFont="1" applyFill="1" applyBorder="1" applyAlignment="1">
      <alignment horizontal="center" vertical="center"/>
    </xf>
    <xf numFmtId="0" fontId="1" fillId="8" borderId="117" xfId="0" applyFont="1" applyFill="1" applyBorder="1" applyAlignment="1">
      <alignment horizontal="center" vertical="center"/>
    </xf>
    <xf numFmtId="0" fontId="1" fillId="0" borderId="74" xfId="0" applyFont="1" applyBorder="1" applyAlignment="1">
      <alignment horizontal="center" vertical="center"/>
    </xf>
    <xf numFmtId="0" fontId="1" fillId="0" borderId="75" xfId="0" applyFont="1" applyBorder="1" applyAlignment="1">
      <alignment horizontal="center" vertical="center"/>
    </xf>
    <xf numFmtId="49" fontId="1" fillId="0" borderId="75" xfId="0" applyNumberFormat="1" applyFont="1" applyBorder="1" applyAlignment="1">
      <alignment horizontal="center" vertical="center"/>
    </xf>
    <xf numFmtId="164" fontId="1" fillId="8" borderId="75" xfId="0" applyNumberFormat="1" applyFont="1" applyFill="1" applyBorder="1" applyAlignment="1">
      <alignment horizontal="center" vertical="center"/>
    </xf>
    <xf numFmtId="164" fontId="1" fillId="0" borderId="76" xfId="0" applyNumberFormat="1" applyFont="1" applyFill="1" applyBorder="1" applyAlignment="1">
      <alignment horizontal="center" vertical="center"/>
    </xf>
    <xf numFmtId="1" fontId="45" fillId="9" borderId="76" xfId="0" applyNumberFormat="1" applyFont="1" applyFill="1" applyBorder="1" applyAlignment="1">
      <alignment horizontal="center" vertical="center"/>
    </xf>
    <xf numFmtId="1" fontId="1" fillId="0" borderId="75" xfId="0" applyNumberFormat="1" applyFont="1" applyFill="1" applyBorder="1" applyAlignment="1">
      <alignment horizontal="center" vertical="center"/>
    </xf>
    <xf numFmtId="49" fontId="6" fillId="0" borderId="13" xfId="0" applyNumberFormat="1" applyFont="1" applyFill="1" applyBorder="1" applyAlignment="1">
      <alignment horizontal="center" vertical="center"/>
    </xf>
    <xf numFmtId="0" fontId="6" fillId="8" borderId="23" xfId="5" applyFont="1" applyFill="1" applyBorder="1" applyAlignment="1">
      <alignment horizontal="center" wrapText="1"/>
    </xf>
    <xf numFmtId="9" fontId="6" fillId="8" borderId="23" xfId="2" applyFont="1" applyFill="1" applyBorder="1" applyAlignment="1">
      <alignment horizontal="center" shrinkToFit="1"/>
    </xf>
    <xf numFmtId="9" fontId="6" fillId="8" borderId="24" xfId="2" applyFont="1" applyFill="1" applyBorder="1" applyAlignment="1">
      <alignment horizontal="center" shrinkToFit="1"/>
    </xf>
    <xf numFmtId="0" fontId="6" fillId="8" borderId="24" xfId="2" applyNumberFormat="1" applyFont="1" applyFill="1" applyBorder="1" applyAlignment="1">
      <alignment horizontal="center" shrinkToFit="1"/>
    </xf>
    <xf numFmtId="0" fontId="6" fillId="8" borderId="24" xfId="2" applyNumberFormat="1" applyFont="1" applyFill="1" applyBorder="1" applyAlignment="1">
      <alignment horizontal="center" vertical="center" shrinkToFit="1"/>
    </xf>
    <xf numFmtId="0" fontId="6" fillId="8" borderId="25" xfId="0" applyNumberFormat="1" applyFont="1" applyFill="1" applyBorder="1" applyAlignment="1">
      <alignment horizontal="center" vertical="center" wrapText="1"/>
    </xf>
    <xf numFmtId="0" fontId="6" fillId="8" borderId="63" xfId="5" applyFont="1" applyFill="1" applyBorder="1" applyAlignment="1">
      <alignment horizontal="center" wrapText="1"/>
    </xf>
    <xf numFmtId="9" fontId="6" fillId="8" borderId="63" xfId="2" applyFont="1" applyFill="1" applyBorder="1" applyAlignment="1">
      <alignment horizontal="center" shrinkToFit="1"/>
    </xf>
    <xf numFmtId="9" fontId="6" fillId="8" borderId="15" xfId="2" applyFont="1" applyFill="1" applyBorder="1" applyAlignment="1">
      <alignment horizontal="center" shrinkToFit="1"/>
    </xf>
    <xf numFmtId="0" fontId="6" fillId="8" borderId="15" xfId="2" applyNumberFormat="1" applyFont="1" applyFill="1" applyBorder="1" applyAlignment="1">
      <alignment horizontal="center" shrinkToFit="1"/>
    </xf>
    <xf numFmtId="0" fontId="6" fillId="8" borderId="15" xfId="2" applyNumberFormat="1" applyFont="1" applyFill="1" applyBorder="1" applyAlignment="1">
      <alignment horizontal="center" vertical="center" shrinkToFit="1"/>
    </xf>
    <xf numFmtId="0" fontId="6" fillId="8" borderId="29" xfId="0" applyNumberFormat="1" applyFont="1" applyFill="1" applyBorder="1" applyAlignment="1">
      <alignment horizontal="center" vertical="center" wrapText="1"/>
    </xf>
    <xf numFmtId="0" fontId="6" fillId="8" borderId="51" xfId="5" applyFont="1" applyFill="1" applyBorder="1" applyAlignment="1">
      <alignment horizontal="center" wrapText="1"/>
    </xf>
    <xf numFmtId="9" fontId="6" fillId="8" borderId="51" xfId="2" applyFont="1" applyFill="1" applyBorder="1" applyAlignment="1">
      <alignment horizontal="center" vertical="center" shrinkToFit="1"/>
    </xf>
    <xf numFmtId="9" fontId="6" fillId="8" borderId="52" xfId="2" applyFont="1" applyFill="1" applyBorder="1" applyAlignment="1">
      <alignment horizontal="center" vertical="center" shrinkToFit="1"/>
    </xf>
    <xf numFmtId="0" fontId="6" fillId="8" borderId="52" xfId="2" applyNumberFormat="1" applyFont="1" applyFill="1" applyBorder="1" applyAlignment="1">
      <alignment horizontal="center" vertical="center" shrinkToFit="1"/>
    </xf>
    <xf numFmtId="0" fontId="6" fillId="8" borderId="30" xfId="0" applyNumberFormat="1" applyFont="1" applyFill="1" applyBorder="1" applyAlignment="1">
      <alignment horizontal="center" vertical="center" wrapText="1"/>
    </xf>
    <xf numFmtId="0" fontId="1" fillId="0" borderId="0" xfId="0" applyFont="1" applyBorder="1" applyAlignment="1">
      <alignment vertical="center" wrapText="1"/>
    </xf>
    <xf numFmtId="0" fontId="56" fillId="0" borderId="5" xfId="0" applyFont="1" applyBorder="1" applyAlignment="1">
      <alignment horizontal="centerContinuous" vertical="center"/>
    </xf>
    <xf numFmtId="0" fontId="3" fillId="0" borderId="6" xfId="0" applyFont="1" applyBorder="1" applyAlignment="1">
      <alignment horizontal="centerContinuous" vertical="center"/>
    </xf>
    <xf numFmtId="0" fontId="1" fillId="0" borderId="6" xfId="0" applyFont="1" applyBorder="1" applyAlignment="1">
      <alignment horizontal="centerContinuous" vertical="center" wrapText="1"/>
    </xf>
    <xf numFmtId="0" fontId="1" fillId="0" borderId="7" xfId="0" applyFont="1" applyBorder="1" applyAlignment="1">
      <alignment horizontal="centerContinuous" vertical="center" wrapText="1"/>
    </xf>
    <xf numFmtId="0" fontId="56" fillId="0" borderId="8" xfId="0" applyFont="1" applyBorder="1" applyAlignment="1">
      <alignment horizontal="center" vertical="center"/>
    </xf>
    <xf numFmtId="0" fontId="56" fillId="0" borderId="9" xfId="0" applyFont="1" applyBorder="1" applyAlignment="1">
      <alignment horizontal="center" vertical="center"/>
    </xf>
    <xf numFmtId="0" fontId="56" fillId="0" borderId="10" xfId="0" applyFont="1" applyBorder="1" applyAlignment="1">
      <alignment horizontal="center" vertical="center"/>
    </xf>
    <xf numFmtId="0" fontId="3" fillId="0" borderId="121" xfId="0" applyFont="1" applyBorder="1" applyAlignment="1">
      <alignment horizontal="right" vertical="center"/>
    </xf>
    <xf numFmtId="0" fontId="1" fillId="0" borderId="122" xfId="0" applyFont="1" applyBorder="1" applyAlignment="1">
      <alignment horizontal="center" vertical="center" wrapText="1"/>
    </xf>
    <xf numFmtId="0" fontId="1" fillId="0" borderId="123" xfId="0" applyFont="1" applyBorder="1" applyAlignment="1">
      <alignment horizontal="center" vertical="center" wrapText="1"/>
    </xf>
    <xf numFmtId="0" fontId="1" fillId="11" borderId="123" xfId="0" applyFont="1" applyFill="1" applyBorder="1" applyAlignment="1">
      <alignment horizontal="center" vertical="center" wrapText="1"/>
    </xf>
    <xf numFmtId="0" fontId="1" fillId="11" borderId="124" xfId="0" applyFont="1" applyFill="1" applyBorder="1" applyAlignment="1">
      <alignment horizontal="center" vertical="center" wrapText="1"/>
    </xf>
    <xf numFmtId="0" fontId="3" fillId="0" borderId="31" xfId="0" applyFont="1" applyBorder="1" applyAlignment="1">
      <alignment horizontal="right" vertical="center"/>
    </xf>
    <xf numFmtId="0" fontId="1" fillId="0" borderId="104" xfId="0" applyFont="1" applyBorder="1" applyAlignment="1">
      <alignment horizontal="center" vertical="center" wrapText="1"/>
    </xf>
    <xf numFmtId="0" fontId="1" fillId="11" borderId="36" xfId="0" applyFont="1" applyFill="1" applyBorder="1" applyAlignment="1">
      <alignment horizontal="center" vertical="center" wrapText="1"/>
    </xf>
    <xf numFmtId="0" fontId="1" fillId="11" borderId="38" xfId="0" applyFont="1" applyFill="1" applyBorder="1" applyAlignment="1">
      <alignment horizontal="center" vertical="center" wrapText="1"/>
    </xf>
    <xf numFmtId="0" fontId="3" fillId="0" borderId="125" xfId="0" applyFont="1" applyBorder="1" applyAlignment="1">
      <alignment horizontal="right" vertical="center"/>
    </xf>
    <xf numFmtId="0" fontId="58" fillId="7" borderId="126" xfId="0" applyFont="1" applyFill="1" applyBorder="1" applyAlignment="1">
      <alignment horizontal="center" vertical="center" wrapText="1"/>
    </xf>
    <xf numFmtId="0" fontId="3" fillId="11" borderId="127" xfId="0" applyFont="1" applyFill="1" applyBorder="1" applyAlignment="1">
      <alignment horizontal="center" vertical="center" wrapText="1"/>
    </xf>
    <xf numFmtId="0" fontId="3" fillId="11" borderId="128" xfId="0" applyFont="1" applyFill="1" applyBorder="1" applyAlignment="1">
      <alignment horizontal="center" vertical="center" wrapText="1"/>
    </xf>
    <xf numFmtId="0" fontId="3" fillId="0" borderId="59" xfId="0" applyFont="1" applyBorder="1" applyAlignment="1">
      <alignment horizontal="right" vertical="center"/>
    </xf>
    <xf numFmtId="49" fontId="1" fillId="0" borderId="102" xfId="0" applyNumberFormat="1" applyFont="1" applyBorder="1" applyAlignment="1">
      <alignment horizontal="center" vertical="center" wrapText="1"/>
    </xf>
    <xf numFmtId="49" fontId="1" fillId="11" borderId="49" xfId="0" applyNumberFormat="1" applyFont="1" applyFill="1" applyBorder="1" applyAlignment="1">
      <alignment horizontal="center" vertical="center" wrapText="1"/>
    </xf>
    <xf numFmtId="49" fontId="1" fillId="11" borderId="47" xfId="0" applyNumberFormat="1" applyFont="1" applyFill="1" applyBorder="1" applyAlignment="1">
      <alignment horizontal="center" vertical="center" wrapText="1"/>
    </xf>
    <xf numFmtId="0" fontId="3" fillId="0" borderId="53" xfId="0" applyFont="1" applyBorder="1" applyAlignment="1">
      <alignment horizontal="right" vertical="center"/>
    </xf>
    <xf numFmtId="0" fontId="58" fillId="7" borderId="106" xfId="0" applyFont="1" applyFill="1" applyBorder="1" applyAlignment="1">
      <alignment horizontal="center" vertical="center" wrapText="1"/>
    </xf>
    <xf numFmtId="0" fontId="3" fillId="11" borderId="44" xfId="0" applyFont="1" applyFill="1" applyBorder="1" applyAlignment="1">
      <alignment horizontal="center" vertical="center" wrapText="1"/>
    </xf>
    <xf numFmtId="0" fontId="3" fillId="11" borderId="46" xfId="0" applyFont="1" applyFill="1" applyBorder="1" applyAlignment="1">
      <alignment horizontal="center" vertical="center" wrapText="1"/>
    </xf>
    <xf numFmtId="0" fontId="1" fillId="0" borderId="0" xfId="0" applyFont="1" applyFill="1" applyBorder="1" applyAlignment="1">
      <alignment vertical="center" wrapText="1"/>
    </xf>
    <xf numFmtId="0" fontId="58" fillId="7" borderId="65" xfId="0" applyFont="1" applyFill="1" applyBorder="1" applyAlignment="1">
      <alignment horizontal="center"/>
    </xf>
    <xf numFmtId="0" fontId="58" fillId="7" borderId="87" xfId="0" applyFont="1" applyFill="1" applyBorder="1" applyAlignment="1">
      <alignment horizontal="centerContinuous"/>
    </xf>
    <xf numFmtId="0" fontId="58" fillId="7" borderId="86" xfId="0" applyFont="1" applyFill="1" applyBorder="1" applyAlignment="1">
      <alignment horizontal="centerContinuous"/>
    </xf>
    <xf numFmtId="0" fontId="58" fillId="7" borderId="88" xfId="0" applyFont="1" applyFill="1" applyBorder="1" applyAlignment="1">
      <alignment horizontal="centerContinuous"/>
    </xf>
    <xf numFmtId="0" fontId="3" fillId="0" borderId="16" xfId="0" applyFont="1" applyBorder="1" applyAlignment="1">
      <alignment horizontal="center"/>
    </xf>
    <xf numFmtId="0" fontId="1" fillId="0" borderId="9" xfId="0" applyFont="1" applyBorder="1" applyAlignment="1">
      <alignment horizontal="centerContinuous" wrapText="1"/>
    </xf>
    <xf numFmtId="0" fontId="1" fillId="0" borderId="9" xfId="0" applyFont="1" applyFill="1" applyBorder="1" applyAlignment="1">
      <alignment horizontal="centerContinuous" wrapText="1"/>
    </xf>
    <xf numFmtId="0" fontId="1" fillId="0" borderId="10" xfId="0" applyFont="1" applyFill="1" applyBorder="1" applyAlignment="1">
      <alignment horizontal="centerContinuous" wrapText="1"/>
    </xf>
    <xf numFmtId="0" fontId="11" fillId="9" borderId="93" xfId="5" applyFont="1" applyFill="1" applyBorder="1" applyAlignment="1">
      <alignment horizontal="centerContinuous" vertical="center" wrapText="1"/>
    </xf>
    <xf numFmtId="0" fontId="11" fillId="9" borderId="92" xfId="5" applyFont="1" applyFill="1" applyBorder="1" applyAlignment="1">
      <alignment horizontal="center" vertical="center" wrapText="1"/>
    </xf>
    <xf numFmtId="0" fontId="20" fillId="9" borderId="92" xfId="5" applyFont="1" applyFill="1" applyBorder="1" applyAlignment="1">
      <alignment horizontal="center" vertical="center" wrapText="1"/>
    </xf>
    <xf numFmtId="0" fontId="20" fillId="9" borderId="92" xfId="5" applyNumberFormat="1" applyFont="1" applyFill="1" applyBorder="1" applyAlignment="1">
      <alignment horizontal="center" vertical="center" wrapText="1"/>
    </xf>
    <xf numFmtId="0" fontId="11" fillId="9" borderId="92" xfId="0" applyFont="1" applyFill="1" applyBorder="1" applyAlignment="1">
      <alignment horizontal="center" vertical="center" wrapText="1"/>
    </xf>
    <xf numFmtId="0" fontId="11" fillId="9" borderId="91" xfId="0" applyNumberFormat="1" applyFont="1" applyFill="1" applyBorder="1" applyAlignment="1">
      <alignment horizontal="centerContinuous" vertical="center" wrapText="1"/>
    </xf>
    <xf numFmtId="0" fontId="59" fillId="0" borderId="21" xfId="5" applyFont="1" applyBorder="1" applyAlignment="1">
      <alignment horizontal="centerContinuous" wrapText="1"/>
    </xf>
    <xf numFmtId="0" fontId="60" fillId="0" borderId="1" xfId="5" applyFont="1" applyFill="1" applyBorder="1" applyAlignment="1">
      <alignment horizontal="center" shrinkToFit="1"/>
    </xf>
    <xf numFmtId="0" fontId="60" fillId="0" borderId="62" xfId="5" applyFont="1" applyFill="1" applyBorder="1" applyAlignment="1">
      <alignment horizontal="center" shrinkToFit="1"/>
    </xf>
    <xf numFmtId="0" fontId="60" fillId="8" borderId="1" xfId="5" applyFont="1" applyFill="1" applyBorder="1" applyAlignment="1">
      <alignment horizontal="center" shrinkToFit="1"/>
    </xf>
    <xf numFmtId="0" fontId="60" fillId="8" borderId="62" xfId="5" applyFont="1" applyFill="1" applyBorder="1" applyAlignment="1">
      <alignment horizontal="center" shrinkToFit="1"/>
    </xf>
    <xf numFmtId="0" fontId="60" fillId="8" borderId="8" xfId="5" applyFont="1" applyFill="1" applyBorder="1" applyAlignment="1">
      <alignment horizontal="center" shrinkToFit="1"/>
    </xf>
    <xf numFmtId="0" fontId="61" fillId="2" borderId="82" xfId="0" applyFont="1" applyFill="1" applyBorder="1" applyAlignment="1">
      <alignment horizontal="right" vertical="center"/>
    </xf>
    <xf numFmtId="0" fontId="61" fillId="2" borderId="83" xfId="0" applyFont="1" applyFill="1" applyBorder="1" applyAlignment="1">
      <alignment horizontal="left" vertical="center"/>
    </xf>
    <xf numFmtId="0" fontId="62" fillId="2" borderId="84" xfId="1" applyFont="1" applyFill="1" applyBorder="1" applyAlignment="1" applyProtection="1">
      <alignment horizontal="right" vertical="center"/>
    </xf>
    <xf numFmtId="1" fontId="1" fillId="12" borderId="81" xfId="0" applyNumberFormat="1" applyFont="1" applyFill="1" applyBorder="1" applyAlignment="1">
      <alignment horizontal="center" vertical="center"/>
    </xf>
    <xf numFmtId="1" fontId="1" fillId="12" borderId="59" xfId="0" applyNumberFormat="1" applyFont="1" applyFill="1" applyBorder="1" applyAlignment="1">
      <alignment horizontal="center" vertical="center"/>
    </xf>
    <xf numFmtId="0" fontId="1" fillId="12" borderId="24" xfId="0" applyNumberFormat="1" applyFont="1" applyFill="1" applyBorder="1" applyAlignment="1">
      <alignment horizontal="center" vertical="center"/>
    </xf>
    <xf numFmtId="0" fontId="1" fillId="12" borderId="25" xfId="0" applyFont="1" applyFill="1" applyBorder="1" applyAlignment="1">
      <alignment horizontal="center" vertical="center"/>
    </xf>
    <xf numFmtId="0" fontId="1" fillId="12" borderId="14" xfId="0" applyFont="1" applyFill="1" applyBorder="1" applyAlignment="1">
      <alignment horizontal="center" vertical="center"/>
    </xf>
    <xf numFmtId="0" fontId="1" fillId="12" borderId="23" xfId="0" applyFont="1" applyFill="1" applyBorder="1" applyAlignment="1">
      <alignment horizontal="center" vertical="center"/>
    </xf>
    <xf numFmtId="49" fontId="1" fillId="12" borderId="23" xfId="2" applyNumberFormat="1" applyFont="1" applyFill="1" applyBorder="1" applyAlignment="1">
      <alignment horizontal="center" vertical="center"/>
    </xf>
    <xf numFmtId="0" fontId="1" fillId="12" borderId="23" xfId="0" applyFont="1" applyFill="1" applyBorder="1" applyAlignment="1">
      <alignment horizontal="center" vertical="center" shrinkToFit="1"/>
    </xf>
    <xf numFmtId="164" fontId="1" fillId="12" borderId="23" xfId="0" applyNumberFormat="1" applyFont="1" applyFill="1" applyBorder="1" applyAlignment="1">
      <alignment horizontal="center" vertical="center"/>
    </xf>
    <xf numFmtId="164" fontId="1" fillId="12" borderId="24" xfId="0" applyNumberFormat="1" applyFont="1" applyFill="1" applyBorder="1" applyAlignment="1">
      <alignment horizontal="center" vertical="center"/>
    </xf>
    <xf numFmtId="0" fontId="1" fillId="12" borderId="23" xfId="2" applyNumberFormat="1" applyFont="1" applyFill="1" applyBorder="1" applyAlignment="1">
      <alignment horizontal="center" vertical="center"/>
    </xf>
    <xf numFmtId="0" fontId="20" fillId="7" borderId="129" xfId="0" applyFont="1" applyFill="1" applyBorder="1" applyAlignment="1">
      <alignment horizontal="centerContinuous" vertical="center"/>
    </xf>
    <xf numFmtId="0" fontId="20" fillId="7" borderId="130" xfId="0" applyFont="1" applyFill="1" applyBorder="1" applyAlignment="1">
      <alignment horizontal="center" vertical="center"/>
    </xf>
    <xf numFmtId="1" fontId="20" fillId="7" borderId="28" xfId="0" applyNumberFormat="1" applyFont="1" applyFill="1" applyBorder="1" applyAlignment="1">
      <alignment horizontal="center" vertical="center"/>
    </xf>
    <xf numFmtId="0" fontId="1" fillId="0" borderId="35" xfId="0" applyFont="1" applyFill="1" applyBorder="1" applyAlignment="1">
      <alignment horizontal="centerContinuous" vertical="center" shrinkToFit="1"/>
    </xf>
    <xf numFmtId="0" fontId="20" fillId="0" borderId="113" xfId="0" applyFont="1" applyFill="1" applyBorder="1" applyAlignment="1">
      <alignment horizontal="centerContinuous" vertical="center"/>
    </xf>
    <xf numFmtId="0" fontId="20" fillId="0" borderId="104" xfId="0" applyFont="1" applyFill="1" applyBorder="1" applyAlignment="1">
      <alignment horizontal="centerContinuous" vertical="center"/>
    </xf>
    <xf numFmtId="0" fontId="1" fillId="0" borderId="37" xfId="0" applyFont="1" applyFill="1" applyBorder="1" applyAlignment="1">
      <alignment horizontal="center" vertical="center"/>
    </xf>
    <xf numFmtId="0" fontId="1" fillId="0" borderId="36" xfId="0" applyFont="1" applyFill="1" applyBorder="1" applyAlignment="1">
      <alignment horizontal="center" vertical="center"/>
    </xf>
    <xf numFmtId="0" fontId="1" fillId="0" borderId="114" xfId="0" applyFont="1" applyFill="1" applyBorder="1" applyAlignment="1">
      <alignment horizontal="centerContinuous" vertical="center"/>
    </xf>
    <xf numFmtId="1" fontId="1" fillId="0" borderId="94" xfId="0" applyNumberFormat="1" applyFont="1" applyBorder="1" applyAlignment="1">
      <alignment horizontal="center" vertical="center"/>
    </xf>
    <xf numFmtId="0" fontId="1" fillId="0" borderId="43" xfId="0" applyFont="1" applyFill="1" applyBorder="1" applyAlignment="1">
      <alignment horizontal="centerContinuous" vertical="center" shrinkToFit="1"/>
    </xf>
    <xf numFmtId="0" fontId="1" fillId="0" borderId="77" xfId="0" applyFont="1" applyFill="1" applyBorder="1" applyAlignment="1">
      <alignment horizontal="centerContinuous" vertical="center"/>
    </xf>
    <xf numFmtId="0" fontId="1" fillId="0" borderId="106" xfId="0" applyFont="1" applyFill="1" applyBorder="1" applyAlignment="1">
      <alignment horizontal="centerContinuous" vertical="center"/>
    </xf>
    <xf numFmtId="49" fontId="1" fillId="0" borderId="45" xfId="0" applyNumberFormat="1" applyFont="1" applyFill="1" applyBorder="1" applyAlignment="1">
      <alignment horizontal="center" vertical="center"/>
    </xf>
    <xf numFmtId="49" fontId="1" fillId="0" borderId="44" xfId="0" applyNumberFormat="1" applyFont="1" applyFill="1" applyBorder="1" applyAlignment="1">
      <alignment horizontal="center" vertical="center"/>
    </xf>
    <xf numFmtId="0" fontId="1" fillId="0" borderId="78" xfId="0" applyFont="1" applyFill="1" applyBorder="1" applyAlignment="1">
      <alignment horizontal="centerContinuous" vertical="center"/>
    </xf>
    <xf numFmtId="1" fontId="1" fillId="0" borderId="53" xfId="0" applyNumberFormat="1" applyFont="1" applyBorder="1" applyAlignment="1">
      <alignment horizontal="center" vertical="center"/>
    </xf>
    <xf numFmtId="1" fontId="45" fillId="9" borderId="131" xfId="0" applyNumberFormat="1" applyFont="1" applyFill="1" applyBorder="1" applyAlignment="1">
      <alignment horizontal="center" vertical="center"/>
    </xf>
    <xf numFmtId="1" fontId="1" fillId="0" borderId="116" xfId="0" applyNumberFormat="1" applyFont="1" applyBorder="1" applyAlignment="1">
      <alignment horizontal="center" vertical="center"/>
    </xf>
    <xf numFmtId="0" fontId="1" fillId="0" borderId="14" xfId="0" applyFont="1" applyFill="1" applyBorder="1" applyAlignment="1">
      <alignment horizontal="center" vertical="center"/>
    </xf>
    <xf numFmtId="0" fontId="1" fillId="0" borderId="23" xfId="0" applyFont="1" applyFill="1" applyBorder="1" applyAlignment="1">
      <alignment horizontal="center" vertical="center"/>
    </xf>
    <xf numFmtId="0" fontId="1" fillId="0" borderId="23" xfId="0" quotePrefix="1" applyFont="1" applyFill="1" applyBorder="1" applyAlignment="1">
      <alignment horizontal="center" vertical="center" wrapText="1"/>
    </xf>
    <xf numFmtId="49" fontId="1" fillId="0" borderId="23" xfId="2" applyNumberFormat="1" applyFont="1" applyFill="1" applyBorder="1" applyAlignment="1">
      <alignment horizontal="center" vertical="center"/>
    </xf>
    <xf numFmtId="164" fontId="1" fillId="8" borderId="23" xfId="0" applyNumberFormat="1" applyFont="1" applyFill="1" applyBorder="1" applyAlignment="1">
      <alignment horizontal="center" vertical="center"/>
    </xf>
    <xf numFmtId="164" fontId="1" fillId="8" borderId="24" xfId="0" applyNumberFormat="1" applyFont="1" applyFill="1" applyBorder="1" applyAlignment="1">
      <alignment horizontal="center" vertical="center"/>
    </xf>
    <xf numFmtId="0" fontId="1" fillId="0" borderId="23" xfId="0" applyFont="1" applyFill="1" applyBorder="1" applyAlignment="1">
      <alignment horizontal="center" vertical="center" shrinkToFit="1"/>
    </xf>
    <xf numFmtId="49" fontId="1" fillId="0" borderId="132" xfId="2" applyNumberFormat="1" applyFont="1" applyFill="1" applyBorder="1" applyAlignment="1">
      <alignment horizontal="center" vertical="center"/>
    </xf>
    <xf numFmtId="0" fontId="1" fillId="0" borderId="132" xfId="0" applyFont="1" applyFill="1" applyBorder="1" applyAlignment="1">
      <alignment horizontal="center" vertical="center" shrinkToFit="1"/>
    </xf>
    <xf numFmtId="1" fontId="1" fillId="0" borderId="59" xfId="0" applyNumberFormat="1" applyFont="1" applyBorder="1" applyAlignment="1">
      <alignment horizontal="center" vertical="center"/>
    </xf>
    <xf numFmtId="0" fontId="6" fillId="12" borderId="23" xfId="0" applyFont="1" applyFill="1" applyBorder="1" applyAlignment="1">
      <alignment horizontal="center" vertical="center" wrapText="1"/>
    </xf>
    <xf numFmtId="0" fontId="6" fillId="12" borderId="63" xfId="0" applyFont="1" applyFill="1" applyBorder="1" applyAlignment="1">
      <alignment horizontal="center" vertical="center" wrapText="1"/>
    </xf>
    <xf numFmtId="164" fontId="4" fillId="0" borderId="133" xfId="0" applyNumberFormat="1" applyFont="1" applyFill="1" applyBorder="1" applyAlignment="1">
      <alignment horizontal="center" vertical="center"/>
    </xf>
    <xf numFmtId="164" fontId="1" fillId="0" borderId="132" xfId="0" applyNumberFormat="1" applyFont="1" applyFill="1" applyBorder="1" applyAlignment="1">
      <alignment horizontal="center" vertical="center"/>
    </xf>
    <xf numFmtId="0" fontId="1" fillId="0" borderId="134" xfId="0" applyFont="1" applyFill="1" applyBorder="1" applyAlignment="1">
      <alignment horizontal="center" vertical="center"/>
    </xf>
    <xf numFmtId="0" fontId="1" fillId="0" borderId="135" xfId="0" applyFont="1" applyFill="1" applyBorder="1" applyAlignment="1">
      <alignment horizontal="center" vertical="center"/>
    </xf>
    <xf numFmtId="0" fontId="1" fillId="0" borderId="63" xfId="0" applyFont="1" applyFill="1" applyBorder="1" applyAlignment="1">
      <alignment horizontal="center" vertical="center"/>
    </xf>
    <xf numFmtId="0" fontId="1" fillId="0" borderId="63" xfId="0" quotePrefix="1" applyFont="1" applyFill="1" applyBorder="1" applyAlignment="1">
      <alignment horizontal="center" vertical="center" wrapText="1"/>
    </xf>
    <xf numFmtId="49" fontId="1" fillId="0" borderId="63" xfId="2" applyNumberFormat="1" applyFont="1" applyFill="1" applyBorder="1" applyAlignment="1">
      <alignment horizontal="center" vertical="center"/>
    </xf>
    <xf numFmtId="0" fontId="1" fillId="0" borderId="63" xfId="0" applyFont="1" applyFill="1" applyBorder="1" applyAlignment="1">
      <alignment horizontal="center" vertical="center" shrinkToFit="1"/>
    </xf>
    <xf numFmtId="164" fontId="1" fillId="8" borderId="63" xfId="0" applyNumberFormat="1" applyFont="1" applyFill="1" applyBorder="1" applyAlignment="1">
      <alignment horizontal="center" vertical="center"/>
    </xf>
    <xf numFmtId="164" fontId="4" fillId="0" borderId="131" xfId="0" applyNumberFormat="1" applyFont="1" applyFill="1" applyBorder="1" applyAlignment="1">
      <alignment horizontal="center" vertical="center"/>
    </xf>
    <xf numFmtId="164" fontId="1" fillId="8" borderId="15" xfId="0" applyNumberFormat="1" applyFont="1" applyFill="1" applyBorder="1" applyAlignment="1">
      <alignment horizontal="center" vertical="center"/>
    </xf>
    <xf numFmtId="0" fontId="6" fillId="0" borderId="25" xfId="0" applyNumberFormat="1" applyFont="1" applyFill="1" applyBorder="1" applyAlignment="1">
      <alignment horizontal="center"/>
    </xf>
    <xf numFmtId="1" fontId="6" fillId="0" borderId="66" xfId="0" applyNumberFormat="1" applyFont="1" applyFill="1" applyBorder="1" applyAlignment="1">
      <alignment horizontal="centerContinuous" vertical="center"/>
    </xf>
    <xf numFmtId="1" fontId="1" fillId="0" borderId="67" xfId="0" applyNumberFormat="1" applyFont="1" applyFill="1" applyBorder="1" applyAlignment="1">
      <alignment horizontal="centerContinuous" vertical="center"/>
    </xf>
    <xf numFmtId="49" fontId="6" fillId="0" borderId="26" xfId="0" applyNumberFormat="1" applyFont="1" applyFill="1" applyBorder="1" applyAlignment="1">
      <alignment horizontal="center" vertical="center"/>
    </xf>
    <xf numFmtId="0" fontId="6" fillId="0" borderId="15" xfId="0" applyFont="1" applyFill="1" applyBorder="1" applyAlignment="1">
      <alignment horizontal="center" vertical="center"/>
    </xf>
    <xf numFmtId="0" fontId="6" fillId="6" borderId="25" xfId="0" applyNumberFormat="1" applyFont="1" applyFill="1" applyBorder="1" applyAlignment="1">
      <alignment horizontal="center"/>
    </xf>
    <xf numFmtId="0" fontId="51" fillId="0" borderId="28" xfId="0" applyFont="1" applyBorder="1" applyAlignment="1">
      <alignment horizontal="centerContinuous" vertical="center"/>
    </xf>
    <xf numFmtId="0" fontId="6" fillId="0" borderId="59" xfId="0" quotePrefix="1" applyFont="1" applyBorder="1" applyAlignment="1">
      <alignment horizontal="centerContinuous" vertical="center"/>
    </xf>
    <xf numFmtId="0" fontId="9" fillId="0" borderId="80" xfId="0" applyFont="1" applyBorder="1" applyAlignment="1">
      <alignment horizontal="centerContinuous" vertical="center" shrinkToFit="1"/>
    </xf>
    <xf numFmtId="0" fontId="6" fillId="0" borderId="31" xfId="0" applyFont="1" applyBorder="1" applyAlignment="1">
      <alignment horizontal="centerContinuous" vertical="center"/>
    </xf>
    <xf numFmtId="0" fontId="6" fillId="0" borderId="53" xfId="0" applyFont="1" applyBorder="1" applyAlignment="1">
      <alignment horizontal="centerContinuous" vertical="center"/>
    </xf>
    <xf numFmtId="0" fontId="59" fillId="0" borderId="28" xfId="0" applyFont="1" applyBorder="1" applyAlignment="1">
      <alignment horizontal="centerContinuous" vertical="center"/>
    </xf>
    <xf numFmtId="0" fontId="55" fillId="0" borderId="81" xfId="0" applyFont="1" applyBorder="1" applyAlignment="1">
      <alignment horizontal="center" vertical="center" shrinkToFit="1"/>
    </xf>
    <xf numFmtId="0" fontId="55" fillId="0" borderId="58" xfId="0" applyFont="1" applyBorder="1" applyAlignment="1">
      <alignment horizontal="center" vertical="center" shrinkToFit="1"/>
    </xf>
    <xf numFmtId="0" fontId="1" fillId="0" borderId="0" xfId="0" applyFont="1" applyAlignment="1">
      <alignment vertical="center"/>
    </xf>
    <xf numFmtId="0" fontId="65" fillId="0" borderId="136" xfId="0" applyFont="1" applyBorder="1" applyAlignment="1">
      <alignment horizontal="centerContinuous" vertical="center"/>
    </xf>
    <xf numFmtId="0" fontId="1" fillId="0" borderId="87" xfId="0" applyFont="1" applyBorder="1" applyAlignment="1">
      <alignment horizontal="centerContinuous" vertical="center"/>
    </xf>
    <xf numFmtId="0" fontId="1" fillId="0" borderId="88" xfId="0" applyFont="1" applyBorder="1" applyAlignment="1">
      <alignment horizontal="centerContinuous" vertical="center"/>
    </xf>
    <xf numFmtId="0" fontId="11" fillId="9" borderId="137" xfId="0" applyFont="1" applyFill="1" applyBorder="1" applyAlignment="1">
      <alignment horizontal="centerContinuous" vertical="center"/>
    </xf>
    <xf numFmtId="0" fontId="11" fillId="9" borderId="138" xfId="0" applyFont="1" applyFill="1" applyBorder="1" applyAlignment="1">
      <alignment horizontal="center" vertical="center"/>
    </xf>
    <xf numFmtId="0" fontId="11" fillId="9" borderId="138" xfId="0" applyFont="1" applyFill="1" applyBorder="1" applyAlignment="1">
      <alignment horizontal="centerContinuous" vertical="center"/>
    </xf>
    <xf numFmtId="0" fontId="11" fillId="9" borderId="139" xfId="0" applyFont="1" applyFill="1" applyBorder="1" applyAlignment="1">
      <alignment horizontal="center" vertical="center"/>
    </xf>
    <xf numFmtId="0" fontId="3" fillId="0" borderId="140" xfId="0" applyFont="1" applyBorder="1" applyAlignment="1">
      <alignment horizontal="right" vertical="center"/>
    </xf>
    <xf numFmtId="0" fontId="1" fillId="0" borderId="122" xfId="0" applyFont="1" applyBorder="1" applyAlignment="1">
      <alignment horizontal="center" vertical="center"/>
    </xf>
    <xf numFmtId="0" fontId="1" fillId="0" borderId="123" xfId="0" applyFont="1" applyBorder="1" applyAlignment="1">
      <alignment horizontal="center" vertical="center"/>
    </xf>
    <xf numFmtId="0" fontId="66" fillId="8" borderId="123" xfId="0" applyFont="1" applyFill="1" applyBorder="1" applyAlignment="1">
      <alignment horizontal="center" vertical="center"/>
    </xf>
    <xf numFmtId="0" fontId="66" fillId="8" borderId="124" xfId="0" applyFont="1" applyFill="1" applyBorder="1" applyAlignment="1">
      <alignment horizontal="center" vertical="center"/>
    </xf>
    <xf numFmtId="0" fontId="67" fillId="0" borderId="103" xfId="0" applyFont="1" applyBorder="1" applyAlignment="1">
      <alignment horizontal="right" vertical="center"/>
    </xf>
    <xf numFmtId="0" fontId="1" fillId="0" borderId="104" xfId="0" applyFont="1" applyBorder="1" applyAlignment="1">
      <alignment horizontal="center" vertical="center"/>
    </xf>
    <xf numFmtId="0" fontId="1" fillId="0" borderId="36" xfId="0" applyFont="1" applyBorder="1" applyAlignment="1">
      <alignment horizontal="center" vertical="center"/>
    </xf>
    <xf numFmtId="0" fontId="66" fillId="8" borderId="36" xfId="0" applyFont="1" applyFill="1" applyBorder="1" applyAlignment="1">
      <alignment horizontal="center" vertical="center"/>
    </xf>
    <xf numFmtId="0" fontId="66" fillId="8" borderId="38" xfId="0" applyFont="1" applyFill="1" applyBorder="1" applyAlignment="1">
      <alignment horizontal="center" vertical="center"/>
    </xf>
    <xf numFmtId="0" fontId="68" fillId="0" borderId="141" xfId="0" applyFont="1" applyBorder="1" applyAlignment="1">
      <alignment horizontal="right" vertical="center"/>
    </xf>
    <xf numFmtId="0" fontId="58" fillId="9" borderId="126" xfId="0" applyFont="1" applyFill="1" applyBorder="1" applyAlignment="1">
      <alignment horizontal="center" vertical="center"/>
    </xf>
    <xf numFmtId="0" fontId="58" fillId="9" borderId="127" xfId="0" applyFont="1" applyFill="1" applyBorder="1" applyAlignment="1">
      <alignment horizontal="center" vertical="center"/>
    </xf>
    <xf numFmtId="0" fontId="69" fillId="8" borderId="127" xfId="0" applyFont="1" applyFill="1" applyBorder="1" applyAlignment="1">
      <alignment horizontal="center" vertical="center"/>
    </xf>
    <xf numFmtId="0" fontId="69" fillId="8" borderId="128" xfId="0" applyFont="1" applyFill="1" applyBorder="1" applyAlignment="1">
      <alignment horizontal="center" vertical="center"/>
    </xf>
    <xf numFmtId="0" fontId="3" fillId="0" borderId="142" xfId="0" applyFont="1" applyBorder="1" applyAlignment="1">
      <alignment horizontal="right" vertical="center"/>
    </xf>
    <xf numFmtId="1" fontId="58" fillId="9" borderId="143" xfId="0" applyNumberFormat="1" applyFont="1" applyFill="1" applyBorder="1" applyAlignment="1">
      <alignment horizontal="center" vertical="center"/>
    </xf>
    <xf numFmtId="1" fontId="58" fillId="9" borderId="144" xfId="0" applyNumberFormat="1" applyFont="1" applyFill="1" applyBorder="1" applyAlignment="1">
      <alignment horizontal="center" vertical="center"/>
    </xf>
    <xf numFmtId="1" fontId="58" fillId="8" borderId="144" xfId="0" applyNumberFormat="1" applyFont="1" applyFill="1" applyBorder="1" applyAlignment="1">
      <alignment horizontal="center" vertical="center"/>
    </xf>
    <xf numFmtId="1" fontId="58" fillId="8" borderId="145" xfId="0" applyNumberFormat="1" applyFont="1" applyFill="1" applyBorder="1" applyAlignment="1">
      <alignment horizontal="center" vertical="center"/>
    </xf>
    <xf numFmtId="0" fontId="3" fillId="0" borderId="0" xfId="0" applyFont="1" applyAlignment="1">
      <alignment horizontal="right" vertical="center"/>
    </xf>
    <xf numFmtId="0" fontId="3" fillId="0" borderId="14" xfId="0" applyFont="1" applyFill="1" applyBorder="1" applyAlignment="1">
      <alignment horizontal="center"/>
    </xf>
    <xf numFmtId="0" fontId="3" fillId="0" borderId="0" xfId="0" applyFont="1" applyFill="1" applyBorder="1" applyAlignment="1">
      <alignment horizontal="centerContinuous"/>
    </xf>
    <xf numFmtId="0" fontId="3" fillId="0" borderId="24" xfId="0" applyFont="1" applyFill="1" applyBorder="1" applyAlignment="1">
      <alignment horizontal="centerContinuous"/>
    </xf>
    <xf numFmtId="0" fontId="3" fillId="0" borderId="2" xfId="0" applyFont="1" applyFill="1" applyBorder="1" applyAlignment="1">
      <alignment horizontal="centerContinuous"/>
    </xf>
    <xf numFmtId="0" fontId="1" fillId="0" borderId="52" xfId="0" applyFont="1" applyFill="1" applyBorder="1" applyAlignment="1">
      <alignment horizontal="centerContinuous" wrapText="1"/>
    </xf>
    <xf numFmtId="0" fontId="65" fillId="0" borderId="146" xfId="0" applyFont="1" applyBorder="1" applyAlignment="1">
      <alignment horizontal="centerContinuous" vertical="center"/>
    </xf>
    <xf numFmtId="0" fontId="5" fillId="0" borderId="147" xfId="0" applyFont="1" applyBorder="1" applyAlignment="1">
      <alignment horizontal="centerContinuous" vertical="center"/>
    </xf>
    <xf numFmtId="0" fontId="5" fillId="0" borderId="148" xfId="0" applyFont="1" applyBorder="1" applyAlignment="1">
      <alignment horizontal="centerContinuous" vertical="center"/>
    </xf>
    <xf numFmtId="0" fontId="70" fillId="9" borderId="62" xfId="0" applyFont="1" applyFill="1" applyBorder="1" applyAlignment="1">
      <alignment horizontal="centerContinuous" vertical="center"/>
    </xf>
    <xf numFmtId="0" fontId="70" fillId="9" borderId="149" xfId="0" applyFont="1" applyFill="1" applyBorder="1" applyAlignment="1">
      <alignment horizontal="center" vertical="center"/>
    </xf>
    <xf numFmtId="0" fontId="70" fillId="9" borderId="150" xfId="0" applyFont="1" applyFill="1" applyBorder="1" applyAlignment="1">
      <alignment horizontal="center" vertical="center"/>
    </xf>
    <xf numFmtId="0" fontId="70" fillId="9" borderId="64" xfId="0" applyFont="1" applyFill="1" applyBorder="1" applyAlignment="1">
      <alignment horizontal="center" vertical="center"/>
    </xf>
    <xf numFmtId="0" fontId="6" fillId="0" borderId="1" xfId="0" applyFont="1" applyBorder="1" applyAlignment="1">
      <alignment horizontal="center" vertical="center" shrinkToFit="1"/>
    </xf>
    <xf numFmtId="0" fontId="6" fillId="0" borderId="23" xfId="0" applyFont="1" applyBorder="1" applyAlignment="1">
      <alignment horizontal="center" vertical="center"/>
    </xf>
    <xf numFmtId="49" fontId="6" fillId="0" borderId="23" xfId="0" applyNumberFormat="1" applyFont="1" applyBorder="1" applyAlignment="1">
      <alignment horizontal="center" vertical="center"/>
    </xf>
    <xf numFmtId="0" fontId="71" fillId="5" borderId="25" xfId="2" applyNumberFormat="1" applyFont="1" applyFill="1" applyBorder="1" applyAlignment="1">
      <alignment horizontal="center" vertical="center" shrinkToFit="1"/>
    </xf>
    <xf numFmtId="0" fontId="6" fillId="0" borderId="62" xfId="0" applyFont="1" applyBorder="1" applyAlignment="1">
      <alignment horizontal="center" vertical="center" shrinkToFit="1"/>
    </xf>
    <xf numFmtId="0" fontId="6" fillId="0" borderId="63" xfId="0" applyFont="1" applyBorder="1" applyAlignment="1">
      <alignment horizontal="center" vertical="center"/>
    </xf>
    <xf numFmtId="49" fontId="6" fillId="0" borderId="63" xfId="0" applyNumberFormat="1" applyFont="1" applyBorder="1" applyAlignment="1">
      <alignment horizontal="center" vertical="center"/>
    </xf>
    <xf numFmtId="0" fontId="71" fillId="5" borderId="29" xfId="2" applyNumberFormat="1" applyFont="1" applyFill="1" applyBorder="1" applyAlignment="1">
      <alignment horizontal="center" vertical="center" shrinkToFit="1"/>
    </xf>
    <xf numFmtId="0" fontId="6" fillId="0" borderId="8" xfId="0" applyFont="1" applyBorder="1" applyAlignment="1">
      <alignment horizontal="center" vertical="center" shrinkToFit="1"/>
    </xf>
    <xf numFmtId="0" fontId="6" fillId="0" borderId="51" xfId="0" applyFont="1" applyBorder="1" applyAlignment="1">
      <alignment horizontal="center" vertical="center"/>
    </xf>
    <xf numFmtId="49" fontId="6" fillId="0" borderId="51" xfId="0" applyNumberFormat="1" applyFont="1" applyBorder="1" applyAlignment="1">
      <alignment horizontal="center" vertical="center"/>
    </xf>
    <xf numFmtId="0" fontId="71" fillId="5" borderId="30" xfId="2" applyNumberFormat="1" applyFont="1" applyFill="1" applyBorder="1" applyAlignment="1">
      <alignment horizontal="center" vertical="center" shrinkToFit="1"/>
    </xf>
    <xf numFmtId="0" fontId="72" fillId="0" borderId="0" xfId="0" applyFont="1" applyBorder="1" applyAlignment="1">
      <alignment horizontal="centerContinuous" vertical="center" wrapText="1"/>
    </xf>
    <xf numFmtId="0" fontId="74" fillId="0" borderId="0" xfId="0" applyFont="1" applyBorder="1" applyAlignment="1">
      <alignment horizontal="centerContinuous" vertical="center" wrapText="1"/>
    </xf>
    <xf numFmtId="0" fontId="75" fillId="0" borderId="59" xfId="0" applyFont="1" applyBorder="1" applyAlignment="1">
      <alignment horizontal="centerContinuous" vertical="center"/>
    </xf>
    <xf numFmtId="0" fontId="76" fillId="0" borderId="21" xfId="5" applyFont="1" applyBorder="1" applyAlignment="1">
      <alignment horizontal="centerContinuous" vertical="center" wrapText="1"/>
    </xf>
    <xf numFmtId="0" fontId="1" fillId="0" borderId="0" xfId="5" applyAlignment="1">
      <alignment vertical="center" wrapText="1"/>
    </xf>
    <xf numFmtId="0" fontId="3" fillId="0" borderId="0" xfId="5" applyFont="1" applyAlignment="1">
      <alignment vertical="center"/>
    </xf>
    <xf numFmtId="0" fontId="6" fillId="0" borderId="23" xfId="5" applyFont="1" applyBorder="1" applyAlignment="1">
      <alignment horizontal="center" vertical="center" wrapText="1"/>
    </xf>
    <xf numFmtId="0" fontId="6" fillId="0" borderId="23" xfId="5" applyFont="1" applyBorder="1" applyAlignment="1">
      <alignment horizontal="center" vertical="center" shrinkToFit="1"/>
    </xf>
    <xf numFmtId="9" fontId="6" fillId="0" borderId="24" xfId="2" applyFont="1" applyBorder="1" applyAlignment="1">
      <alignment horizontal="center" vertical="center" shrinkToFit="1"/>
    </xf>
    <xf numFmtId="0" fontId="3" fillId="0" borderId="0" xfId="5" applyFont="1" applyAlignment="1">
      <alignment vertical="center" wrapText="1"/>
    </xf>
    <xf numFmtId="0" fontId="6" fillId="0" borderId="25" xfId="5" applyFont="1" applyBorder="1" applyAlignment="1">
      <alignment horizontal="center" vertical="center" wrapText="1"/>
    </xf>
    <xf numFmtId="0" fontId="3" fillId="0" borderId="0" xfId="5" applyFont="1" applyAlignment="1">
      <alignment horizontal="right" vertical="center" wrapText="1"/>
    </xf>
    <xf numFmtId="0" fontId="1" fillId="0" borderId="0" xfId="5" applyAlignment="1">
      <alignment horizontal="left" vertical="center" wrapText="1"/>
    </xf>
    <xf numFmtId="0" fontId="1" fillId="0" borderId="0" xfId="5" applyAlignment="1">
      <alignment vertical="center"/>
    </xf>
    <xf numFmtId="0" fontId="3" fillId="0" borderId="0" xfId="5" applyFont="1" applyAlignment="1">
      <alignment horizontal="center" vertical="center" wrapText="1"/>
    </xf>
    <xf numFmtId="0" fontId="77" fillId="0" borderId="23" xfId="5" applyFont="1" applyFill="1" applyBorder="1" applyAlignment="1">
      <alignment horizontal="center" vertical="center" wrapText="1"/>
    </xf>
    <xf numFmtId="9" fontId="77" fillId="0" borderId="23" xfId="2" applyFont="1" applyFill="1" applyBorder="1" applyAlignment="1">
      <alignment horizontal="center" vertical="center" shrinkToFit="1"/>
    </xf>
    <xf numFmtId="0" fontId="77" fillId="0" borderId="25" xfId="5" applyFont="1" applyFill="1" applyBorder="1" applyAlignment="1">
      <alignment horizontal="center" vertical="center" wrapText="1"/>
    </xf>
    <xf numFmtId="0" fontId="77" fillId="0" borderId="23" xfId="5" applyFont="1" applyFill="1" applyBorder="1" applyAlignment="1">
      <alignment horizontal="center" vertical="center" shrinkToFit="1"/>
    </xf>
    <xf numFmtId="0" fontId="77" fillId="0" borderId="63" xfId="5" applyFont="1" applyFill="1" applyBorder="1" applyAlignment="1">
      <alignment horizontal="center" vertical="center" wrapText="1"/>
    </xf>
    <xf numFmtId="9" fontId="77" fillId="0" borderId="63" xfId="2" applyFont="1" applyFill="1" applyBorder="1" applyAlignment="1">
      <alignment horizontal="center" vertical="center" shrinkToFit="1"/>
    </xf>
    <xf numFmtId="0" fontId="77" fillId="0" borderId="29" xfId="5" applyFont="1" applyFill="1" applyBorder="1" applyAlignment="1">
      <alignment horizontal="center" vertical="center" wrapText="1"/>
    </xf>
    <xf numFmtId="0" fontId="77" fillId="0" borderId="25" xfId="5" applyFont="1" applyFill="1" applyBorder="1" applyAlignment="1">
      <alignment horizontal="center" vertical="center" shrinkToFit="1"/>
    </xf>
    <xf numFmtId="0" fontId="77" fillId="0" borderId="25" xfId="5" applyFont="1" applyFill="1" applyBorder="1" applyAlignment="1">
      <alignment horizontal="center" vertical="center"/>
    </xf>
    <xf numFmtId="0" fontId="77" fillId="0" borderId="51" xfId="5" applyFont="1" applyFill="1" applyBorder="1" applyAlignment="1">
      <alignment horizontal="center" vertical="center" wrapText="1"/>
    </xf>
    <xf numFmtId="9" fontId="77" fillId="0" borderId="51" xfId="2" applyFont="1" applyFill="1" applyBorder="1" applyAlignment="1">
      <alignment horizontal="center" vertical="center" shrinkToFit="1"/>
    </xf>
    <xf numFmtId="0" fontId="77" fillId="0" borderId="30" xfId="5" applyFont="1" applyFill="1" applyBorder="1" applyAlignment="1">
      <alignment horizontal="center" vertical="center" wrapText="1"/>
    </xf>
    <xf numFmtId="0" fontId="77" fillId="0" borderId="23" xfId="2" applyNumberFormat="1" applyFont="1" applyFill="1" applyBorder="1" applyAlignment="1">
      <alignment horizontal="center" vertical="center" shrinkToFit="1"/>
    </xf>
    <xf numFmtId="0" fontId="77" fillId="0" borderId="63" xfId="2" applyNumberFormat="1" applyFont="1" applyFill="1" applyBorder="1" applyAlignment="1">
      <alignment horizontal="center" vertical="center" shrinkToFit="1"/>
    </xf>
    <xf numFmtId="9" fontId="77" fillId="0" borderId="23" xfId="7" applyFont="1" applyFill="1" applyBorder="1" applyAlignment="1">
      <alignment horizontal="center" vertical="center" shrinkToFit="1"/>
    </xf>
    <xf numFmtId="0" fontId="77" fillId="0" borderId="23" xfId="7" applyNumberFormat="1" applyFont="1" applyFill="1" applyBorder="1" applyAlignment="1">
      <alignment horizontal="center" vertical="center" shrinkToFit="1"/>
    </xf>
    <xf numFmtId="0" fontId="77" fillId="0" borderId="63" xfId="5" applyFont="1" applyFill="1" applyBorder="1" applyAlignment="1">
      <alignment horizontal="center" vertical="center" shrinkToFit="1"/>
    </xf>
    <xf numFmtId="0" fontId="77" fillId="0" borderId="51" xfId="5" applyFont="1" applyFill="1" applyBorder="1" applyAlignment="1">
      <alignment horizontal="center" vertical="center" shrinkToFit="1"/>
    </xf>
    <xf numFmtId="0" fontId="77" fillId="0" borderId="51" xfId="7" applyNumberFormat="1" applyFont="1" applyFill="1" applyBorder="1" applyAlignment="1">
      <alignment horizontal="center" vertical="center" shrinkToFit="1"/>
    </xf>
    <xf numFmtId="0" fontId="77" fillId="0" borderId="51" xfId="2" applyNumberFormat="1" applyFont="1" applyFill="1" applyBorder="1" applyAlignment="1">
      <alignment horizontal="center" vertical="center" shrinkToFit="1"/>
    </xf>
    <xf numFmtId="0" fontId="5" fillId="4" borderId="11" xfId="0" applyFont="1" applyFill="1" applyBorder="1" applyAlignment="1">
      <alignment horizontal="right" vertical="center"/>
    </xf>
    <xf numFmtId="1" fontId="6" fillId="0" borderId="22" xfId="0" applyNumberFormat="1" applyFont="1" applyBorder="1" applyAlignment="1">
      <alignment horizontal="centerContinuous" vertical="center"/>
    </xf>
    <xf numFmtId="1" fontId="1" fillId="0" borderId="151" xfId="0" applyNumberFormat="1" applyFont="1" applyBorder="1" applyAlignment="1">
      <alignment horizontal="centerContinuous" vertical="center"/>
    </xf>
    <xf numFmtId="0" fontId="5" fillId="4" borderId="120" xfId="0" applyFont="1" applyFill="1" applyBorder="1" applyAlignment="1">
      <alignment horizontal="right" vertical="center"/>
    </xf>
    <xf numFmtId="0" fontId="78" fillId="0" borderId="0" xfId="5" applyFont="1" applyBorder="1" applyAlignment="1">
      <alignment wrapText="1"/>
    </xf>
    <xf numFmtId="0" fontId="1" fillId="12" borderId="95" xfId="0" applyFont="1" applyFill="1" applyBorder="1" applyAlignment="1">
      <alignment horizontal="center" vertical="center"/>
    </xf>
    <xf numFmtId="0" fontId="1" fillId="12" borderId="96" xfId="0" applyFont="1" applyFill="1" applyBorder="1" applyAlignment="1">
      <alignment horizontal="center" vertical="center"/>
    </xf>
    <xf numFmtId="0" fontId="1" fillId="12" borderId="96" xfId="0" quotePrefix="1" applyFont="1" applyFill="1" applyBorder="1" applyAlignment="1">
      <alignment horizontal="center" vertical="center"/>
    </xf>
    <xf numFmtId="9" fontId="1" fillId="12" borderId="96" xfId="0" applyNumberFormat="1" applyFont="1" applyFill="1" applyBorder="1" applyAlignment="1">
      <alignment horizontal="center" vertical="center"/>
    </xf>
    <xf numFmtId="164" fontId="1" fillId="12" borderId="96" xfId="0" applyNumberFormat="1" applyFont="1" applyFill="1" applyBorder="1" applyAlignment="1">
      <alignment horizontal="center" vertical="center"/>
    </xf>
    <xf numFmtId="164" fontId="4" fillId="12" borderId="152" xfId="0" applyNumberFormat="1" applyFont="1" applyFill="1" applyBorder="1" applyAlignment="1">
      <alignment horizontal="centerContinuous" vertical="center"/>
    </xf>
    <xf numFmtId="164" fontId="1" fillId="12" borderId="153" xfId="0" applyNumberFormat="1" applyFont="1" applyFill="1" applyBorder="1" applyAlignment="1">
      <alignment horizontal="centerContinuous" vertical="center"/>
    </xf>
    <xf numFmtId="0" fontId="4" fillId="12" borderId="154" xfId="0" quotePrefix="1" applyFont="1" applyFill="1" applyBorder="1" applyAlignment="1">
      <alignment horizontal="centerContinuous" vertical="center"/>
    </xf>
    <xf numFmtId="1" fontId="1" fillId="12" borderId="94" xfId="0" applyNumberFormat="1" applyFont="1" applyFill="1" applyBorder="1" applyAlignment="1">
      <alignment horizontal="center" vertical="center"/>
    </xf>
    <xf numFmtId="0" fontId="79" fillId="0" borderId="14" xfId="5" applyFont="1" applyFill="1" applyBorder="1" applyAlignment="1">
      <alignment horizontal="center" vertical="center" shrinkToFit="1"/>
    </xf>
    <xf numFmtId="0" fontId="79" fillId="0" borderId="135" xfId="5" applyFont="1" applyFill="1" applyBorder="1" applyAlignment="1">
      <alignment horizontal="center" vertical="center" shrinkToFit="1"/>
    </xf>
    <xf numFmtId="0" fontId="79" fillId="0" borderId="16" xfId="5" applyFont="1" applyFill="1" applyBorder="1" applyAlignment="1">
      <alignment horizontal="center" vertical="center" shrinkToFit="1"/>
    </xf>
    <xf numFmtId="9" fontId="6" fillId="8" borderId="24" xfId="2" applyFont="1" applyFill="1" applyBorder="1" applyAlignment="1">
      <alignment horizontal="center" vertical="center" shrinkToFit="1"/>
    </xf>
    <xf numFmtId="0" fontId="6" fillId="8" borderId="24" xfId="5" applyNumberFormat="1" applyFont="1" applyFill="1" applyBorder="1" applyAlignment="1">
      <alignment horizontal="center" wrapText="1"/>
    </xf>
    <xf numFmtId="9" fontId="6" fillId="8" borderId="23" xfId="2" applyFont="1" applyFill="1" applyBorder="1" applyAlignment="1">
      <alignment horizontal="center" vertical="center" shrinkToFit="1"/>
    </xf>
    <xf numFmtId="0" fontId="6" fillId="8" borderId="24" xfId="0" applyNumberFormat="1" applyFont="1" applyFill="1" applyBorder="1" applyAlignment="1">
      <alignment horizontal="center" vertical="center" shrinkToFit="1"/>
    </xf>
    <xf numFmtId="0" fontId="11" fillId="13" borderId="60" xfId="5" applyFont="1" applyFill="1" applyBorder="1" applyAlignment="1">
      <alignment horizontal="centerContinuous" vertical="center"/>
    </xf>
    <xf numFmtId="0" fontId="11" fillId="13" borderId="33" xfId="5" applyFont="1" applyFill="1" applyBorder="1" applyAlignment="1">
      <alignment horizontal="center" vertical="center"/>
    </xf>
    <xf numFmtId="0" fontId="11" fillId="13" borderId="33" xfId="5" applyFont="1" applyFill="1" applyBorder="1" applyAlignment="1">
      <alignment horizontal="center" vertical="center" wrapText="1"/>
    </xf>
    <xf numFmtId="0" fontId="11" fillId="13" borderId="61" xfId="5" applyFont="1" applyFill="1" applyBorder="1" applyAlignment="1">
      <alignment horizontal="centerContinuous" vertical="center" wrapText="1"/>
    </xf>
  </cellXfs>
  <cellStyles count="9">
    <cellStyle name="Excel Built-in Normal" xfId="6" xr:uid="{00000000-0005-0000-0000-000001000000}"/>
    <cellStyle name="Hyperlink" xfId="1" builtinId="8"/>
    <cellStyle name="Normal" xfId="0" builtinId="0"/>
    <cellStyle name="Normal 2" xfId="4" xr:uid="{00000000-0005-0000-0000-000004000000}"/>
    <cellStyle name="Normal 2 2" xfId="5" xr:uid="{00000000-0005-0000-0000-000005000000}"/>
    <cellStyle name="Normal 4" xfId="8" xr:uid="{00000000-0005-0000-0000-000006000000}"/>
    <cellStyle name="Percent" xfId="2" builtinId="5"/>
    <cellStyle name="Percent 2" xfId="3" xr:uid="{00000000-0005-0000-0000-000008000000}"/>
    <cellStyle name="Percent 2 2" xfId="7" xr:uid="{00000000-0005-0000-0000-000009000000}"/>
  </cellStyles>
  <dxfs count="66">
    <dxf>
      <font>
        <color rgb="FFFF0000"/>
      </font>
    </dxf>
    <dxf>
      <fill>
        <gradientFill type="path" left="0.5" right="0.5" top="0.5" bottom="0.5">
          <stop position="0">
            <color rgb="FFFF0000"/>
          </stop>
          <stop position="1">
            <color rgb="FFFFC000"/>
          </stop>
        </gradient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theme="1"/>
      </font>
      <fill>
        <patternFill>
          <bgColor theme="0" tint="-0.24994659260841701"/>
        </patternFill>
      </fill>
    </dxf>
    <dxf>
      <font>
        <b/>
        <i val="0"/>
        <color theme="1"/>
      </font>
      <fill>
        <patternFill>
          <bgColor rgb="FF66FF33"/>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i val="0"/>
        <color theme="9" tint="-0.499984740745262"/>
      </font>
      <fill>
        <patternFill>
          <bgColor rgb="FF99FF99"/>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b/>
        <i val="0"/>
        <condense val="0"/>
        <extend val="0"/>
      </font>
      <fill>
        <patternFill>
          <bgColor indexed="51"/>
        </patternFill>
      </fill>
    </dxf>
    <dxf>
      <font>
        <b/>
        <i val="0"/>
        <condense val="0"/>
        <extend val="0"/>
      </font>
      <fill>
        <patternFill>
          <bgColor indexed="10"/>
        </patternFill>
      </fill>
    </dxf>
  </dxfs>
  <tableStyles count="0" defaultTableStyle="TableStyleMedium2" defaultPivotStyle="PivotStyleLight16"/>
  <colors>
    <mruColors>
      <color rgb="FF9966FF"/>
      <color rgb="FF00FFFF"/>
      <color rgb="FFFF6600"/>
      <color rgb="FF66FF33"/>
      <color rgb="FF99FF99"/>
      <color rgb="FF0000FF"/>
      <color rgb="FF00FF00"/>
      <color rgb="FFCCFFCC"/>
      <color rgb="FF009900"/>
      <color rgb="FF00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5</xdr:col>
      <xdr:colOff>30480</xdr:colOff>
      <xdr:row>1</xdr:row>
      <xdr:rowOff>68580</xdr:rowOff>
    </xdr:from>
    <xdr:to>
      <xdr:col>6</xdr:col>
      <xdr:colOff>1272179</xdr:colOff>
      <xdr:row>16</xdr:row>
      <xdr:rowOff>190500</xdr:rowOff>
    </xdr:to>
    <xdr:pic>
      <xdr:nvPicPr>
        <xdr:cNvPr id="3" name="Picture 2">
          <a:extLst>
            <a:ext uri="{FF2B5EF4-FFF2-40B4-BE49-F238E27FC236}">
              <a16:creationId xmlns:a16="http://schemas.microsoft.com/office/drawing/2014/main" id="{E7ED5D81-CFAE-474E-9284-E58A64B1D86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160520" y="441960"/>
          <a:ext cx="2361839" cy="3368040"/>
        </a:xfrm>
        <a:prstGeom prst="rect">
          <a:avLst/>
        </a:prstGeom>
      </xdr:spPr>
    </xdr:pic>
    <xdr:clientData/>
  </xdr:twoCellAnchor>
  <xdr:twoCellAnchor>
    <xdr:from>
      <xdr:col>5</xdr:col>
      <xdr:colOff>38100</xdr:colOff>
      <xdr:row>15</xdr:row>
      <xdr:rowOff>106680</xdr:rowOff>
    </xdr:from>
    <xdr:to>
      <xdr:col>6</xdr:col>
      <xdr:colOff>1240155</xdr:colOff>
      <xdr:row>16</xdr:row>
      <xdr:rowOff>203834</xdr:rowOff>
    </xdr:to>
    <xdr:sp macro="" textlink="">
      <xdr:nvSpPr>
        <xdr:cNvPr id="5" name="Text Box 60">
          <a:extLst>
            <a:ext uri="{FF2B5EF4-FFF2-40B4-BE49-F238E27FC236}">
              <a16:creationId xmlns:a16="http://schemas.microsoft.com/office/drawing/2014/main" id="{00000000-0008-0000-0000-000005000000}"/>
            </a:ext>
          </a:extLst>
        </xdr:cNvPr>
        <xdr:cNvSpPr txBox="1">
          <a:spLocks noChangeArrowheads="1"/>
        </xdr:cNvSpPr>
      </xdr:nvSpPr>
      <xdr:spPr bwMode="auto">
        <a:xfrm>
          <a:off x="4168140" y="3505200"/>
          <a:ext cx="2322195" cy="318134"/>
        </a:xfrm>
        <a:prstGeom prst="rect">
          <a:avLst/>
        </a:prstGeom>
        <a:solidFill>
          <a:srgbClr xmlns:mc="http://schemas.openxmlformats.org/markup-compatibility/2006" xmlns:a14="http://schemas.microsoft.com/office/drawing/2010/main" val="CCFFFF" mc:Ignorable="a14" a14:legacySpreadsheetColorIndex="41">
            <a:alpha val="52000"/>
          </a:srgbClr>
        </a:solidFill>
        <a:ln w="38100" cmpd="dbl">
          <a:solidFill>
            <a:srgbClr xmlns:mc="http://schemas.openxmlformats.org/markup-compatibility/2006" xmlns:a14="http://schemas.microsoft.com/office/drawing/2010/main" val="00FF00" mc:Ignorable="a14" a14:legacySpreadsheetColorIndex="11"/>
          </a:solidFill>
          <a:miter lim="800000"/>
          <a:headEnd/>
          <a:tailEnd/>
        </a:ln>
      </xdr:spPr>
      <xdr:txBody>
        <a:bodyPr vertOverflow="clip" wrap="square" lIns="27432" tIns="27432" rIns="27432" bIns="0" anchor="ctr" upright="1"/>
        <a:lstStyle/>
        <a:p>
          <a:pPr algn="ctr" rtl="0">
            <a:defRPr sz="1000"/>
          </a:pPr>
          <a:r>
            <a:rPr lang="en-US" sz="1200" b="1" i="0" u="none" strike="noStrike" baseline="0">
              <a:solidFill>
                <a:srgbClr val="000000"/>
              </a:solidFill>
              <a:latin typeface="Times New Roman"/>
              <a:cs typeface="Times New Roman"/>
            </a:rPr>
            <a:t>Resist Fire 10</a:t>
          </a:r>
          <a:endParaRPr lang="en-US" sz="1200" b="1" i="1" u="none" strike="noStrike" baseline="0">
            <a:solidFill>
              <a:srgbClr val="000000"/>
            </a:solidFill>
            <a:latin typeface="Times New Roman"/>
            <a:cs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228600</xdr:colOff>
      <xdr:row>0</xdr:row>
      <xdr:rowOff>0</xdr:rowOff>
    </xdr:from>
    <xdr:to>
      <xdr:col>10</xdr:col>
      <xdr:colOff>0</xdr:colOff>
      <xdr:row>0</xdr:row>
      <xdr:rowOff>0</xdr:rowOff>
    </xdr:to>
    <xdr:sp macro="" textlink="">
      <xdr:nvSpPr>
        <xdr:cNvPr id="13396" name="Rectangle 1">
          <a:extLst>
            <a:ext uri="{FF2B5EF4-FFF2-40B4-BE49-F238E27FC236}">
              <a16:creationId xmlns:a16="http://schemas.microsoft.com/office/drawing/2014/main" id="{00000000-0008-0000-0100-000054340000}"/>
            </a:ext>
          </a:extLst>
        </xdr:cNvPr>
        <xdr:cNvSpPr>
          <a:spLocks noChangeArrowheads="1"/>
        </xdr:cNvSpPr>
      </xdr:nvSpPr>
      <xdr:spPr bwMode="auto">
        <a:xfrm>
          <a:off x="4619625" y="0"/>
          <a:ext cx="2867025"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0</xdr:colOff>
      <xdr:row>0</xdr:row>
      <xdr:rowOff>0</xdr:rowOff>
    </xdr:to>
    <xdr:sp macro="" textlink="">
      <xdr:nvSpPr>
        <xdr:cNvPr id="19460" name="Rectangle 1">
          <a:extLst>
            <a:ext uri="{FF2B5EF4-FFF2-40B4-BE49-F238E27FC236}">
              <a16:creationId xmlns:a16="http://schemas.microsoft.com/office/drawing/2014/main" id="{00000000-0008-0000-0300-0000044C0000}"/>
            </a:ext>
          </a:extLst>
        </xdr:cNvPr>
        <xdr:cNvSpPr>
          <a:spLocks noChangeArrowheads="1"/>
        </xdr:cNvSpPr>
      </xdr:nvSpPr>
      <xdr:spPr bwMode="auto">
        <a:xfrm>
          <a:off x="5000625" y="0"/>
          <a:ext cx="0"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7</xdr:col>
      <xdr:colOff>228600</xdr:colOff>
      <xdr:row>0</xdr:row>
      <xdr:rowOff>0</xdr:rowOff>
    </xdr:from>
    <xdr:to>
      <xdr:col>8</xdr:col>
      <xdr:colOff>0</xdr:colOff>
      <xdr:row>0</xdr:row>
      <xdr:rowOff>0</xdr:rowOff>
    </xdr:to>
    <xdr:sp macro="" textlink="">
      <xdr:nvSpPr>
        <xdr:cNvPr id="2" name="Rectangle 1">
          <a:extLst>
            <a:ext uri="{FF2B5EF4-FFF2-40B4-BE49-F238E27FC236}">
              <a16:creationId xmlns:a16="http://schemas.microsoft.com/office/drawing/2014/main" id="{00000000-0008-0000-0200-000002000000}"/>
            </a:ext>
          </a:extLst>
        </xdr:cNvPr>
        <xdr:cNvSpPr>
          <a:spLocks noChangeArrowheads="1"/>
        </xdr:cNvSpPr>
      </xdr:nvSpPr>
      <xdr:spPr bwMode="auto">
        <a:xfrm>
          <a:off x="7162800" y="0"/>
          <a:ext cx="762000" cy="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7</xdr:col>
      <xdr:colOff>228600</xdr:colOff>
      <xdr:row>1</xdr:row>
      <xdr:rowOff>0</xdr:rowOff>
    </xdr:from>
    <xdr:to>
      <xdr:col>8</xdr:col>
      <xdr:colOff>0</xdr:colOff>
      <xdr:row>1</xdr:row>
      <xdr:rowOff>0</xdr:rowOff>
    </xdr:to>
    <xdr:sp macro="" textlink="">
      <xdr:nvSpPr>
        <xdr:cNvPr id="2" name="Rectangle 1">
          <a:extLst>
            <a:ext uri="{FF2B5EF4-FFF2-40B4-BE49-F238E27FC236}">
              <a16:creationId xmlns:a16="http://schemas.microsoft.com/office/drawing/2014/main" id="{802A032F-0600-4BF1-B446-5A17C9759087}"/>
            </a:ext>
          </a:extLst>
        </xdr:cNvPr>
        <xdr:cNvSpPr>
          <a:spLocks noChangeArrowheads="1"/>
        </xdr:cNvSpPr>
      </xdr:nvSpPr>
      <xdr:spPr bwMode="auto">
        <a:xfrm>
          <a:off x="7627620" y="297180"/>
          <a:ext cx="1973580" cy="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2" name="Rectangle 1">
          <a:extLst>
            <a:ext uri="{FF2B5EF4-FFF2-40B4-BE49-F238E27FC236}">
              <a16:creationId xmlns:a16="http://schemas.microsoft.com/office/drawing/2014/main" id="{F427314E-85E8-4750-8898-9A976AA6BE19}"/>
            </a:ext>
          </a:extLst>
        </xdr:cNvPr>
        <xdr:cNvSpPr>
          <a:spLocks noChangeArrowheads="1"/>
        </xdr:cNvSpPr>
      </xdr:nvSpPr>
      <xdr:spPr bwMode="auto">
        <a:xfrm>
          <a:off x="1981200" y="0"/>
          <a:ext cx="0"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editAs="absolute">
    <xdr:from>
      <xdr:col>1</xdr:col>
      <xdr:colOff>638175</xdr:colOff>
      <xdr:row>1</xdr:row>
      <xdr:rowOff>123825</xdr:rowOff>
    </xdr:from>
    <xdr:to>
      <xdr:col>3</xdr:col>
      <xdr:colOff>260985</xdr:colOff>
      <xdr:row>2</xdr:row>
      <xdr:rowOff>66675</xdr:rowOff>
    </xdr:to>
    <xdr:sp macro="" textlink="">
      <xdr:nvSpPr>
        <xdr:cNvPr id="3078" name="Text Box 6" hidden="1">
          <a:extLst>
            <a:ext uri="{FF2B5EF4-FFF2-40B4-BE49-F238E27FC236}">
              <a16:creationId xmlns:a16="http://schemas.microsoft.com/office/drawing/2014/main" id="{00000000-0008-0000-0400-0000060C0000}"/>
            </a:ext>
          </a:extLst>
        </xdr:cNvPr>
        <xdr:cNvSpPr txBox="1">
          <a:spLocks noChangeArrowheads="1"/>
        </xdr:cNvSpPr>
      </xdr:nvSpPr>
      <xdr:spPr bwMode="auto">
        <a:xfrm>
          <a:off x="2476500" y="428625"/>
          <a:ext cx="695325" cy="161925"/>
        </a:xfrm>
        <a:prstGeom prst="rect">
          <a:avLst/>
        </a:prstGeom>
        <a:solidFill>
          <a:srgbClr xmlns:mc="http://schemas.openxmlformats.org/markup-compatibility/2006" xmlns:a14="http://schemas.microsoft.com/office/drawing/2010/main" val="FFFFE1" mc:Ignorable="a14" a14:legacySpreadsheetColorIndex="80"/>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18288" tIns="0" rIns="0" bIns="0" anchor="t" upright="1"/>
        <a:lstStyle/>
        <a:p>
          <a:pPr algn="ctr" rtl="0">
            <a:defRPr sz="1000"/>
          </a:pPr>
          <a:endParaRPr lang="es-VE"/>
        </a:p>
      </xdr:txBody>
    </xdr:sp>
    <xdr:clientData/>
  </xdr:twoCellAnchor>
  <xdr:twoCellAnchor>
    <xdr:from>
      <xdr:col>13</xdr:col>
      <xdr:colOff>91440</xdr:colOff>
      <xdr:row>2</xdr:row>
      <xdr:rowOff>22860</xdr:rowOff>
    </xdr:from>
    <xdr:to>
      <xdr:col>14</xdr:col>
      <xdr:colOff>0</xdr:colOff>
      <xdr:row>28</xdr:row>
      <xdr:rowOff>152400</xdr:rowOff>
    </xdr:to>
    <xdr:sp macro="" textlink="">
      <xdr:nvSpPr>
        <xdr:cNvPr id="3" name="TextBox 2">
          <a:extLst>
            <a:ext uri="{FF2B5EF4-FFF2-40B4-BE49-F238E27FC236}">
              <a16:creationId xmlns:a16="http://schemas.microsoft.com/office/drawing/2014/main" id="{00000000-0008-0000-0400-000003000000}"/>
            </a:ext>
          </a:extLst>
        </xdr:cNvPr>
        <xdr:cNvSpPr txBox="1"/>
      </xdr:nvSpPr>
      <xdr:spPr>
        <a:xfrm>
          <a:off x="9174480" y="533400"/>
          <a:ext cx="899160" cy="4389120"/>
        </a:xfrm>
        <a:prstGeom prst="rect">
          <a:avLst/>
        </a:prstGeom>
        <a:solidFill>
          <a:srgbClr xmlns:mc="http://schemas.openxmlformats.org/markup-compatibility/2006" xmlns:a14="http://schemas.microsoft.com/office/drawing/2010/main" val="CCFFFF" mc:Ignorable="a14" a14:legacySpreadsheetColorIndex="41">
            <a:alpha val="52000"/>
          </a:srgbClr>
        </a:solidFill>
        <a:ln w="38100" cmpd="dbl">
          <a:solidFill>
            <a:srgbClr xmlns:mc="http://schemas.openxmlformats.org/markup-compatibility/2006" xmlns:a14="http://schemas.microsoft.com/office/drawing/2010/main" val="00FF00" mc:Ignorable="a14" a14:legacySpreadsheetColorIndex="11"/>
          </a:solidFill>
          <a:miter lim="800000"/>
          <a:headEnd/>
          <a:tailEnd/>
        </a:ln>
      </xdr:spPr>
      <xdr:txBody>
        <a:bodyPr vertOverflow="clip" wrap="square" lIns="27432" tIns="27432" rIns="27432" bIns="0" anchor="ctr" upright="1"/>
        <a:lstStyle/>
        <a:p>
          <a:pPr marL="0" indent="0" algn="ctr" rtl="0">
            <a:defRPr sz="1000"/>
          </a:pPr>
          <a:r>
            <a:rPr lang="en-US" sz="1200" b="0" i="1" u="none" strike="noStrike" baseline="0">
              <a:solidFill>
                <a:srgbClr val="000000"/>
              </a:solidFill>
              <a:latin typeface="Times New Roman"/>
              <a:ea typeface="+mn-ea"/>
              <a:cs typeface="Times New Roman"/>
            </a:rPr>
            <a:t>Good Hope +2 to hit and dmg</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Owner/AppData/Local/Microsoft/Windows/Temporary%20Internet%20Files/Content.IE5/1ZEGTV8N/SpellForge_3.5_4.5.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portSheet"/>
      <sheetName val="Notes"/>
      <sheetName val="Options"/>
      <sheetName val="Race &amp; Stats"/>
      <sheetName val="Classes"/>
      <sheetName val="Domain Select"/>
      <sheetName val="Prestige Classes"/>
      <sheetName val="Feats"/>
      <sheetName val="Archivist Spells"/>
      <sheetName val="Assassin Spells"/>
      <sheetName val="Bard Spells"/>
      <sheetName val="Cleric Spells"/>
      <sheetName val="Corrupt Avenger Spells"/>
      <sheetName val="Druid Spells"/>
      <sheetName val="Duskblade Spells"/>
      <sheetName val="Emissary Spells"/>
      <sheetName val="Favored Soul Spells"/>
      <sheetName val="Gnome Artificer Devices"/>
      <sheetName val="Hexblade Spells"/>
      <sheetName val="Shugenja Spells"/>
      <sheetName val="Sorcerer Spells"/>
      <sheetName val="Spellthief Spells"/>
      <sheetName val="Spirit Shaman Spells"/>
      <sheetName val="Sublime Chord Spells"/>
      <sheetName val="Suel Arcanamach Spells"/>
      <sheetName val="Universal Caster"/>
      <sheetName val="Vigilante Spells"/>
      <sheetName val="Warlock Invocations"/>
      <sheetName val="Wizard Spells"/>
      <sheetName val="Wu Jen Spells"/>
      <sheetName val="All Spells"/>
      <sheetName val="Fist of Zuoken Powers"/>
      <sheetName val="Psion Powers"/>
      <sheetName val="Psychic Warrior Powers"/>
      <sheetName val="War Mind Powers"/>
      <sheetName val="Wilder Powers"/>
      <sheetName val="Spell Sheet"/>
      <sheetName val="Power Sheet"/>
      <sheetName val="SpellList"/>
      <sheetName val="PowerList"/>
      <sheetName val="Class Info"/>
      <sheetName val="Class Info Aux"/>
      <sheetName val="Race Info"/>
      <sheetName val="Tables"/>
      <sheetName val="Deities"/>
      <sheetName val="Domains"/>
      <sheetName val="Spell Information"/>
      <sheetName val="Spells per Day"/>
      <sheetName val="Spells Known"/>
      <sheetName val="Psionic Inform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ow r="1">
          <cell r="FH1" t="b">
            <v>0</v>
          </cell>
        </row>
      </sheetData>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6.xml"/></Relationships>
</file>

<file path=xl/worksheets/_rels/sheet8.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26"/>
  <sheetViews>
    <sheetView showGridLines="0" tabSelected="1" zoomScaleNormal="100" workbookViewId="0"/>
  </sheetViews>
  <sheetFormatPr defaultColWidth="13" defaultRowHeight="15.6"/>
  <cols>
    <col min="1" max="1" width="14.3984375" style="60" customWidth="1"/>
    <col min="2" max="3" width="7.59765625" style="61" customWidth="1"/>
    <col min="4" max="4" width="13.69921875" style="60" bestFit="1" customWidth="1"/>
    <col min="5" max="5" width="10.8984375" style="61" bestFit="1" customWidth="1"/>
    <col min="6" max="6" width="14.69921875" style="60" customWidth="1"/>
    <col min="7" max="7" width="17.09765625" style="61" customWidth="1"/>
    <col min="8" max="16384" width="13" style="16"/>
  </cols>
  <sheetData>
    <row r="1" spans="1:7" ht="29.4" thickTop="1" thickBot="1">
      <c r="A1" s="471" t="s">
        <v>334</v>
      </c>
      <c r="B1" s="472" t="s">
        <v>333</v>
      </c>
      <c r="C1" s="200"/>
      <c r="D1" s="201"/>
      <c r="E1" s="370"/>
      <c r="F1" s="201"/>
      <c r="G1" s="473" t="s">
        <v>518</v>
      </c>
    </row>
    <row r="2" spans="1:7" ht="17.399999999999999" thickTop="1">
      <c r="A2" s="17" t="s">
        <v>0</v>
      </c>
      <c r="B2" s="259" t="s">
        <v>335</v>
      </c>
      <c r="C2" s="259"/>
      <c r="D2" s="20" t="s">
        <v>1</v>
      </c>
      <c r="E2" s="19" t="s">
        <v>121</v>
      </c>
      <c r="F2" s="21"/>
      <c r="G2" s="22"/>
    </row>
    <row r="3" spans="1:7" ht="16.8">
      <c r="A3" s="17" t="s">
        <v>67</v>
      </c>
      <c r="B3" s="259" t="s">
        <v>120</v>
      </c>
      <c r="C3" s="259"/>
      <c r="D3" s="20" t="s">
        <v>68</v>
      </c>
      <c r="E3" s="19">
        <v>7</v>
      </c>
      <c r="F3" s="20"/>
      <c r="G3" s="22"/>
    </row>
    <row r="4" spans="1:7" ht="16.8">
      <c r="A4" s="17" t="s">
        <v>67</v>
      </c>
      <c r="B4" s="259" t="s">
        <v>339</v>
      </c>
      <c r="C4" s="259"/>
      <c r="D4" s="20" t="s">
        <v>68</v>
      </c>
      <c r="E4" s="19">
        <v>4</v>
      </c>
      <c r="F4" s="20"/>
      <c r="G4" s="22"/>
    </row>
    <row r="5" spans="1:7" ht="16.8">
      <c r="A5" s="17" t="s">
        <v>67</v>
      </c>
      <c r="B5" s="259" t="s">
        <v>340</v>
      </c>
      <c r="C5" s="259"/>
      <c r="D5" s="20" t="s">
        <v>68</v>
      </c>
      <c r="E5" s="19">
        <v>1</v>
      </c>
      <c r="F5" s="20"/>
      <c r="G5" s="22"/>
    </row>
    <row r="6" spans="1:7" ht="16.8">
      <c r="A6" s="17" t="s">
        <v>90</v>
      </c>
      <c r="B6" s="259" t="s">
        <v>173</v>
      </c>
      <c r="C6" s="259"/>
      <c r="D6" s="20" t="s">
        <v>89</v>
      </c>
      <c r="E6" s="19">
        <v>26</v>
      </c>
      <c r="F6" s="20"/>
      <c r="G6" s="22"/>
    </row>
    <row r="7" spans="1:7" ht="16.8">
      <c r="A7" s="17" t="s">
        <v>94</v>
      </c>
      <c r="B7" s="259" t="s">
        <v>336</v>
      </c>
      <c r="C7" s="259"/>
      <c r="D7" s="20" t="s">
        <v>2</v>
      </c>
      <c r="E7" s="19" t="s">
        <v>122</v>
      </c>
      <c r="F7" s="20"/>
      <c r="G7" s="22"/>
    </row>
    <row r="8" spans="1:7" ht="17.399999999999999" thickBot="1">
      <c r="A8" s="17" t="s">
        <v>69</v>
      </c>
      <c r="B8" s="259" t="s">
        <v>337</v>
      </c>
      <c r="C8" s="259"/>
      <c r="D8" s="20" t="s">
        <v>3</v>
      </c>
      <c r="E8" s="19" t="s">
        <v>123</v>
      </c>
      <c r="F8" s="20"/>
      <c r="G8" s="22"/>
    </row>
    <row r="9" spans="1:7" ht="17.399999999999999" thickTop="1">
      <c r="A9" s="23" t="s">
        <v>93</v>
      </c>
      <c r="B9" s="528">
        <f>E3+2+0</f>
        <v>9</v>
      </c>
      <c r="C9" s="529"/>
      <c r="D9" s="24" t="s">
        <v>79</v>
      </c>
      <c r="E9" s="25" t="s">
        <v>114</v>
      </c>
      <c r="F9" s="26"/>
      <c r="G9" s="22"/>
    </row>
    <row r="10" spans="1:7" ht="17.399999999999999" thickBot="1">
      <c r="A10" s="629" t="s">
        <v>115</v>
      </c>
      <c r="B10" s="630">
        <f>C12+4</f>
        <v>4</v>
      </c>
      <c r="C10" s="631"/>
      <c r="D10" s="632" t="s">
        <v>275</v>
      </c>
      <c r="E10" s="403" t="s">
        <v>114</v>
      </c>
      <c r="F10" s="26"/>
      <c r="G10" s="22"/>
    </row>
    <row r="11" spans="1:7" ht="17.399999999999999" thickTop="1">
      <c r="A11" s="27" t="s">
        <v>4</v>
      </c>
      <c r="B11" s="531">
        <f>17</f>
        <v>17</v>
      </c>
      <c r="C11" s="28" t="str">
        <f t="shared" ref="C11:C16" si="0">IF(B11&gt;9.9,CONCATENATE("+",ROUNDDOWN((B11-10)/2,0)),ROUNDUP((B11-10)/2,0))</f>
        <v>+3</v>
      </c>
      <c r="D11" s="29" t="s">
        <v>77</v>
      </c>
      <c r="E11" s="202" t="s">
        <v>516</v>
      </c>
      <c r="F11" s="26"/>
      <c r="G11" s="22"/>
    </row>
    <row r="12" spans="1:7" ht="16.8">
      <c r="A12" s="30" t="s">
        <v>5</v>
      </c>
      <c r="B12" s="31">
        <v>11</v>
      </c>
      <c r="C12" s="32" t="str">
        <f t="shared" si="0"/>
        <v>+0</v>
      </c>
      <c r="D12" s="33" t="s">
        <v>78</v>
      </c>
      <c r="E12" s="34">
        <f>SUM(Martial!G3:G39,Equipment!C3:C15)</f>
        <v>41.9</v>
      </c>
      <c r="F12" s="26"/>
      <c r="G12" s="22"/>
    </row>
    <row r="13" spans="1:7" ht="16.8">
      <c r="A13" s="35" t="s">
        <v>15</v>
      </c>
      <c r="B13" s="31">
        <f>16</f>
        <v>16</v>
      </c>
      <c r="C13" s="37" t="str">
        <f t="shared" si="0"/>
        <v>+3</v>
      </c>
      <c r="D13" s="33" t="s">
        <v>17</v>
      </c>
      <c r="E13" s="38">
        <f>ROUNDUP(((E3*10)*0.75)+((E4*4)*0.75)+((E5*4)*0.75)+(SUM(E3:E5)*C13),0)</f>
        <v>104</v>
      </c>
      <c r="F13" s="26"/>
      <c r="G13" s="22"/>
    </row>
    <row r="14" spans="1:7" ht="16.8">
      <c r="A14" s="39" t="s">
        <v>16</v>
      </c>
      <c r="B14" s="36">
        <v>16</v>
      </c>
      <c r="C14" s="32" t="str">
        <f t="shared" si="0"/>
        <v>+3</v>
      </c>
      <c r="D14" s="40" t="s">
        <v>95</v>
      </c>
      <c r="E14" s="530">
        <f>10+C12</f>
        <v>10</v>
      </c>
      <c r="F14" s="17"/>
      <c r="G14" s="22"/>
    </row>
    <row r="15" spans="1:7" ht="16.8">
      <c r="A15" s="42" t="s">
        <v>18</v>
      </c>
      <c r="B15" s="268">
        <v>10</v>
      </c>
      <c r="C15" s="32" t="str">
        <f t="shared" si="0"/>
        <v>+0</v>
      </c>
      <c r="D15" s="40" t="s">
        <v>222</v>
      </c>
      <c r="E15" s="41">
        <f>E14+SUM(Martial!B32:B36)</f>
        <v>26</v>
      </c>
      <c r="F15" s="26"/>
      <c r="G15" s="22"/>
    </row>
    <row r="16" spans="1:7" ht="17.399999999999999" thickBot="1">
      <c r="A16" s="43" t="s">
        <v>14</v>
      </c>
      <c r="B16" s="44">
        <v>12</v>
      </c>
      <c r="C16" s="45" t="str">
        <f t="shared" si="0"/>
        <v>+1</v>
      </c>
      <c r="D16" s="46" t="s">
        <v>116</v>
      </c>
      <c r="E16" s="258">
        <f>E15-C12</f>
        <v>26</v>
      </c>
      <c r="F16" s="26"/>
      <c r="G16" s="22"/>
    </row>
    <row r="17" spans="1:8" ht="24" thickTop="1" thickBot="1">
      <c r="A17" s="47" t="s">
        <v>28</v>
      </c>
      <c r="B17" s="48"/>
      <c r="C17" s="48"/>
      <c r="D17" s="49"/>
      <c r="E17" s="49"/>
      <c r="F17" s="49"/>
      <c r="G17" s="50"/>
    </row>
    <row r="18" spans="1:8" s="54" customFormat="1" ht="17.399999999999999" thickTop="1">
      <c r="A18" s="51"/>
      <c r="B18" s="52"/>
      <c r="C18" s="52"/>
      <c r="D18" s="52"/>
      <c r="E18" s="52"/>
      <c r="F18" s="52"/>
      <c r="G18" s="53"/>
    </row>
    <row r="19" spans="1:8" s="54" customFormat="1" ht="16.8">
      <c r="A19" s="55"/>
      <c r="B19" s="18"/>
      <c r="C19" s="18"/>
      <c r="D19" s="18"/>
      <c r="E19" s="18"/>
      <c r="F19" s="18"/>
      <c r="G19" s="56"/>
    </row>
    <row r="20" spans="1:8" s="54" customFormat="1" ht="16.8">
      <c r="A20" s="55"/>
      <c r="B20" s="18"/>
      <c r="C20" s="18"/>
      <c r="D20" s="18"/>
      <c r="E20" s="18"/>
      <c r="F20" s="18"/>
      <c r="G20" s="56"/>
    </row>
    <row r="21" spans="1:8" s="54" customFormat="1" ht="16.8">
      <c r="A21" s="55"/>
      <c r="B21" s="18"/>
      <c r="C21" s="18"/>
      <c r="D21" s="18"/>
      <c r="E21" s="18"/>
      <c r="F21" s="18"/>
      <c r="G21" s="56"/>
    </row>
    <row r="22" spans="1:8" s="54" customFormat="1" ht="16.8">
      <c r="A22" s="55"/>
      <c r="B22" s="18"/>
      <c r="C22" s="18"/>
      <c r="D22" s="18"/>
      <c r="E22" s="18"/>
      <c r="F22" s="18"/>
      <c r="G22" s="56"/>
    </row>
    <row r="23" spans="1:8" s="54" customFormat="1" ht="16.8">
      <c r="A23" s="55"/>
      <c r="B23" s="18"/>
      <c r="C23" s="18"/>
      <c r="D23" s="18"/>
      <c r="E23" s="18"/>
      <c r="F23" s="18"/>
      <c r="G23" s="56"/>
    </row>
    <row r="24" spans="1:8" s="54" customFormat="1" ht="16.8">
      <c r="A24" s="55"/>
      <c r="B24" s="18"/>
      <c r="C24" s="18"/>
      <c r="D24" s="18"/>
      <c r="E24" s="18"/>
      <c r="F24" s="18"/>
      <c r="G24" s="56"/>
    </row>
    <row r="25" spans="1:8" ht="17.399999999999999" thickBot="1">
      <c r="A25" s="57"/>
      <c r="B25" s="58"/>
      <c r="C25" s="58"/>
      <c r="D25" s="58"/>
      <c r="E25" s="58"/>
      <c r="F25" s="58"/>
      <c r="G25" s="59"/>
      <c r="H25" s="54"/>
    </row>
    <row r="26" spans="1:8" ht="16.2" thickTop="1"/>
  </sheetData>
  <phoneticPr fontId="0" type="noConversion"/>
  <conditionalFormatting sqref="E12">
    <cfRule type="cellIs" dxfId="65" priority="4" stopIfTrue="1" operator="greaterThan">
      <formula>116</formula>
    </cfRule>
    <cfRule type="cellIs" dxfId="64" priority="5" stopIfTrue="1" operator="between">
      <formula>58</formula>
      <formula>116</formula>
    </cfRule>
  </conditionalFormatting>
  <printOptions gridLinesSet="0"/>
  <pageMargins left="0.62" right="0.33" top="0.5" bottom="0.63" header="0.5" footer="0.5"/>
  <pageSetup orientation="portrait" horizontalDpi="120" verticalDpi="144"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59"/>
  <sheetViews>
    <sheetView showGridLines="0" zoomScaleNormal="100" workbookViewId="0">
      <pane ySplit="2" topLeftCell="A3" activePane="bottomLeft" state="frozen"/>
      <selection pane="bottomLeft" activeCell="A3" sqref="A3"/>
    </sheetView>
  </sheetViews>
  <sheetFormatPr defaultColWidth="13" defaultRowHeight="15.6"/>
  <cols>
    <col min="1" max="1" width="30.3984375" style="60" bestFit="1" customWidth="1"/>
    <col min="2" max="2" width="5.8984375" style="60" bestFit="1" customWidth="1"/>
    <col min="3" max="3" width="7.59765625" style="61" hidden="1" customWidth="1"/>
    <col min="4" max="4" width="5.8984375" style="61" hidden="1" customWidth="1"/>
    <col min="5" max="5" width="9.19921875" style="61" bestFit="1" customWidth="1"/>
    <col min="6" max="6" width="8.19921875" style="61" bestFit="1" customWidth="1"/>
    <col min="7" max="7" width="6" style="143" bestFit="1" customWidth="1"/>
    <col min="8" max="8" width="5.19921875" style="143" bestFit="1" customWidth="1"/>
    <col min="9" max="9" width="6.8984375" style="143" bestFit="1" customWidth="1"/>
    <col min="10" max="10" width="34.69921875" style="60" bestFit="1" customWidth="1"/>
    <col min="11" max="16384" width="13" style="16"/>
  </cols>
  <sheetData>
    <row r="1" spans="1:10" ht="23.4" thickBot="1">
      <c r="A1" s="62" t="s">
        <v>13</v>
      </c>
      <c r="B1" s="63"/>
      <c r="C1" s="63"/>
      <c r="D1" s="63"/>
      <c r="E1" s="63"/>
      <c r="F1" s="63"/>
      <c r="G1" s="64"/>
      <c r="H1" s="64"/>
      <c r="I1" s="64"/>
      <c r="J1" s="63"/>
    </row>
    <row r="2" spans="1:10" s="54" customFormat="1" ht="34.200000000000003" thickBot="1">
      <c r="A2" s="1" t="s">
        <v>323</v>
      </c>
      <c r="B2" s="2" t="s">
        <v>33</v>
      </c>
      <c r="C2" s="2" t="s">
        <v>40</v>
      </c>
      <c r="D2" s="2" t="s">
        <v>32</v>
      </c>
      <c r="E2" s="3" t="s">
        <v>65</v>
      </c>
      <c r="F2" s="3" t="s">
        <v>41</v>
      </c>
      <c r="G2" s="4" t="s">
        <v>70</v>
      </c>
      <c r="H2" s="14" t="s">
        <v>105</v>
      </c>
      <c r="I2" s="5" t="s">
        <v>86</v>
      </c>
      <c r="J2" s="6" t="s">
        <v>6</v>
      </c>
    </row>
    <row r="3" spans="1:10" s="54" customFormat="1" ht="16.8">
      <c r="A3" s="65" t="s">
        <v>72</v>
      </c>
      <c r="B3" s="66">
        <f>5+1+0</f>
        <v>6</v>
      </c>
      <c r="C3" s="66" t="s">
        <v>35</v>
      </c>
      <c r="D3" s="66" t="str">
        <f>IF(C3="Str",'Personal File'!$C$11,IF(C3="Dex",'Personal File'!$C$12,IF(C3="Con",'Personal File'!$C$13,IF(C3="Int",'Personal File'!$C$14,IF(C3="Wis",'Personal File'!$C$15,IF(C3="Cha",'Personal File'!$C$16))))))</f>
        <v>+3</v>
      </c>
      <c r="E3" s="67" t="str">
        <f t="shared" ref="E3:E5" si="0">CONCATENATE(C3," (",D3,")")</f>
        <v>Con (+3)</v>
      </c>
      <c r="F3" s="514">
        <f>1</f>
        <v>1</v>
      </c>
      <c r="G3" s="68">
        <f t="shared" ref="G3:G46" si="1">B3+D3+F3</f>
        <v>10</v>
      </c>
      <c r="H3" s="69">
        <f t="shared" ref="H3:H46" ca="1" si="2">RANDBETWEEN(1,20)</f>
        <v>20</v>
      </c>
      <c r="I3" s="70">
        <f t="shared" ref="I3:I5" ca="1" si="3">SUM(G3:H3)</f>
        <v>30</v>
      </c>
      <c r="J3" s="73" t="s">
        <v>185</v>
      </c>
    </row>
    <row r="4" spans="1:10" s="54" customFormat="1" ht="16.8">
      <c r="A4" s="71" t="s">
        <v>73</v>
      </c>
      <c r="B4" s="66">
        <f>2+1+0</f>
        <v>3</v>
      </c>
      <c r="C4" s="66" t="s">
        <v>38</v>
      </c>
      <c r="D4" s="66" t="str">
        <f>IF(C4="Str",'Personal File'!$C$11,IF(C4="Dex",'Personal File'!$C$12,IF(C4="Con",'Personal File'!$C$13,IF(C4="Int",'Personal File'!$C$14,IF(C4="Wis",'Personal File'!$C$15,IF(C4="Cha",'Personal File'!$C$16))))))</f>
        <v>+0</v>
      </c>
      <c r="E4" s="72" t="str">
        <f t="shared" si="0"/>
        <v>Dex (+0)</v>
      </c>
      <c r="F4" s="514">
        <f>1</f>
        <v>1</v>
      </c>
      <c r="G4" s="68">
        <f t="shared" si="1"/>
        <v>4</v>
      </c>
      <c r="H4" s="69">
        <f t="shared" ca="1" si="2"/>
        <v>2</v>
      </c>
      <c r="I4" s="70">
        <f t="shared" ca="1" si="3"/>
        <v>6</v>
      </c>
      <c r="J4" s="204" t="s">
        <v>332</v>
      </c>
    </row>
    <row r="5" spans="1:10" s="54" customFormat="1" ht="16.8">
      <c r="A5" s="74" t="s">
        <v>74</v>
      </c>
      <c r="B5" s="75">
        <f>5+4+2</f>
        <v>11</v>
      </c>
      <c r="C5" s="75" t="s">
        <v>37</v>
      </c>
      <c r="D5" s="75" t="str">
        <f>IF(C5="Str",'Personal File'!$C$11,IF(C5="Dex",'Personal File'!$C$12,IF(C5="Con",'Personal File'!$C$13,IF(C5="Int",'Personal File'!$C$14,IF(C5="Wis",'Personal File'!$C$15,IF(C5="Cha",'Personal File'!$C$16))))))</f>
        <v>+0</v>
      </c>
      <c r="E5" s="76" t="str">
        <f t="shared" si="0"/>
        <v>Wis (+0)</v>
      </c>
      <c r="F5" s="515">
        <f>1</f>
        <v>1</v>
      </c>
      <c r="G5" s="77">
        <f t="shared" si="1"/>
        <v>12</v>
      </c>
      <c r="H5" s="78">
        <f t="shared" ca="1" si="2"/>
        <v>19</v>
      </c>
      <c r="I5" s="79">
        <f t="shared" ca="1" si="3"/>
        <v>31</v>
      </c>
      <c r="J5" s="220" t="s">
        <v>188</v>
      </c>
    </row>
    <row r="6" spans="1:10" s="87" customFormat="1" ht="16.8">
      <c r="A6" s="80" t="s">
        <v>42</v>
      </c>
      <c r="B6" s="81">
        <v>0</v>
      </c>
      <c r="C6" s="82" t="s">
        <v>36</v>
      </c>
      <c r="D6" s="83" t="str">
        <f>IF(C6="Str",'Personal File'!$C$11,IF(C6="Dex",'Personal File'!$C$12,IF(C6="Con",'Personal File'!$C$13,IF(C6="Int",'Personal File'!$C$14,IF(C6="Wis",'Personal File'!$C$15,IF(C6="Cha",'Personal File'!$C$16))))))</f>
        <v>+3</v>
      </c>
      <c r="E6" s="84" t="str">
        <f t="shared" ref="E6:E46" si="4">CONCATENATE(C6," (",D6,")")</f>
        <v>Int (+3)</v>
      </c>
      <c r="F6" s="85" t="s">
        <v>66</v>
      </c>
      <c r="G6" s="85">
        <f t="shared" si="1"/>
        <v>3</v>
      </c>
      <c r="H6" s="69">
        <f t="shared" ca="1" si="2"/>
        <v>11</v>
      </c>
      <c r="I6" s="85">
        <f t="shared" ref="I6:I7" ca="1" si="5">SUM(G6:H6)</f>
        <v>14</v>
      </c>
      <c r="J6" s="527"/>
    </row>
    <row r="7" spans="1:10" s="92" customFormat="1" ht="16.8">
      <c r="A7" s="131" t="s">
        <v>43</v>
      </c>
      <c r="B7" s="99">
        <v>0</v>
      </c>
      <c r="C7" s="132" t="s">
        <v>38</v>
      </c>
      <c r="D7" s="133" t="str">
        <f>IF(C7="Str",'Personal File'!$C$11,IF(C7="Dex",'Personal File'!$C$12,IF(C7="Con",'Personal File'!$C$13,IF(C7="Int",'Personal File'!$C$14,IF(C7="Wis",'Personal File'!$C$15,IF(C7="Cha",'Personal File'!$C$16))))))</f>
        <v>+0</v>
      </c>
      <c r="E7" s="134" t="str">
        <f t="shared" si="4"/>
        <v>Dex (+0)</v>
      </c>
      <c r="F7" s="103" t="s">
        <v>152</v>
      </c>
      <c r="G7" s="103">
        <f t="shared" si="1"/>
        <v>-2</v>
      </c>
      <c r="H7" s="91">
        <f t="shared" ca="1" si="2"/>
        <v>8</v>
      </c>
      <c r="I7" s="103">
        <f t="shared" ca="1" si="5"/>
        <v>6</v>
      </c>
      <c r="J7" s="532"/>
    </row>
    <row r="8" spans="1:10" s="97" customFormat="1" ht="16.8">
      <c r="A8" s="93" t="s">
        <v>44</v>
      </c>
      <c r="B8" s="81">
        <v>0</v>
      </c>
      <c r="C8" s="94" t="s">
        <v>34</v>
      </c>
      <c r="D8" s="95" t="str">
        <f>IF(C8="Str",'Personal File'!$C$11,IF(C8="Dex",'Personal File'!$C$12,IF(C8="Con",'Personal File'!$C$13,IF(C8="Int",'Personal File'!$C$14,IF(C8="Wis",'Personal File'!$C$15,IF(C8="Cha",'Personal File'!$C$16))))))</f>
        <v>+1</v>
      </c>
      <c r="E8" s="96" t="str">
        <f t="shared" si="4"/>
        <v>Cha (+1)</v>
      </c>
      <c r="F8" s="85" t="s">
        <v>66</v>
      </c>
      <c r="G8" s="85">
        <f t="shared" si="1"/>
        <v>1</v>
      </c>
      <c r="H8" s="91">
        <f t="shared" ca="1" si="2"/>
        <v>5</v>
      </c>
      <c r="I8" s="85">
        <f t="shared" ref="I8:I46" ca="1" si="6">SUM(G8:H8)</f>
        <v>6</v>
      </c>
      <c r="J8" s="527"/>
    </row>
    <row r="9" spans="1:10" s="105" customFormat="1" ht="16.8">
      <c r="A9" s="122" t="s">
        <v>45</v>
      </c>
      <c r="B9" s="81">
        <v>0</v>
      </c>
      <c r="C9" s="123" t="s">
        <v>39</v>
      </c>
      <c r="D9" s="124" t="str">
        <f>IF(C9="Str",'Personal File'!$C$11,IF(C9="Dex",'Personal File'!$C$12,IF(C9="Con",'Personal File'!$C$13,IF(C9="Int",'Personal File'!$C$14,IF(C9="Wis",'Personal File'!$C$15,IF(C9="Cha",'Personal File'!$C$16))))))</f>
        <v>+3</v>
      </c>
      <c r="E9" s="125" t="str">
        <f t="shared" si="4"/>
        <v>Str (+3)</v>
      </c>
      <c r="F9" s="85" t="s">
        <v>152</v>
      </c>
      <c r="G9" s="85">
        <f t="shared" si="1"/>
        <v>1</v>
      </c>
      <c r="H9" s="91">
        <f t="shared" ca="1" si="2"/>
        <v>9</v>
      </c>
      <c r="I9" s="85">
        <f t="shared" ca="1" si="6"/>
        <v>10</v>
      </c>
      <c r="J9" s="527"/>
    </row>
    <row r="10" spans="1:10" s="105" customFormat="1" ht="16.8">
      <c r="A10" s="215" t="s">
        <v>19</v>
      </c>
      <c r="B10" s="99">
        <v>12</v>
      </c>
      <c r="C10" s="216" t="s">
        <v>35</v>
      </c>
      <c r="D10" s="217" t="str">
        <f>IF(C10="Str",'Personal File'!$C$11,IF(C10="Dex",'Personal File'!$C$12,IF(C10="Con",'Personal File'!$C$13,IF(C10="Int",'Personal File'!$C$14,IF(C10="Wis",'Personal File'!$C$15,IF(C10="Cha",'Personal File'!$C$16))))))</f>
        <v>+3</v>
      </c>
      <c r="E10" s="218" t="str">
        <f t="shared" si="4"/>
        <v>Con (+3)</v>
      </c>
      <c r="F10" s="103" t="s">
        <v>66</v>
      </c>
      <c r="G10" s="103">
        <f t="shared" si="1"/>
        <v>15</v>
      </c>
      <c r="H10" s="91">
        <f t="shared" ca="1" si="2"/>
        <v>13</v>
      </c>
      <c r="I10" s="103">
        <f t="shared" ca="1" si="6"/>
        <v>28</v>
      </c>
      <c r="J10" s="104"/>
    </row>
    <row r="11" spans="1:10" s="87" customFormat="1" ht="16.8">
      <c r="A11" s="80" t="s">
        <v>130</v>
      </c>
      <c r="B11" s="81">
        <v>0</v>
      </c>
      <c r="C11" s="82" t="s">
        <v>36</v>
      </c>
      <c r="D11" s="83" t="str">
        <f>IF(C11="Str",'Personal File'!$C$11,IF(C11="Dex",'Personal File'!$C$12,IF(C11="Con",'Personal File'!$C$13,IF(C11="Int",'Personal File'!$C$14,IF(C11="Wis",'Personal File'!$C$15,IF(C11="Cha",'Personal File'!$C$16))))))</f>
        <v>+3</v>
      </c>
      <c r="E11" s="84" t="str">
        <f t="shared" ref="E11" si="7">CONCATENATE(C11," (",D11,")")</f>
        <v>Int (+3)</v>
      </c>
      <c r="F11" s="85" t="s">
        <v>66</v>
      </c>
      <c r="G11" s="85">
        <f t="shared" si="1"/>
        <v>3</v>
      </c>
      <c r="H11" s="91">
        <f t="shared" ca="1" si="2"/>
        <v>2</v>
      </c>
      <c r="I11" s="85">
        <f t="shared" ca="1" si="6"/>
        <v>5</v>
      </c>
      <c r="J11" s="86"/>
    </row>
    <row r="12" spans="1:10" s="117" customFormat="1" ht="16.8">
      <c r="A12" s="110" t="s">
        <v>46</v>
      </c>
      <c r="B12" s="111">
        <v>0</v>
      </c>
      <c r="C12" s="112" t="s">
        <v>36</v>
      </c>
      <c r="D12" s="113" t="str">
        <f>IF(C12="Str",'Personal File'!$C$11,IF(C12="Dex",'Personal File'!$C$12,IF(C12="Con",'Personal File'!$C$13,IF(C12="Int",'Personal File'!$C$14,IF(C12="Wis",'Personal File'!$C$15,IF(C12="Cha",'Personal File'!$C$16))))))</f>
        <v>+3</v>
      </c>
      <c r="E12" s="114" t="str">
        <f t="shared" si="4"/>
        <v>Int (+3)</v>
      </c>
      <c r="F12" s="115" t="s">
        <v>66</v>
      </c>
      <c r="G12" s="115">
        <f t="shared" si="1"/>
        <v>3</v>
      </c>
      <c r="H12" s="91">
        <f t="shared" ca="1" si="2"/>
        <v>7</v>
      </c>
      <c r="I12" s="115">
        <f t="shared" ca="1" si="6"/>
        <v>10</v>
      </c>
      <c r="J12" s="116"/>
    </row>
    <row r="13" spans="1:10" s="92" customFormat="1" ht="16.8">
      <c r="A13" s="93" t="s">
        <v>47</v>
      </c>
      <c r="B13" s="81">
        <v>0</v>
      </c>
      <c r="C13" s="94" t="s">
        <v>34</v>
      </c>
      <c r="D13" s="95" t="str">
        <f>IF(C13="Str",'Personal File'!$C$11,IF(C13="Dex",'Personal File'!$C$12,IF(C13="Con",'Personal File'!$C$13,IF(C13="Int",'Personal File'!$C$14,IF(C13="Wis",'Personal File'!$C$15,IF(C13="Cha",'Personal File'!$C$16))))))</f>
        <v>+1</v>
      </c>
      <c r="E13" s="96" t="str">
        <f t="shared" si="4"/>
        <v>Cha (+1)</v>
      </c>
      <c r="F13" s="85" t="s">
        <v>99</v>
      </c>
      <c r="G13" s="85">
        <f t="shared" si="1"/>
        <v>3</v>
      </c>
      <c r="H13" s="91">
        <f t="shared" ca="1" si="2"/>
        <v>7</v>
      </c>
      <c r="I13" s="85">
        <f t="shared" ca="1" si="6"/>
        <v>10</v>
      </c>
      <c r="J13" s="86"/>
    </row>
    <row r="14" spans="1:10" s="92" customFormat="1" ht="16.8">
      <c r="A14" s="110" t="s">
        <v>48</v>
      </c>
      <c r="B14" s="111">
        <v>0</v>
      </c>
      <c r="C14" s="112" t="s">
        <v>36</v>
      </c>
      <c r="D14" s="113" t="str">
        <f>IF(C14="Str",'Personal File'!$C$11,IF(C14="Dex",'Personal File'!$C$12,IF(C14="Con",'Personal File'!$C$13,IF(C14="Int",'Personal File'!$C$14,IF(C14="Wis",'Personal File'!$C$15,IF(C14="Cha",'Personal File'!$C$16))))))</f>
        <v>+3</v>
      </c>
      <c r="E14" s="114" t="str">
        <f t="shared" si="4"/>
        <v>Int (+3)</v>
      </c>
      <c r="F14" s="115" t="s">
        <v>66</v>
      </c>
      <c r="G14" s="115">
        <f t="shared" si="1"/>
        <v>3</v>
      </c>
      <c r="H14" s="91">
        <f t="shared" ca="1" si="2"/>
        <v>1</v>
      </c>
      <c r="I14" s="115">
        <f t="shared" ca="1" si="6"/>
        <v>4</v>
      </c>
      <c r="J14" s="116"/>
    </row>
    <row r="15" spans="1:10" s="92" customFormat="1" ht="16.8">
      <c r="A15" s="93" t="s">
        <v>49</v>
      </c>
      <c r="B15" s="81">
        <v>0</v>
      </c>
      <c r="C15" s="94" t="s">
        <v>34</v>
      </c>
      <c r="D15" s="95" t="str">
        <f>IF(C15="Str",'Personal File'!$C$11,IF(C15="Dex",'Personal File'!$C$12,IF(C15="Con",'Personal File'!$C$13,IF(C15="Int",'Personal File'!$C$14,IF(C15="Wis",'Personal File'!$C$15,IF(C15="Cha",'Personal File'!$C$16))))))</f>
        <v>+1</v>
      </c>
      <c r="E15" s="96" t="str">
        <f t="shared" si="4"/>
        <v>Cha (+1)</v>
      </c>
      <c r="F15" s="85" t="s">
        <v>66</v>
      </c>
      <c r="G15" s="85">
        <f t="shared" si="1"/>
        <v>1</v>
      </c>
      <c r="H15" s="91">
        <f t="shared" ca="1" si="2"/>
        <v>9</v>
      </c>
      <c r="I15" s="85">
        <f t="shared" ca="1" si="6"/>
        <v>10</v>
      </c>
      <c r="J15" s="86"/>
    </row>
    <row r="16" spans="1:10" s="92" customFormat="1" ht="16.8">
      <c r="A16" s="88" t="s">
        <v>50</v>
      </c>
      <c r="B16" s="81">
        <v>0</v>
      </c>
      <c r="C16" s="89" t="s">
        <v>38</v>
      </c>
      <c r="D16" s="90" t="str">
        <f>IF(C16="Str",'Personal File'!$C$11,IF(C16="Dex",'Personal File'!$C$12,IF(C16="Con",'Personal File'!$C$13,IF(C16="Int",'Personal File'!$C$14,IF(C16="Wis",'Personal File'!$C$15,IF(C16="Cha",'Personal File'!$C$16))))))</f>
        <v>+0</v>
      </c>
      <c r="E16" s="72" t="str">
        <f t="shared" si="4"/>
        <v>Dex (+0)</v>
      </c>
      <c r="F16" s="85" t="s">
        <v>152</v>
      </c>
      <c r="G16" s="85">
        <f t="shared" si="1"/>
        <v>-2</v>
      </c>
      <c r="H16" s="91">
        <f t="shared" ca="1" si="2"/>
        <v>4</v>
      </c>
      <c r="I16" s="85">
        <f t="shared" ca="1" si="6"/>
        <v>2</v>
      </c>
      <c r="J16" s="86"/>
    </row>
    <row r="17" spans="1:10" s="92" customFormat="1" ht="16.8">
      <c r="A17" s="80" t="s">
        <v>51</v>
      </c>
      <c r="B17" s="81">
        <v>0</v>
      </c>
      <c r="C17" s="82" t="s">
        <v>36</v>
      </c>
      <c r="D17" s="83" t="str">
        <f>IF(C17="Str",'Personal File'!$C$11,IF(C17="Dex",'Personal File'!$C$12,IF(C17="Con",'Personal File'!$C$13,IF(C17="Int",'Personal File'!$C$14,IF(C17="Wis",'Personal File'!$C$15,IF(C17="Cha",'Personal File'!$C$16))))))</f>
        <v>+3</v>
      </c>
      <c r="E17" s="84" t="str">
        <f t="shared" si="4"/>
        <v>Int (+3)</v>
      </c>
      <c r="F17" s="85" t="s">
        <v>66</v>
      </c>
      <c r="G17" s="85">
        <f t="shared" si="1"/>
        <v>3</v>
      </c>
      <c r="H17" s="91">
        <f t="shared" ca="1" si="2"/>
        <v>17</v>
      </c>
      <c r="I17" s="85">
        <f t="shared" ca="1" si="6"/>
        <v>20</v>
      </c>
      <c r="J17" s="86"/>
    </row>
    <row r="18" spans="1:10" s="92" customFormat="1" ht="16.8">
      <c r="A18" s="93" t="s">
        <v>52</v>
      </c>
      <c r="B18" s="81">
        <v>0</v>
      </c>
      <c r="C18" s="94" t="s">
        <v>34</v>
      </c>
      <c r="D18" s="95" t="str">
        <f>IF(C18="Str",'Personal File'!$C$11,IF(C18="Dex",'Personal File'!$C$12,IF(C18="Con",'Personal File'!$C$13,IF(C18="Int",'Personal File'!$C$14,IF(C18="Wis",'Personal File'!$C$15,IF(C18="Cha",'Personal File'!$C$16))))))</f>
        <v>+1</v>
      </c>
      <c r="E18" s="96" t="str">
        <f t="shared" si="4"/>
        <v>Cha (+1)</v>
      </c>
      <c r="F18" s="85" t="s">
        <v>99</v>
      </c>
      <c r="G18" s="85">
        <f t="shared" si="1"/>
        <v>3</v>
      </c>
      <c r="H18" s="91">
        <f t="shared" ca="1" si="2"/>
        <v>5</v>
      </c>
      <c r="I18" s="85">
        <f t="shared" ca="1" si="6"/>
        <v>8</v>
      </c>
      <c r="J18" s="86"/>
    </row>
    <row r="19" spans="1:10" s="92" customFormat="1" ht="16.8">
      <c r="A19" s="93" t="s">
        <v>21</v>
      </c>
      <c r="B19" s="81">
        <v>0</v>
      </c>
      <c r="C19" s="94" t="s">
        <v>34</v>
      </c>
      <c r="D19" s="95" t="str">
        <f>IF(C19="Str",'Personal File'!$C$11,IF(C19="Dex",'Personal File'!$C$12,IF(C19="Con",'Personal File'!$C$13,IF(C19="Int",'Personal File'!$C$14,IF(C19="Wis",'Personal File'!$C$15,IF(C19="Cha",'Personal File'!$C$16))))))</f>
        <v>+1</v>
      </c>
      <c r="E19" s="96" t="str">
        <f t="shared" si="4"/>
        <v>Cha (+1)</v>
      </c>
      <c r="F19" s="85" t="s">
        <v>66</v>
      </c>
      <c r="G19" s="85">
        <f t="shared" si="1"/>
        <v>1</v>
      </c>
      <c r="H19" s="91">
        <f t="shared" ca="1" si="2"/>
        <v>7</v>
      </c>
      <c r="I19" s="85">
        <f t="shared" ca="1" si="6"/>
        <v>8</v>
      </c>
      <c r="J19" s="86"/>
    </row>
    <row r="20" spans="1:10" s="92" customFormat="1" ht="16.8">
      <c r="A20" s="135" t="s">
        <v>53</v>
      </c>
      <c r="B20" s="81">
        <v>0</v>
      </c>
      <c r="C20" s="136" t="s">
        <v>37</v>
      </c>
      <c r="D20" s="137" t="str">
        <f>IF(C20="Str",'Personal File'!$C$11,IF(C20="Dex",'Personal File'!$C$12,IF(C20="Con",'Personal File'!$C$13,IF(C20="Int",'Personal File'!$C$14,IF(C20="Wis",'Personal File'!$C$15,IF(C20="Cha",'Personal File'!$C$16))))))</f>
        <v>+0</v>
      </c>
      <c r="E20" s="138" t="str">
        <f t="shared" si="4"/>
        <v>Wis (+0)</v>
      </c>
      <c r="F20" s="85" t="s">
        <v>66</v>
      </c>
      <c r="G20" s="85">
        <f t="shared" si="1"/>
        <v>0</v>
      </c>
      <c r="H20" s="91">
        <f t="shared" ca="1" si="2"/>
        <v>1</v>
      </c>
      <c r="I20" s="85">
        <f t="shared" ca="1" si="6"/>
        <v>1</v>
      </c>
      <c r="J20" s="86"/>
    </row>
    <row r="21" spans="1:10" s="92" customFormat="1" ht="16.8">
      <c r="A21" s="88" t="s">
        <v>54</v>
      </c>
      <c r="B21" s="81">
        <v>0</v>
      </c>
      <c r="C21" s="89" t="s">
        <v>38</v>
      </c>
      <c r="D21" s="90" t="str">
        <f>IF(C21="Str",'Personal File'!$C$11,IF(C21="Dex",'Personal File'!$C$12,IF(C21="Con",'Personal File'!$C$13,IF(C21="Int",'Personal File'!$C$14,IF(C21="Wis",'Personal File'!$C$15,IF(C21="Cha",'Personal File'!$C$16))))))</f>
        <v>+0</v>
      </c>
      <c r="E21" s="72" t="str">
        <f t="shared" si="4"/>
        <v>Dex (+0)</v>
      </c>
      <c r="F21" s="85" t="s">
        <v>152</v>
      </c>
      <c r="G21" s="85">
        <f t="shared" si="1"/>
        <v>-2</v>
      </c>
      <c r="H21" s="91">
        <f t="shared" ca="1" si="2"/>
        <v>8</v>
      </c>
      <c r="I21" s="85">
        <f t="shared" ca="1" si="6"/>
        <v>6</v>
      </c>
      <c r="J21" s="86"/>
    </row>
    <row r="22" spans="1:10" s="92" customFormat="1" ht="16.8">
      <c r="A22" s="93" t="s">
        <v>55</v>
      </c>
      <c r="B22" s="81">
        <v>0</v>
      </c>
      <c r="C22" s="94" t="s">
        <v>34</v>
      </c>
      <c r="D22" s="95" t="str">
        <f>IF(C22="Str",'Personal File'!$C$11,IF(C22="Dex",'Personal File'!$C$12,IF(C22="Con",'Personal File'!$C$13,IF(C22="Int",'Personal File'!$C$14,IF(C22="Wis",'Personal File'!$C$15,IF(C22="Cha",'Personal File'!$C$16))))))</f>
        <v>+1</v>
      </c>
      <c r="E22" s="96" t="str">
        <f t="shared" si="4"/>
        <v>Cha (+1)</v>
      </c>
      <c r="F22" s="85" t="s">
        <v>66</v>
      </c>
      <c r="G22" s="85">
        <f t="shared" si="1"/>
        <v>1</v>
      </c>
      <c r="H22" s="91">
        <f t="shared" ca="1" si="2"/>
        <v>8</v>
      </c>
      <c r="I22" s="85">
        <f t="shared" ca="1" si="6"/>
        <v>9</v>
      </c>
      <c r="J22" s="86"/>
    </row>
    <row r="23" spans="1:10" s="92" customFormat="1" ht="16.8">
      <c r="A23" s="122" t="s">
        <v>56</v>
      </c>
      <c r="B23" s="81">
        <v>0</v>
      </c>
      <c r="C23" s="123" t="s">
        <v>39</v>
      </c>
      <c r="D23" s="124" t="str">
        <f>IF(C23="Str",'Personal File'!$C$11,IF(C23="Dex",'Personal File'!$C$12,IF(C23="Con",'Personal File'!$C$13,IF(C23="Int",'Personal File'!$C$14,IF(C23="Wis",'Personal File'!$C$15,IF(C23="Cha",'Personal File'!$C$16))))))</f>
        <v>+3</v>
      </c>
      <c r="E23" s="125" t="str">
        <f t="shared" si="4"/>
        <v>Str (+3)</v>
      </c>
      <c r="F23" s="85" t="s">
        <v>152</v>
      </c>
      <c r="G23" s="85">
        <f t="shared" si="1"/>
        <v>1</v>
      </c>
      <c r="H23" s="91">
        <f t="shared" ca="1" si="2"/>
        <v>16</v>
      </c>
      <c r="I23" s="85">
        <f t="shared" ca="1" si="6"/>
        <v>17</v>
      </c>
      <c r="J23" s="86"/>
    </row>
    <row r="24" spans="1:10" s="92" customFormat="1" ht="16.8">
      <c r="A24" s="106" t="s">
        <v>107</v>
      </c>
      <c r="B24" s="99">
        <v>10</v>
      </c>
      <c r="C24" s="107" t="s">
        <v>36</v>
      </c>
      <c r="D24" s="108" t="str">
        <f>IF(C24="Str",'Personal File'!$C$11,IF(C24="Dex",'Personal File'!$C$12,IF(C24="Con",'Personal File'!$C$13,IF(C24="Int",'Personal File'!$C$14,IF(C24="Wis",'Personal File'!$C$15,IF(C24="Cha",'Personal File'!$C$16))))))</f>
        <v>+3</v>
      </c>
      <c r="E24" s="109" t="str">
        <f t="shared" ref="E24" si="8">CONCATENATE(C24," (",D24,")")</f>
        <v>Int (+3)</v>
      </c>
      <c r="F24" s="103" t="s">
        <v>66</v>
      </c>
      <c r="G24" s="103">
        <f t="shared" ref="G24:G29" si="9">B24+D24+F24</f>
        <v>13</v>
      </c>
      <c r="H24" s="91">
        <f t="shared" ca="1" si="2"/>
        <v>16</v>
      </c>
      <c r="I24" s="103">
        <f t="shared" ref="I24:I29" ca="1" si="10">SUM(G24:H24)</f>
        <v>29</v>
      </c>
      <c r="J24" s="104"/>
    </row>
    <row r="25" spans="1:10" s="92" customFormat="1" ht="16.8">
      <c r="A25" s="106" t="s">
        <v>124</v>
      </c>
      <c r="B25" s="99">
        <v>6</v>
      </c>
      <c r="C25" s="107" t="s">
        <v>36</v>
      </c>
      <c r="D25" s="108" t="str">
        <f>IF(C25="Str",'Personal File'!$C$11,IF(C25="Dex",'Personal File'!$C$12,IF(C25="Con",'Personal File'!$C$13,IF(C25="Int",'Personal File'!$C$14,IF(C25="Wis",'Personal File'!$C$15,IF(C25="Cha",'Personal File'!$C$16))))))</f>
        <v>+3</v>
      </c>
      <c r="E25" s="109" t="str">
        <f t="shared" ref="E25:E28" si="11">CONCATENATE(C25," (",D25,")")</f>
        <v>Int (+3)</v>
      </c>
      <c r="F25" s="103" t="s">
        <v>66</v>
      </c>
      <c r="G25" s="103">
        <f t="shared" ref="G25:G28" si="12">B25+D25+F25</f>
        <v>9</v>
      </c>
      <c r="H25" s="91">
        <f t="shared" ca="1" si="2"/>
        <v>13</v>
      </c>
      <c r="I25" s="103">
        <f t="shared" ref="I25:I28" ca="1" si="13">SUM(G25:H25)</f>
        <v>22</v>
      </c>
      <c r="J25" s="104"/>
    </row>
    <row r="26" spans="1:10" s="92" customFormat="1" ht="16.8">
      <c r="A26" s="106" t="s">
        <v>125</v>
      </c>
      <c r="B26" s="99">
        <v>3</v>
      </c>
      <c r="C26" s="107" t="s">
        <v>36</v>
      </c>
      <c r="D26" s="108" t="str">
        <f>IF(C26="Str",'Personal File'!$C$11,IF(C26="Dex",'Personal File'!$C$12,IF(C26="Con",'Personal File'!$C$13,IF(C26="Int",'Personal File'!$C$14,IF(C26="Wis",'Personal File'!$C$15,IF(C26="Cha",'Personal File'!$C$16))))))</f>
        <v>+3</v>
      </c>
      <c r="E26" s="109" t="str">
        <f t="shared" si="11"/>
        <v>Int (+3)</v>
      </c>
      <c r="F26" s="103" t="s">
        <v>66</v>
      </c>
      <c r="G26" s="103">
        <f t="shared" si="12"/>
        <v>6</v>
      </c>
      <c r="H26" s="91">
        <f t="shared" ca="1" si="2"/>
        <v>6</v>
      </c>
      <c r="I26" s="103">
        <f t="shared" ca="1" si="13"/>
        <v>12</v>
      </c>
      <c r="J26" s="104"/>
    </row>
    <row r="27" spans="1:10" s="92" customFormat="1" ht="16.8">
      <c r="A27" s="106" t="s">
        <v>126</v>
      </c>
      <c r="B27" s="99">
        <v>5</v>
      </c>
      <c r="C27" s="107" t="s">
        <v>36</v>
      </c>
      <c r="D27" s="108" t="str">
        <f>IF(C27="Str",'Personal File'!$C$11,IF(C27="Dex",'Personal File'!$C$12,IF(C27="Con",'Personal File'!$C$13,IF(C27="Int",'Personal File'!$C$14,IF(C27="Wis",'Personal File'!$C$15,IF(C27="Cha",'Personal File'!$C$16))))))</f>
        <v>+3</v>
      </c>
      <c r="E27" s="109" t="str">
        <f t="shared" si="11"/>
        <v>Int (+3)</v>
      </c>
      <c r="F27" s="103" t="s">
        <v>66</v>
      </c>
      <c r="G27" s="103">
        <f t="shared" si="12"/>
        <v>8</v>
      </c>
      <c r="H27" s="91">
        <f t="shared" ca="1" si="2"/>
        <v>13</v>
      </c>
      <c r="I27" s="103">
        <f t="shared" ca="1" si="13"/>
        <v>21</v>
      </c>
      <c r="J27" s="104"/>
    </row>
    <row r="28" spans="1:10" s="92" customFormat="1" ht="16.8">
      <c r="A28" s="106" t="s">
        <v>127</v>
      </c>
      <c r="B28" s="99">
        <v>3</v>
      </c>
      <c r="C28" s="107" t="s">
        <v>36</v>
      </c>
      <c r="D28" s="108" t="str">
        <f>IF(C28="Str",'Personal File'!$C$11,IF(C28="Dex",'Personal File'!$C$12,IF(C28="Con",'Personal File'!$C$13,IF(C28="Int",'Personal File'!$C$14,IF(C28="Wis",'Personal File'!$C$15,IF(C28="Cha",'Personal File'!$C$16))))))</f>
        <v>+3</v>
      </c>
      <c r="E28" s="109" t="str">
        <f t="shared" si="11"/>
        <v>Int (+3)</v>
      </c>
      <c r="F28" s="103" t="s">
        <v>66</v>
      </c>
      <c r="G28" s="103">
        <f t="shared" si="12"/>
        <v>6</v>
      </c>
      <c r="H28" s="91">
        <f t="shared" ca="1" si="2"/>
        <v>17</v>
      </c>
      <c r="I28" s="103">
        <f t="shared" ca="1" si="13"/>
        <v>23</v>
      </c>
      <c r="J28" s="104"/>
    </row>
    <row r="29" spans="1:10" s="92" customFormat="1" ht="16.8">
      <c r="A29" s="106" t="s">
        <v>128</v>
      </c>
      <c r="B29" s="99">
        <v>2</v>
      </c>
      <c r="C29" s="107" t="s">
        <v>36</v>
      </c>
      <c r="D29" s="108" t="str">
        <f>IF(C29="Str",'Personal File'!$C$11,IF(C29="Dex",'Personal File'!$C$12,IF(C29="Con",'Personal File'!$C$13,IF(C29="Int",'Personal File'!$C$14,IF(C29="Wis",'Personal File'!$C$15,IF(C29="Cha",'Personal File'!$C$16))))))</f>
        <v>+3</v>
      </c>
      <c r="E29" s="109" t="str">
        <f t="shared" si="4"/>
        <v>Int (+3)</v>
      </c>
      <c r="F29" s="103" t="s">
        <v>66</v>
      </c>
      <c r="G29" s="103">
        <f t="shared" si="9"/>
        <v>5</v>
      </c>
      <c r="H29" s="91">
        <f t="shared" ca="1" si="2"/>
        <v>8</v>
      </c>
      <c r="I29" s="103">
        <f t="shared" ca="1" si="10"/>
        <v>13</v>
      </c>
      <c r="J29" s="104"/>
    </row>
    <row r="30" spans="1:10" s="92" customFormat="1" ht="16.8">
      <c r="A30" s="118" t="s">
        <v>57</v>
      </c>
      <c r="B30" s="99">
        <v>2</v>
      </c>
      <c r="C30" s="119" t="s">
        <v>37</v>
      </c>
      <c r="D30" s="120" t="str">
        <f>IF(C30="Str",'Personal File'!$C$11,IF(C30="Dex",'Personal File'!$C$12,IF(C30="Con",'Personal File'!$C$13,IF(C30="Int",'Personal File'!$C$14,IF(C30="Wis",'Personal File'!$C$15,IF(C30="Cha",'Personal File'!$C$16))))))</f>
        <v>+0</v>
      </c>
      <c r="E30" s="121" t="str">
        <f t="shared" si="4"/>
        <v>Wis (+0)</v>
      </c>
      <c r="F30" s="103" t="s">
        <v>100</v>
      </c>
      <c r="G30" s="103">
        <f t="shared" si="1"/>
        <v>3</v>
      </c>
      <c r="H30" s="91">
        <f t="shared" ca="1" si="2"/>
        <v>7</v>
      </c>
      <c r="I30" s="103">
        <f t="shared" ca="1" si="6"/>
        <v>10</v>
      </c>
      <c r="J30" s="104"/>
    </row>
    <row r="31" spans="1:10" s="92" customFormat="1" ht="16.8">
      <c r="A31" s="88" t="s">
        <v>22</v>
      </c>
      <c r="B31" s="81">
        <v>0</v>
      </c>
      <c r="C31" s="89" t="s">
        <v>38</v>
      </c>
      <c r="D31" s="90" t="str">
        <f>IF(C31="Str",'Personal File'!$C$11,IF(C31="Dex",'Personal File'!$C$12,IF(C31="Con",'Personal File'!$C$13,IF(C31="Int",'Personal File'!$C$14,IF(C31="Wis",'Personal File'!$C$15,IF(C31="Cha",'Personal File'!$C$16))))))</f>
        <v>+0</v>
      </c>
      <c r="E31" s="72" t="str">
        <f t="shared" si="4"/>
        <v>Dex (+0)</v>
      </c>
      <c r="F31" s="85" t="s">
        <v>152</v>
      </c>
      <c r="G31" s="85">
        <f t="shared" si="1"/>
        <v>-2</v>
      </c>
      <c r="H31" s="91">
        <f t="shared" ca="1" si="2"/>
        <v>6</v>
      </c>
      <c r="I31" s="85">
        <f t="shared" ca="1" si="6"/>
        <v>4</v>
      </c>
      <c r="J31" s="86"/>
    </row>
    <row r="32" spans="1:10" s="92" customFormat="1" ht="16.8">
      <c r="A32" s="126" t="s">
        <v>58</v>
      </c>
      <c r="B32" s="111">
        <v>0</v>
      </c>
      <c r="C32" s="127" t="s">
        <v>38</v>
      </c>
      <c r="D32" s="128" t="str">
        <f>IF(C32="Str",'Personal File'!$C$11,IF(C32="Dex",'Personal File'!$C$12,IF(C32="Con",'Personal File'!$C$13,IF(C32="Int",'Personal File'!$C$14,IF(C32="Wis",'Personal File'!$C$15,IF(C32="Cha",'Personal File'!$C$16))))))</f>
        <v>+0</v>
      </c>
      <c r="E32" s="129" t="str">
        <f t="shared" si="4"/>
        <v>Dex (+0)</v>
      </c>
      <c r="F32" s="115" t="s">
        <v>66</v>
      </c>
      <c r="G32" s="115">
        <f t="shared" si="1"/>
        <v>0</v>
      </c>
      <c r="H32" s="91">
        <f t="shared" ca="1" si="2"/>
        <v>20</v>
      </c>
      <c r="I32" s="115">
        <f t="shared" ca="1" si="6"/>
        <v>20</v>
      </c>
      <c r="J32" s="116"/>
    </row>
    <row r="33" spans="1:10" ht="16.8">
      <c r="A33" s="93" t="s">
        <v>106</v>
      </c>
      <c r="B33" s="81">
        <v>0</v>
      </c>
      <c r="C33" s="94" t="s">
        <v>34</v>
      </c>
      <c r="D33" s="95" t="str">
        <f>IF(C33="Str",'Personal File'!$C$11,IF(C33="Dex",'Personal File'!$C$12,IF(C33="Con",'Personal File'!$C$13,IF(C33="Int",'Personal File'!$C$14,IF(C33="Wis",'Personal File'!$C$15,IF(C33="Cha",'Personal File'!$C$16))))))</f>
        <v>+1</v>
      </c>
      <c r="E33" s="96" t="str">
        <f t="shared" si="4"/>
        <v>Cha (+1)</v>
      </c>
      <c r="F33" s="85" t="s">
        <v>66</v>
      </c>
      <c r="G33" s="85">
        <f t="shared" si="1"/>
        <v>1</v>
      </c>
      <c r="H33" s="91">
        <f t="shared" ca="1" si="2"/>
        <v>6</v>
      </c>
      <c r="I33" s="85">
        <f t="shared" ca="1" si="6"/>
        <v>7</v>
      </c>
      <c r="J33" s="86"/>
    </row>
    <row r="34" spans="1:10" ht="16.8">
      <c r="A34" s="261" t="s">
        <v>181</v>
      </c>
      <c r="B34" s="99">
        <v>4</v>
      </c>
      <c r="C34" s="119" t="s">
        <v>37</v>
      </c>
      <c r="D34" s="120" t="str">
        <f>IF(C34="Str",'Personal File'!$C$11,IF(C34="Dex",'Personal File'!$C$12,IF(C34="Con",'Personal File'!$C$13,IF(C34="Int",'Personal File'!$C$14,IF(C34="Wis",'Personal File'!$C$15,IF(C34="Cha",'Personal File'!$C$16))))))</f>
        <v>+0</v>
      </c>
      <c r="E34" s="121" t="str">
        <f t="shared" ref="E34" si="14">CONCATENATE(C34," (",D34,")")</f>
        <v>Wis (+0)</v>
      </c>
      <c r="F34" s="103" t="s">
        <v>66</v>
      </c>
      <c r="G34" s="103">
        <f t="shared" si="1"/>
        <v>4</v>
      </c>
      <c r="H34" s="91">
        <f t="shared" ca="1" si="2"/>
        <v>15</v>
      </c>
      <c r="I34" s="103">
        <f t="shared" ca="1" si="6"/>
        <v>19</v>
      </c>
      <c r="J34" s="104" t="s">
        <v>182</v>
      </c>
    </row>
    <row r="35" spans="1:10" ht="16.8">
      <c r="A35" s="131" t="s">
        <v>23</v>
      </c>
      <c r="B35" s="99">
        <v>4</v>
      </c>
      <c r="C35" s="132" t="s">
        <v>38</v>
      </c>
      <c r="D35" s="133" t="str">
        <f>IF(C35="Str",'Personal File'!$C$11,IF(C35="Dex",'Personal File'!$C$12,IF(C35="Con",'Personal File'!$C$13,IF(C35="Int",'Personal File'!$C$14,IF(C35="Wis",'Personal File'!$C$15,IF(C35="Cha",'Personal File'!$C$16))))))</f>
        <v>+0</v>
      </c>
      <c r="E35" s="134" t="str">
        <f t="shared" si="4"/>
        <v>Dex (+0)</v>
      </c>
      <c r="F35" s="103" t="s">
        <v>66</v>
      </c>
      <c r="G35" s="103">
        <f t="shared" si="1"/>
        <v>4</v>
      </c>
      <c r="H35" s="91">
        <f t="shared" ca="1" si="2"/>
        <v>18</v>
      </c>
      <c r="I35" s="103">
        <f t="shared" ca="1" si="6"/>
        <v>22</v>
      </c>
      <c r="J35" s="104"/>
    </row>
    <row r="36" spans="1:10" ht="16.8">
      <c r="A36" s="106" t="s">
        <v>24</v>
      </c>
      <c r="B36" s="99">
        <v>1</v>
      </c>
      <c r="C36" s="107" t="s">
        <v>36</v>
      </c>
      <c r="D36" s="108" t="str">
        <f>IF(C36="Str",'Personal File'!$C$11,IF(C36="Dex",'Personal File'!$C$12,IF(C36="Con",'Personal File'!$C$13,IF(C36="Int",'Personal File'!$C$14,IF(C36="Wis",'Personal File'!$C$15,IF(C36="Cha",'Personal File'!$C$16))))))</f>
        <v>+3</v>
      </c>
      <c r="E36" s="109" t="str">
        <f t="shared" si="4"/>
        <v>Int (+3)</v>
      </c>
      <c r="F36" s="103" t="s">
        <v>100</v>
      </c>
      <c r="G36" s="103">
        <f t="shared" si="1"/>
        <v>5</v>
      </c>
      <c r="H36" s="91">
        <f t="shared" ca="1" si="2"/>
        <v>11</v>
      </c>
      <c r="I36" s="103">
        <f t="shared" ca="1" si="6"/>
        <v>16</v>
      </c>
      <c r="J36" s="104"/>
    </row>
    <row r="37" spans="1:10" ht="16.8">
      <c r="A37" s="118" t="s">
        <v>59</v>
      </c>
      <c r="B37" s="99">
        <v>7</v>
      </c>
      <c r="C37" s="119" t="s">
        <v>37</v>
      </c>
      <c r="D37" s="120" t="str">
        <f>IF(C37="Str",'Personal File'!$C$11,IF(C37="Dex",'Personal File'!$C$12,IF(C37="Con",'Personal File'!$C$13,IF(C37="Int",'Personal File'!$C$14,IF(C37="Wis",'Personal File'!$C$15,IF(C37="Cha",'Personal File'!$C$16))))))</f>
        <v>+0</v>
      </c>
      <c r="E37" s="121" t="str">
        <f t="shared" si="4"/>
        <v>Wis (+0)</v>
      </c>
      <c r="F37" s="103" t="s">
        <v>66</v>
      </c>
      <c r="G37" s="103">
        <f t="shared" si="1"/>
        <v>7</v>
      </c>
      <c r="H37" s="91">
        <f t="shared" ca="1" si="2"/>
        <v>11</v>
      </c>
      <c r="I37" s="103">
        <f t="shared" ca="1" si="6"/>
        <v>18</v>
      </c>
      <c r="J37" s="104"/>
    </row>
    <row r="38" spans="1:10" ht="16.8">
      <c r="A38" s="126" t="s">
        <v>91</v>
      </c>
      <c r="B38" s="111">
        <v>0</v>
      </c>
      <c r="C38" s="127" t="s">
        <v>38</v>
      </c>
      <c r="D38" s="128" t="str">
        <f>IF(C38="Str",'Personal File'!$C$11,IF(C38="Dex",'Personal File'!$C$12,IF(C38="Con",'Personal File'!$C$13,IF(C38="Int",'Personal File'!$C$14,IF(C38="Wis",'Personal File'!$C$15,IF(C38="Cha",'Personal File'!$C$16))))))</f>
        <v>+0</v>
      </c>
      <c r="E38" s="129" t="str">
        <f t="shared" si="4"/>
        <v>Dex (+0)</v>
      </c>
      <c r="F38" s="115" t="s">
        <v>152</v>
      </c>
      <c r="G38" s="115">
        <f t="shared" si="1"/>
        <v>-2</v>
      </c>
      <c r="H38" s="91">
        <f t="shared" ca="1" si="2"/>
        <v>13</v>
      </c>
      <c r="I38" s="115">
        <f t="shared" ca="1" si="6"/>
        <v>11</v>
      </c>
      <c r="J38" s="116"/>
    </row>
    <row r="39" spans="1:10" ht="16.8">
      <c r="A39" s="110" t="s">
        <v>129</v>
      </c>
      <c r="B39" s="111">
        <v>0</v>
      </c>
      <c r="C39" s="112" t="s">
        <v>36</v>
      </c>
      <c r="D39" s="113" t="str">
        <f>IF(C39="Str",'Personal File'!$C$11,IF(C39="Dex",'Personal File'!$C$12,IF(C39="Con",'Personal File'!$C$13,IF(C39="Int",'Personal File'!$C$14,IF(C39="Wis",'Personal File'!$C$15,IF(C39="Cha",'Personal File'!$C$16))))))</f>
        <v>+3</v>
      </c>
      <c r="E39" s="114" t="str">
        <f t="shared" ref="E39" si="15">CONCATENATE(C39," (",D39,")")</f>
        <v>Int (+3)</v>
      </c>
      <c r="F39" s="115" t="s">
        <v>66</v>
      </c>
      <c r="G39" s="115">
        <f t="shared" ref="G39" si="16">B39+D39+F39</f>
        <v>3</v>
      </c>
      <c r="H39" s="91">
        <f t="shared" ca="1" si="2"/>
        <v>9</v>
      </c>
      <c r="I39" s="115">
        <f t="shared" ref="I39" ca="1" si="17">SUM(G39:H39)</f>
        <v>12</v>
      </c>
      <c r="J39" s="203"/>
    </row>
    <row r="40" spans="1:10" ht="16.8">
      <c r="A40" s="106" t="s">
        <v>60</v>
      </c>
      <c r="B40" s="99">
        <v>10</v>
      </c>
      <c r="C40" s="107" t="s">
        <v>36</v>
      </c>
      <c r="D40" s="108" t="str">
        <f>IF(C40="Str",'Personal File'!$C$11,IF(C40="Dex",'Personal File'!$C$12,IF(C40="Con",'Personal File'!$C$13,IF(C40="Int",'Personal File'!$C$14,IF(C40="Wis",'Personal File'!$C$15,IF(C40="Cha",'Personal File'!$C$16))))))</f>
        <v>+3</v>
      </c>
      <c r="E40" s="109" t="str">
        <f t="shared" si="4"/>
        <v>Int (+3)</v>
      </c>
      <c r="F40" s="103" t="s">
        <v>66</v>
      </c>
      <c r="G40" s="103">
        <f t="shared" ref="G40" si="18">B40+D40+F40</f>
        <v>13</v>
      </c>
      <c r="H40" s="91">
        <f t="shared" ca="1" si="2"/>
        <v>2</v>
      </c>
      <c r="I40" s="103">
        <f t="shared" ref="I40" ca="1" si="19">SUM(G40:H40)</f>
        <v>15</v>
      </c>
      <c r="J40" s="139"/>
    </row>
    <row r="41" spans="1:10" ht="16.8">
      <c r="A41" s="118" t="s">
        <v>61</v>
      </c>
      <c r="B41" s="99">
        <v>0</v>
      </c>
      <c r="C41" s="119" t="s">
        <v>37</v>
      </c>
      <c r="D41" s="120" t="str">
        <f>IF(C41="Str",'Personal File'!$C$11,IF(C41="Dex",'Personal File'!$C$12,IF(C41="Con",'Personal File'!$C$13,IF(C41="Int",'Personal File'!$C$14,IF(C41="Wis",'Personal File'!$C$15,IF(C41="Cha",'Personal File'!$C$16))))))</f>
        <v>+0</v>
      </c>
      <c r="E41" s="121" t="str">
        <f t="shared" si="4"/>
        <v>Wis (+0)</v>
      </c>
      <c r="F41" s="103" t="s">
        <v>100</v>
      </c>
      <c r="G41" s="103">
        <f t="shared" si="1"/>
        <v>1</v>
      </c>
      <c r="H41" s="91">
        <f t="shared" ca="1" si="2"/>
        <v>20</v>
      </c>
      <c r="I41" s="103">
        <f t="shared" ca="1" si="6"/>
        <v>21</v>
      </c>
      <c r="J41" s="139"/>
    </row>
    <row r="42" spans="1:10" ht="16.8">
      <c r="A42" s="118" t="s">
        <v>92</v>
      </c>
      <c r="B42" s="99">
        <v>0</v>
      </c>
      <c r="C42" s="119" t="s">
        <v>37</v>
      </c>
      <c r="D42" s="120" t="str">
        <f>IF(C42="Str",'Personal File'!$C$11,IF(C42="Dex",'Personal File'!$C$12,IF(C42="Con",'Personal File'!$C$13,IF(C42="Int",'Personal File'!$C$14,IF(C42="Wis",'Personal File'!$C$15,IF(C42="Cha",'Personal File'!$C$16))))))</f>
        <v>+0</v>
      </c>
      <c r="E42" s="121" t="str">
        <f t="shared" si="4"/>
        <v>Wis (+0)</v>
      </c>
      <c r="F42" s="103" t="s">
        <v>66</v>
      </c>
      <c r="G42" s="103">
        <f t="shared" si="1"/>
        <v>0</v>
      </c>
      <c r="H42" s="91">
        <f t="shared" ca="1" si="2"/>
        <v>20</v>
      </c>
      <c r="I42" s="103">
        <f t="shared" ca="1" si="6"/>
        <v>20</v>
      </c>
      <c r="J42" s="104"/>
    </row>
    <row r="43" spans="1:10" ht="16.8">
      <c r="A43" s="98" t="s">
        <v>25</v>
      </c>
      <c r="B43" s="99">
        <v>2</v>
      </c>
      <c r="C43" s="100" t="s">
        <v>39</v>
      </c>
      <c r="D43" s="101" t="str">
        <f>IF(C43="Str",'Personal File'!$C$11,IF(C43="Dex",'Personal File'!$C$12,IF(C43="Con",'Personal File'!$C$13,IF(C43="Int",'Personal File'!$C$14,IF(C43="Wis",'Personal File'!$C$15,IF(C43="Cha",'Personal File'!$C$16))))))</f>
        <v>+3</v>
      </c>
      <c r="E43" s="102" t="str">
        <f t="shared" si="4"/>
        <v>Str (+3)</v>
      </c>
      <c r="F43" s="103" t="s">
        <v>66</v>
      </c>
      <c r="G43" s="103">
        <f t="shared" si="1"/>
        <v>5</v>
      </c>
      <c r="H43" s="91">
        <f t="shared" ca="1" si="2"/>
        <v>8</v>
      </c>
      <c r="I43" s="103">
        <f t="shared" ca="1" si="6"/>
        <v>13</v>
      </c>
      <c r="J43" s="104"/>
    </row>
    <row r="44" spans="1:10" ht="16.8">
      <c r="A44" s="126" t="s">
        <v>62</v>
      </c>
      <c r="B44" s="111">
        <v>0</v>
      </c>
      <c r="C44" s="127" t="s">
        <v>38</v>
      </c>
      <c r="D44" s="128" t="str">
        <f>IF(C44="Str",'Personal File'!$C$11,IF(C44="Dex",'Personal File'!$C$12,IF(C44="Con",'Personal File'!$C$13,IF(C44="Int",'Personal File'!$C$14,IF(C44="Wis",'Personal File'!$C$15,IF(C44="Cha",'Personal File'!$C$16))))))</f>
        <v>+0</v>
      </c>
      <c r="E44" s="129" t="str">
        <f t="shared" si="4"/>
        <v>Dex (+0)</v>
      </c>
      <c r="F44" s="115" t="s">
        <v>152</v>
      </c>
      <c r="G44" s="115">
        <f t="shared" si="1"/>
        <v>-2</v>
      </c>
      <c r="H44" s="91">
        <f t="shared" ca="1" si="2"/>
        <v>3</v>
      </c>
      <c r="I44" s="115">
        <f t="shared" ca="1" si="6"/>
        <v>1</v>
      </c>
      <c r="J44" s="116"/>
    </row>
    <row r="45" spans="1:10" ht="16.8">
      <c r="A45" s="130" t="s">
        <v>63</v>
      </c>
      <c r="B45" s="111">
        <v>0</v>
      </c>
      <c r="C45" s="212" t="s">
        <v>34</v>
      </c>
      <c r="D45" s="213" t="str">
        <f>IF(C45="Str",'Personal File'!$C$11,IF(C45="Dex",'Personal File'!$C$12,IF(C45="Con",'Personal File'!$C$13,IF(C45="Int",'Personal File'!$C$14,IF(C45="Wis",'Personal File'!$C$15,IF(C45="Cha",'Personal File'!$C$16))))))</f>
        <v>+1</v>
      </c>
      <c r="E45" s="214" t="str">
        <f t="shared" si="4"/>
        <v>Cha (+1)</v>
      </c>
      <c r="F45" s="115" t="s">
        <v>66</v>
      </c>
      <c r="G45" s="115">
        <f t="shared" si="1"/>
        <v>1</v>
      </c>
      <c r="H45" s="91">
        <f t="shared" ca="1" si="2"/>
        <v>11</v>
      </c>
      <c r="I45" s="115">
        <f t="shared" ca="1" si="6"/>
        <v>12</v>
      </c>
      <c r="J45" s="116"/>
    </row>
    <row r="46" spans="1:10" ht="17.399999999999999" thickBot="1">
      <c r="A46" s="205" t="s">
        <v>64</v>
      </c>
      <c r="B46" s="206">
        <v>0</v>
      </c>
      <c r="C46" s="207" t="s">
        <v>38</v>
      </c>
      <c r="D46" s="208" t="str">
        <f>IF(C46="Str",'Personal File'!$C$11,IF(C46="Dex",'Personal File'!$C$12,IF(C46="Con",'Personal File'!$C$13,IF(C46="Int",'Personal File'!$C$14,IF(C46="Wis",'Personal File'!$C$15,IF(C46="Cha",'Personal File'!$C$16))))))</f>
        <v>+0</v>
      </c>
      <c r="E46" s="209" t="str">
        <f t="shared" si="4"/>
        <v>Dex (+0)</v>
      </c>
      <c r="F46" s="210" t="s">
        <v>66</v>
      </c>
      <c r="G46" s="210">
        <f t="shared" si="1"/>
        <v>0</v>
      </c>
      <c r="H46" s="140">
        <f t="shared" ca="1" si="2"/>
        <v>1</v>
      </c>
      <c r="I46" s="210">
        <f t="shared" ca="1" si="6"/>
        <v>1</v>
      </c>
      <c r="J46" s="211"/>
    </row>
    <row r="47" spans="1:10" ht="16.2" thickTop="1">
      <c r="B47" s="141">
        <f>SUM(B6:B46,B34)</f>
        <v>75</v>
      </c>
      <c r="E47" s="275">
        <f>SUM(E48:E60)</f>
        <v>75</v>
      </c>
      <c r="F47" s="142" t="s">
        <v>70</v>
      </c>
    </row>
    <row r="48" spans="1:10">
      <c r="B48" s="141"/>
      <c r="E48" s="193">
        <f>4*(2+'Personal File'!$C$14)</f>
        <v>20</v>
      </c>
      <c r="F48" s="145" t="s">
        <v>131</v>
      </c>
    </row>
    <row r="49" spans="2:6">
      <c r="B49" s="141"/>
      <c r="E49" s="193">
        <f>2+'Personal File'!$C$14</f>
        <v>5</v>
      </c>
      <c r="F49" s="145" t="s">
        <v>132</v>
      </c>
    </row>
    <row r="50" spans="2:6">
      <c r="B50" s="141"/>
      <c r="E50" s="193">
        <f>2+'Personal File'!$C$14</f>
        <v>5</v>
      </c>
      <c r="F50" s="145" t="s">
        <v>133</v>
      </c>
    </row>
    <row r="51" spans="2:6">
      <c r="B51" s="141"/>
      <c r="E51" s="193">
        <f>2+'Personal File'!$C$14</f>
        <v>5</v>
      </c>
      <c r="F51" s="145" t="s">
        <v>134</v>
      </c>
    </row>
    <row r="52" spans="2:6">
      <c r="E52" s="193">
        <f>2+'Personal File'!$C$14</f>
        <v>5</v>
      </c>
      <c r="F52" s="145" t="s">
        <v>193</v>
      </c>
    </row>
    <row r="53" spans="2:6">
      <c r="E53" s="193">
        <f>2+'Personal File'!$C$14</f>
        <v>5</v>
      </c>
      <c r="F53" s="145" t="s">
        <v>194</v>
      </c>
    </row>
    <row r="54" spans="2:6">
      <c r="E54" s="193">
        <f>2+'Personal File'!$C$14</f>
        <v>5</v>
      </c>
      <c r="F54" s="145" t="s">
        <v>195</v>
      </c>
    </row>
    <row r="55" spans="2:6">
      <c r="E55" s="193">
        <f>2+'Personal File'!$C$14</f>
        <v>5</v>
      </c>
      <c r="F55" s="145" t="s">
        <v>196</v>
      </c>
    </row>
    <row r="56" spans="2:6">
      <c r="E56" s="193">
        <f>2+'Personal File'!$C$14</f>
        <v>5</v>
      </c>
      <c r="F56" s="145" t="s">
        <v>232</v>
      </c>
    </row>
    <row r="57" spans="2:6">
      <c r="E57" s="193">
        <f>2+'Personal File'!$C$14</f>
        <v>5</v>
      </c>
      <c r="F57" s="145" t="s">
        <v>249</v>
      </c>
    </row>
    <row r="58" spans="2:6">
      <c r="E58" s="193">
        <f>2+'Personal File'!$C$14</f>
        <v>5</v>
      </c>
      <c r="F58" s="145" t="s">
        <v>273</v>
      </c>
    </row>
    <row r="59" spans="2:6">
      <c r="E59" s="193">
        <f>2+'Personal File'!$C$14</f>
        <v>5</v>
      </c>
      <c r="F59" s="145" t="s">
        <v>274</v>
      </c>
    </row>
  </sheetData>
  <phoneticPr fontId="0" type="noConversion"/>
  <printOptions gridLinesSet="0"/>
  <pageMargins left="0.62" right="0.33" top="0.5" bottom="0.63" header="0.5" footer="0.5"/>
  <pageSetup orientation="portrait" horizontalDpi="120" verticalDpi="144"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22"/>
  <sheetViews>
    <sheetView showGridLines="0" workbookViewId="0"/>
  </sheetViews>
  <sheetFormatPr defaultColWidth="9.59765625" defaultRowHeight="16.8"/>
  <cols>
    <col min="1" max="1" width="26" style="149" bestFit="1" customWidth="1"/>
    <col min="2" max="2" width="2.19921875" style="147" customWidth="1"/>
    <col min="3" max="3" width="33.296875" style="147" bestFit="1" customWidth="1"/>
    <col min="4" max="16384" width="9.59765625" style="147"/>
  </cols>
  <sheetData>
    <row r="1" spans="1:3" ht="22.2" thickTop="1" thickBot="1">
      <c r="A1" s="307" t="s">
        <v>97</v>
      </c>
      <c r="C1" s="533" t="s">
        <v>136</v>
      </c>
    </row>
    <row r="2" spans="1:3" ht="17.399999999999999" thickBot="1">
      <c r="A2" s="148" t="s">
        <v>231</v>
      </c>
      <c r="C2" s="534" t="s">
        <v>338</v>
      </c>
    </row>
    <row r="3" spans="1:3">
      <c r="A3" s="148" t="s">
        <v>218</v>
      </c>
      <c r="C3" s="535" t="s">
        <v>276</v>
      </c>
    </row>
    <row r="4" spans="1:3">
      <c r="A4" s="148" t="s">
        <v>219</v>
      </c>
      <c r="C4" s="596" t="s">
        <v>327</v>
      </c>
    </row>
    <row r="5" spans="1:3">
      <c r="A5" s="355" t="s">
        <v>229</v>
      </c>
      <c r="C5" s="536" t="s">
        <v>139</v>
      </c>
    </row>
    <row r="6" spans="1:3">
      <c r="A6" s="355" t="s">
        <v>268</v>
      </c>
      <c r="C6" s="536" t="s">
        <v>137</v>
      </c>
    </row>
    <row r="7" spans="1:3" ht="17.399999999999999" thickBot="1">
      <c r="A7" s="356" t="s">
        <v>306</v>
      </c>
      <c r="C7" s="537" t="s">
        <v>138</v>
      </c>
    </row>
    <row r="8" spans="1:3" ht="18" thickTop="1" thickBot="1"/>
    <row r="9" spans="1:3" ht="22.2" thickTop="1" thickBot="1">
      <c r="A9" s="308" t="s">
        <v>343</v>
      </c>
      <c r="C9" s="310" t="s">
        <v>80</v>
      </c>
    </row>
    <row r="10" spans="1:3" ht="17.399999999999999" thickBot="1">
      <c r="A10" s="233" t="s">
        <v>145</v>
      </c>
      <c r="C10" s="150" t="s">
        <v>135</v>
      </c>
    </row>
    <row r="11" spans="1:3" ht="18" thickTop="1" thickBot="1">
      <c r="A11" s="234" t="s">
        <v>328</v>
      </c>
    </row>
    <row r="12" spans="1:3" ht="22.2" thickTop="1" thickBot="1">
      <c r="A12" s="235" t="s">
        <v>146</v>
      </c>
      <c r="C12" s="309" t="s">
        <v>147</v>
      </c>
    </row>
    <row r="13" spans="1:3">
      <c r="A13" s="235" t="s">
        <v>192</v>
      </c>
      <c r="C13" s="236" t="s">
        <v>148</v>
      </c>
    </row>
    <row r="14" spans="1:3">
      <c r="A14" s="235" t="s">
        <v>204</v>
      </c>
      <c r="C14" s="219" t="s">
        <v>149</v>
      </c>
    </row>
    <row r="15" spans="1:3" ht="17.399999999999999" thickBot="1">
      <c r="A15" s="235" t="s">
        <v>230</v>
      </c>
      <c r="C15" s="237" t="s">
        <v>98</v>
      </c>
    </row>
    <row r="16" spans="1:3" ht="18" thickTop="1" thickBot="1">
      <c r="A16" s="235" t="s">
        <v>346</v>
      </c>
    </row>
    <row r="17" spans="1:3" ht="24" thickTop="1" thickBot="1">
      <c r="A17" s="260" t="s">
        <v>347</v>
      </c>
      <c r="C17" s="538" t="s">
        <v>345</v>
      </c>
    </row>
    <row r="18" spans="1:3" ht="18" thickTop="1" thickBot="1">
      <c r="C18" s="540" t="s">
        <v>371</v>
      </c>
    </row>
    <row r="19" spans="1:3" ht="24" thickTop="1" thickBot="1">
      <c r="A19" s="538" t="s">
        <v>344</v>
      </c>
    </row>
    <row r="20" spans="1:3">
      <c r="A20" s="539" t="s">
        <v>341</v>
      </c>
    </row>
    <row r="21" spans="1:3" ht="17.399999999999999" thickBot="1">
      <c r="A21" s="540" t="s">
        <v>342</v>
      </c>
    </row>
    <row r="22" spans="1:3" ht="17.399999999999999" thickTop="1"/>
  </sheetData>
  <sortState xmlns:xlrd2="http://schemas.microsoft.com/office/spreadsheetml/2017/richdata2" ref="A2:A6">
    <sortCondition ref="A2:A6"/>
  </sortState>
  <phoneticPr fontId="0" type="noConversion"/>
  <printOptions gridLinesSet="0"/>
  <pageMargins left="0.62" right="0.33" top="0.5" bottom="0.63" header="0.5" footer="0.5"/>
  <pageSetup orientation="portrait" horizontalDpi="120" verticalDpi="144"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39"/>
  <sheetViews>
    <sheetView showGridLines="0" zoomScaleNormal="100" workbookViewId="0">
      <pane ySplit="2" topLeftCell="A3" activePane="bottomLeft" state="frozen"/>
      <selection pane="bottomLeft" activeCell="A3" sqref="A3"/>
    </sheetView>
  </sheetViews>
  <sheetFormatPr defaultColWidth="18.19921875" defaultRowHeight="15.6"/>
  <cols>
    <col min="1" max="1" width="23.69921875" style="239" bestFit="1" customWidth="1"/>
    <col min="2" max="2" width="6.19921875" style="239" bestFit="1" customWidth="1"/>
    <col min="3" max="3" width="13.59765625" style="240" bestFit="1" customWidth="1"/>
    <col min="4" max="4" width="11.296875" style="240" bestFit="1" customWidth="1"/>
    <col min="5" max="5" width="7.296875" style="241" bestFit="1" customWidth="1"/>
    <col min="6" max="6" width="13.19921875" style="240" bestFit="1" customWidth="1"/>
    <col min="7" max="7" width="9.796875" style="240" bestFit="1" customWidth="1"/>
    <col min="8" max="8" width="21.69921875" style="239" bestFit="1" customWidth="1"/>
    <col min="9" max="9" width="5.5" style="238" bestFit="1" customWidth="1"/>
    <col min="10" max="16384" width="18.19921875" style="238"/>
  </cols>
  <sheetData>
    <row r="1" spans="1:10" ht="23.4" thickBot="1">
      <c r="A1" s="465" t="s">
        <v>316</v>
      </c>
      <c r="B1" s="252"/>
      <c r="C1" s="252"/>
      <c r="D1" s="252"/>
      <c r="E1" s="253"/>
      <c r="F1" s="252"/>
      <c r="G1" s="252"/>
      <c r="H1" s="252"/>
    </row>
    <row r="2" spans="1:10" s="302" customFormat="1" ht="16.8">
      <c r="A2" s="459" t="s">
        <v>172</v>
      </c>
      <c r="B2" s="460" t="s">
        <v>118</v>
      </c>
      <c r="C2" s="460" t="s">
        <v>171</v>
      </c>
      <c r="D2" s="461" t="s">
        <v>170</v>
      </c>
      <c r="E2" s="462" t="s">
        <v>169</v>
      </c>
      <c r="F2" s="460" t="s">
        <v>168</v>
      </c>
      <c r="G2" s="460" t="s">
        <v>167</v>
      </c>
      <c r="H2" s="463" t="s">
        <v>176</v>
      </c>
      <c r="I2" s="464" t="s">
        <v>177</v>
      </c>
    </row>
    <row r="3" spans="1:10" s="251" customFormat="1" ht="16.8">
      <c r="A3" s="466" t="s">
        <v>207</v>
      </c>
      <c r="B3" s="250">
        <v>0</v>
      </c>
      <c r="C3" s="303" t="s">
        <v>166</v>
      </c>
      <c r="D3" s="244" t="s">
        <v>156</v>
      </c>
      <c r="E3" s="304" t="s">
        <v>155</v>
      </c>
      <c r="F3" s="254" t="s">
        <v>164</v>
      </c>
      <c r="G3" s="254" t="s">
        <v>153</v>
      </c>
      <c r="H3" s="254" t="s">
        <v>174</v>
      </c>
      <c r="I3" s="255">
        <v>196</v>
      </c>
    </row>
    <row r="4" spans="1:10" ht="16.8">
      <c r="A4" s="466" t="s">
        <v>178</v>
      </c>
      <c r="B4" s="250">
        <v>0</v>
      </c>
      <c r="C4" s="249" t="s">
        <v>179</v>
      </c>
      <c r="D4" s="244" t="s">
        <v>160</v>
      </c>
      <c r="E4" s="247" t="s">
        <v>155</v>
      </c>
      <c r="F4" s="247" t="s">
        <v>164</v>
      </c>
      <c r="G4" s="247" t="s">
        <v>158</v>
      </c>
      <c r="H4" s="254" t="s">
        <v>174</v>
      </c>
      <c r="I4" s="255">
        <v>217</v>
      </c>
    </row>
    <row r="5" spans="1:10" ht="16.8">
      <c r="A5" s="466" t="s">
        <v>165</v>
      </c>
      <c r="B5" s="250">
        <v>0</v>
      </c>
      <c r="C5" s="249" t="s">
        <v>189</v>
      </c>
      <c r="D5" s="248" t="s">
        <v>156</v>
      </c>
      <c r="E5" s="247" t="s">
        <v>155</v>
      </c>
      <c r="F5" s="247" t="s">
        <v>164</v>
      </c>
      <c r="G5" s="247" t="s">
        <v>153</v>
      </c>
      <c r="H5" s="254" t="s">
        <v>174</v>
      </c>
      <c r="I5" s="255">
        <v>223</v>
      </c>
    </row>
    <row r="6" spans="1:10" ht="16.8">
      <c r="A6" s="466" t="s">
        <v>233</v>
      </c>
      <c r="B6" s="250">
        <v>0</v>
      </c>
      <c r="C6" s="306" t="s">
        <v>213</v>
      </c>
      <c r="D6" s="244" t="s">
        <v>156</v>
      </c>
      <c r="E6" s="304" t="s">
        <v>155</v>
      </c>
      <c r="F6" s="254" t="s">
        <v>211</v>
      </c>
      <c r="G6" s="254" t="s">
        <v>153</v>
      </c>
      <c r="H6" s="254" t="s">
        <v>174</v>
      </c>
      <c r="I6" s="255">
        <v>246</v>
      </c>
    </row>
    <row r="7" spans="1:10" ht="16.8">
      <c r="A7" s="467" t="s">
        <v>208</v>
      </c>
      <c r="B7" s="242">
        <v>0</v>
      </c>
      <c r="C7" s="371" t="s">
        <v>189</v>
      </c>
      <c r="D7" s="372" t="s">
        <v>160</v>
      </c>
      <c r="E7" s="374" t="s">
        <v>155</v>
      </c>
      <c r="F7" s="374" t="s">
        <v>162</v>
      </c>
      <c r="G7" s="374" t="s">
        <v>161</v>
      </c>
      <c r="H7" s="256" t="s">
        <v>174</v>
      </c>
      <c r="I7" s="257">
        <v>294</v>
      </c>
    </row>
    <row r="8" spans="1:10" ht="16.8">
      <c r="A8" s="466" t="s">
        <v>234</v>
      </c>
      <c r="B8" s="250">
        <v>1</v>
      </c>
      <c r="C8" s="306" t="s">
        <v>189</v>
      </c>
      <c r="D8" s="244" t="s">
        <v>156</v>
      </c>
      <c r="E8" s="304" t="s">
        <v>155</v>
      </c>
      <c r="F8" s="254" t="s">
        <v>162</v>
      </c>
      <c r="G8" s="254" t="s">
        <v>153</v>
      </c>
      <c r="H8" s="254" t="s">
        <v>174</v>
      </c>
      <c r="I8" s="342">
        <v>209</v>
      </c>
    </row>
    <row r="9" spans="1:10" ht="16.8">
      <c r="A9" s="466" t="s">
        <v>235</v>
      </c>
      <c r="B9" s="250">
        <v>1</v>
      </c>
      <c r="C9" s="306" t="s">
        <v>180</v>
      </c>
      <c r="D9" s="244" t="s">
        <v>184</v>
      </c>
      <c r="E9" s="304" t="s">
        <v>237</v>
      </c>
      <c r="F9" s="254" t="s">
        <v>164</v>
      </c>
      <c r="G9" s="254" t="s">
        <v>161</v>
      </c>
      <c r="H9" s="254" t="s">
        <v>174</v>
      </c>
      <c r="I9" s="342">
        <v>229</v>
      </c>
    </row>
    <row r="10" spans="1:10" ht="16.8">
      <c r="A10" s="466" t="s">
        <v>277</v>
      </c>
      <c r="B10" s="250">
        <v>1</v>
      </c>
      <c r="C10" s="306" t="s">
        <v>213</v>
      </c>
      <c r="D10" s="244" t="s">
        <v>184</v>
      </c>
      <c r="E10" s="304" t="s">
        <v>155</v>
      </c>
      <c r="F10" s="254" t="s">
        <v>211</v>
      </c>
      <c r="G10" s="254" t="s">
        <v>158</v>
      </c>
      <c r="H10" s="254" t="s">
        <v>212</v>
      </c>
      <c r="I10" s="255">
        <v>145</v>
      </c>
    </row>
    <row r="11" spans="1:10" ht="16.8">
      <c r="A11" s="466" t="s">
        <v>278</v>
      </c>
      <c r="B11" s="250">
        <v>1</v>
      </c>
      <c r="C11" s="306" t="s">
        <v>180</v>
      </c>
      <c r="D11" s="244" t="s">
        <v>156</v>
      </c>
      <c r="E11" s="304" t="s">
        <v>155</v>
      </c>
      <c r="F11" s="254" t="s">
        <v>211</v>
      </c>
      <c r="G11" s="254" t="s">
        <v>279</v>
      </c>
      <c r="H11" s="254" t="s">
        <v>280</v>
      </c>
      <c r="I11" s="255">
        <v>72</v>
      </c>
    </row>
    <row r="12" spans="1:10" ht="16.8">
      <c r="A12" s="466" t="s">
        <v>163</v>
      </c>
      <c r="B12" s="250">
        <v>1</v>
      </c>
      <c r="C12" s="306" t="s">
        <v>157</v>
      </c>
      <c r="D12" s="244" t="s">
        <v>156</v>
      </c>
      <c r="E12" s="304" t="s">
        <v>155</v>
      </c>
      <c r="F12" s="254" t="s">
        <v>162</v>
      </c>
      <c r="G12" s="254" t="s">
        <v>153</v>
      </c>
      <c r="H12" s="254" t="s">
        <v>174</v>
      </c>
      <c r="I12" s="342">
        <v>279</v>
      </c>
    </row>
    <row r="13" spans="1:10" ht="16.8">
      <c r="A13" s="466" t="s">
        <v>236</v>
      </c>
      <c r="B13" s="250">
        <v>1</v>
      </c>
      <c r="C13" s="249" t="s">
        <v>179</v>
      </c>
      <c r="D13" s="244" t="s">
        <v>216</v>
      </c>
      <c r="E13" s="247" t="s">
        <v>155</v>
      </c>
      <c r="F13" s="247" t="s">
        <v>154</v>
      </c>
      <c r="G13" s="247" t="s">
        <v>210</v>
      </c>
      <c r="H13" s="254" t="s">
        <v>174</v>
      </c>
      <c r="I13" s="255">
        <v>280</v>
      </c>
    </row>
    <row r="14" spans="1:10" ht="16.8">
      <c r="A14" s="466" t="s">
        <v>206</v>
      </c>
      <c r="B14" s="250">
        <v>1</v>
      </c>
      <c r="C14" s="306" t="s">
        <v>180</v>
      </c>
      <c r="D14" s="244" t="s">
        <v>184</v>
      </c>
      <c r="E14" s="304" t="s">
        <v>159</v>
      </c>
      <c r="F14" s="254" t="s">
        <v>211</v>
      </c>
      <c r="G14" s="254" t="s">
        <v>158</v>
      </c>
      <c r="H14" s="254" t="s">
        <v>212</v>
      </c>
      <c r="I14" s="255">
        <v>149</v>
      </c>
    </row>
    <row r="15" spans="1:10" ht="16.8">
      <c r="A15" s="467" t="s">
        <v>205</v>
      </c>
      <c r="B15" s="242">
        <v>1</v>
      </c>
      <c r="C15" s="371" t="s">
        <v>213</v>
      </c>
      <c r="D15" s="372" t="s">
        <v>214</v>
      </c>
      <c r="E15" s="374" t="s">
        <v>155</v>
      </c>
      <c r="F15" s="374" t="s">
        <v>211</v>
      </c>
      <c r="G15" s="374" t="s">
        <v>215</v>
      </c>
      <c r="H15" s="256" t="s">
        <v>174</v>
      </c>
      <c r="I15" s="257">
        <v>296</v>
      </c>
    </row>
    <row r="16" spans="1:10" ht="16.8">
      <c r="A16" s="466" t="s">
        <v>238</v>
      </c>
      <c r="B16" s="250">
        <v>2</v>
      </c>
      <c r="C16" s="306" t="s">
        <v>180</v>
      </c>
      <c r="D16" s="244" t="s">
        <v>245</v>
      </c>
      <c r="E16" s="304" t="s">
        <v>155</v>
      </c>
      <c r="F16" s="254" t="s">
        <v>162</v>
      </c>
      <c r="G16" s="254" t="s">
        <v>217</v>
      </c>
      <c r="H16" s="254" t="s">
        <v>174</v>
      </c>
      <c r="I16" s="255">
        <v>203</v>
      </c>
      <c r="J16" s="633" t="s">
        <v>517</v>
      </c>
    </row>
    <row r="17" spans="1:9" ht="16.8">
      <c r="A17" s="466" t="s">
        <v>281</v>
      </c>
      <c r="B17" s="250">
        <v>2</v>
      </c>
      <c r="C17" s="306" t="s">
        <v>282</v>
      </c>
      <c r="D17" s="244" t="s">
        <v>184</v>
      </c>
      <c r="E17" s="304" t="s">
        <v>159</v>
      </c>
      <c r="F17" s="254" t="s">
        <v>211</v>
      </c>
      <c r="G17" s="254" t="s">
        <v>161</v>
      </c>
      <c r="H17" s="254" t="s">
        <v>212</v>
      </c>
      <c r="I17" s="255">
        <v>144</v>
      </c>
    </row>
    <row r="18" spans="1:9" ht="16.8">
      <c r="A18" s="466" t="s">
        <v>209</v>
      </c>
      <c r="B18" s="250">
        <v>2</v>
      </c>
      <c r="C18" s="306" t="s">
        <v>180</v>
      </c>
      <c r="D18" s="244" t="s">
        <v>216</v>
      </c>
      <c r="E18" s="304" t="s">
        <v>155</v>
      </c>
      <c r="F18" s="254" t="s">
        <v>162</v>
      </c>
      <c r="G18" s="254" t="s">
        <v>210</v>
      </c>
      <c r="H18" s="254" t="s">
        <v>174</v>
      </c>
      <c r="I18" s="255">
        <v>207</v>
      </c>
    </row>
    <row r="19" spans="1:9" ht="16.8">
      <c r="A19" s="466" t="s">
        <v>183</v>
      </c>
      <c r="B19" s="250">
        <v>2</v>
      </c>
      <c r="C19" s="306" t="s">
        <v>166</v>
      </c>
      <c r="D19" s="244" t="s">
        <v>184</v>
      </c>
      <c r="E19" s="304" t="s">
        <v>155</v>
      </c>
      <c r="F19" s="254" t="s">
        <v>162</v>
      </c>
      <c r="G19" s="254" t="s">
        <v>153</v>
      </c>
      <c r="H19" s="254" t="s">
        <v>175</v>
      </c>
      <c r="I19" s="255">
        <v>110</v>
      </c>
    </row>
    <row r="20" spans="1:9" ht="16.8">
      <c r="A20" s="466" t="s">
        <v>239</v>
      </c>
      <c r="B20" s="250">
        <v>2</v>
      </c>
      <c r="C20" s="306" t="s">
        <v>244</v>
      </c>
      <c r="D20" s="244" t="s">
        <v>245</v>
      </c>
      <c r="E20" s="304" t="s">
        <v>155</v>
      </c>
      <c r="F20" s="254" t="s">
        <v>162</v>
      </c>
      <c r="G20" s="254" t="s">
        <v>217</v>
      </c>
      <c r="H20" s="254" t="s">
        <v>174</v>
      </c>
      <c r="I20" s="255">
        <v>272</v>
      </c>
    </row>
    <row r="21" spans="1:9" ht="16.8">
      <c r="A21" s="466" t="s">
        <v>283</v>
      </c>
      <c r="B21" s="246">
        <v>2</v>
      </c>
      <c r="C21" s="245" t="s">
        <v>180</v>
      </c>
      <c r="D21" s="244" t="s">
        <v>184</v>
      </c>
      <c r="E21" s="269" t="s">
        <v>159</v>
      </c>
      <c r="F21" s="243" t="s">
        <v>211</v>
      </c>
      <c r="G21" s="243" t="s">
        <v>158</v>
      </c>
      <c r="H21" s="254" t="s">
        <v>212</v>
      </c>
      <c r="I21" s="255">
        <v>149</v>
      </c>
    </row>
    <row r="22" spans="1:9" ht="16.8">
      <c r="A22" s="466" t="s">
        <v>240</v>
      </c>
      <c r="B22" s="246">
        <v>2</v>
      </c>
      <c r="C22" s="245" t="s">
        <v>179</v>
      </c>
      <c r="D22" s="244" t="s">
        <v>156</v>
      </c>
      <c r="E22" s="269" t="s">
        <v>155</v>
      </c>
      <c r="F22" s="243" t="s">
        <v>162</v>
      </c>
      <c r="G22" s="243" t="s">
        <v>217</v>
      </c>
      <c r="H22" s="254" t="s">
        <v>174</v>
      </c>
      <c r="I22" s="255">
        <v>294</v>
      </c>
    </row>
    <row r="23" spans="1:9" ht="16.8">
      <c r="A23" s="466" t="s">
        <v>241</v>
      </c>
      <c r="B23" s="246">
        <v>2</v>
      </c>
      <c r="C23" s="245" t="s">
        <v>189</v>
      </c>
      <c r="D23" s="244" t="s">
        <v>156</v>
      </c>
      <c r="E23" s="269" t="s">
        <v>155</v>
      </c>
      <c r="F23" s="243" t="s">
        <v>162</v>
      </c>
      <c r="G23" s="243" t="s">
        <v>153</v>
      </c>
      <c r="H23" s="254" t="s">
        <v>212</v>
      </c>
      <c r="I23" s="255">
        <v>158</v>
      </c>
    </row>
    <row r="24" spans="1:9" ht="16.8">
      <c r="A24" s="467" t="s">
        <v>250</v>
      </c>
      <c r="B24" s="242">
        <v>2</v>
      </c>
      <c r="C24" s="343" t="s">
        <v>180</v>
      </c>
      <c r="D24" s="373" t="s">
        <v>156</v>
      </c>
      <c r="E24" s="344" t="s">
        <v>159</v>
      </c>
      <c r="F24" s="375" t="s">
        <v>211</v>
      </c>
      <c r="G24" s="256" t="s">
        <v>158</v>
      </c>
      <c r="H24" s="256" t="s">
        <v>212</v>
      </c>
      <c r="I24" s="376">
        <v>158</v>
      </c>
    </row>
    <row r="25" spans="1:9" ht="16.8">
      <c r="A25" s="468" t="s">
        <v>270</v>
      </c>
      <c r="B25" s="404">
        <v>3</v>
      </c>
      <c r="C25" s="405" t="s">
        <v>180</v>
      </c>
      <c r="D25" s="646" t="s">
        <v>160</v>
      </c>
      <c r="E25" s="647" t="s">
        <v>155</v>
      </c>
      <c r="F25" s="407" t="s">
        <v>164</v>
      </c>
      <c r="G25" s="407" t="s">
        <v>161</v>
      </c>
      <c r="H25" s="408" t="s">
        <v>174</v>
      </c>
      <c r="I25" s="409">
        <v>239</v>
      </c>
    </row>
    <row r="26" spans="1:9" ht="16.8">
      <c r="A26" s="468" t="s">
        <v>242</v>
      </c>
      <c r="B26" s="404">
        <v>3</v>
      </c>
      <c r="C26" s="405" t="s">
        <v>189</v>
      </c>
      <c r="D26" s="646" t="s">
        <v>156</v>
      </c>
      <c r="E26" s="647" t="s">
        <v>155</v>
      </c>
      <c r="F26" s="407" t="s">
        <v>162</v>
      </c>
      <c r="G26" s="407" t="s">
        <v>243</v>
      </c>
      <c r="H26" s="408" t="s">
        <v>174</v>
      </c>
      <c r="I26" s="409">
        <v>244</v>
      </c>
    </row>
    <row r="27" spans="1:9" ht="16.8">
      <c r="A27" s="468" t="s">
        <v>251</v>
      </c>
      <c r="B27" s="404">
        <v>3</v>
      </c>
      <c r="C27" s="648" t="s">
        <v>180</v>
      </c>
      <c r="D27" s="646" t="s">
        <v>156</v>
      </c>
      <c r="E27" s="649" t="s">
        <v>155</v>
      </c>
      <c r="F27" s="408" t="s">
        <v>164</v>
      </c>
      <c r="G27" s="408" t="s">
        <v>217</v>
      </c>
      <c r="H27" s="408" t="s">
        <v>174</v>
      </c>
      <c r="I27" s="409">
        <v>246</v>
      </c>
    </row>
    <row r="28" spans="1:9" ht="16.8">
      <c r="A28" s="468" t="s">
        <v>228</v>
      </c>
      <c r="B28" s="404">
        <v>3</v>
      </c>
      <c r="C28" s="405" t="s">
        <v>189</v>
      </c>
      <c r="D28" s="406" t="s">
        <v>156</v>
      </c>
      <c r="E28" s="407" t="s">
        <v>155</v>
      </c>
      <c r="F28" s="407" t="s">
        <v>162</v>
      </c>
      <c r="G28" s="407" t="s">
        <v>215</v>
      </c>
      <c r="H28" s="408" t="s">
        <v>174</v>
      </c>
      <c r="I28" s="409">
        <v>298</v>
      </c>
    </row>
    <row r="29" spans="1:9" ht="16.8">
      <c r="A29" s="468" t="s">
        <v>284</v>
      </c>
      <c r="B29" s="404">
        <v>3</v>
      </c>
      <c r="C29" s="648" t="s">
        <v>180</v>
      </c>
      <c r="D29" s="646" t="s">
        <v>285</v>
      </c>
      <c r="E29" s="649" t="s">
        <v>155</v>
      </c>
      <c r="F29" s="408" t="s">
        <v>211</v>
      </c>
      <c r="G29" s="408" t="s">
        <v>217</v>
      </c>
      <c r="H29" s="408" t="s">
        <v>260</v>
      </c>
      <c r="I29" s="409">
        <v>73</v>
      </c>
    </row>
    <row r="30" spans="1:9" ht="16.8">
      <c r="A30" s="468" t="s">
        <v>286</v>
      </c>
      <c r="B30" s="404">
        <v>3</v>
      </c>
      <c r="C30" s="648" t="s">
        <v>166</v>
      </c>
      <c r="D30" s="646" t="s">
        <v>156</v>
      </c>
      <c r="E30" s="649" t="s">
        <v>155</v>
      </c>
      <c r="F30" s="408" t="s">
        <v>164</v>
      </c>
      <c r="G30" s="408" t="s">
        <v>153</v>
      </c>
      <c r="H30" s="408" t="s">
        <v>175</v>
      </c>
      <c r="I30" s="409">
        <v>122</v>
      </c>
    </row>
    <row r="31" spans="1:9" ht="16.8">
      <c r="A31" s="469" t="s">
        <v>287</v>
      </c>
      <c r="B31" s="410">
        <v>3</v>
      </c>
      <c r="C31" s="411" t="s">
        <v>244</v>
      </c>
      <c r="D31" s="412" t="s">
        <v>245</v>
      </c>
      <c r="E31" s="413" t="s">
        <v>155</v>
      </c>
      <c r="F31" s="413" t="s">
        <v>162</v>
      </c>
      <c r="G31" s="413" t="s">
        <v>217</v>
      </c>
      <c r="H31" s="414" t="s">
        <v>174</v>
      </c>
      <c r="I31" s="415">
        <v>266</v>
      </c>
    </row>
    <row r="32" spans="1:9" ht="16.8">
      <c r="A32" s="468" t="s">
        <v>288</v>
      </c>
      <c r="B32" s="404">
        <v>4</v>
      </c>
      <c r="C32" s="405" t="s">
        <v>157</v>
      </c>
      <c r="D32" s="406" t="s">
        <v>156</v>
      </c>
      <c r="E32" s="407" t="s">
        <v>296</v>
      </c>
      <c r="F32" s="407" t="s">
        <v>154</v>
      </c>
      <c r="G32" s="407" t="s">
        <v>153</v>
      </c>
      <c r="H32" s="408" t="s">
        <v>175</v>
      </c>
      <c r="I32" s="409">
        <v>106</v>
      </c>
    </row>
    <row r="33" spans="1:9" ht="16.8">
      <c r="A33" s="468" t="s">
        <v>289</v>
      </c>
      <c r="B33" s="404">
        <v>4</v>
      </c>
      <c r="C33" s="405" t="s">
        <v>180</v>
      </c>
      <c r="D33" s="406" t="s">
        <v>184</v>
      </c>
      <c r="E33" s="407" t="s">
        <v>155</v>
      </c>
      <c r="F33" s="407" t="s">
        <v>259</v>
      </c>
      <c r="G33" s="407" t="s">
        <v>153</v>
      </c>
      <c r="H33" s="408" t="s">
        <v>174</v>
      </c>
      <c r="I33" s="409">
        <v>221</v>
      </c>
    </row>
    <row r="34" spans="1:9" ht="16.8">
      <c r="A34" s="468" t="s">
        <v>290</v>
      </c>
      <c r="B34" s="404">
        <v>4</v>
      </c>
      <c r="C34" s="405" t="s">
        <v>244</v>
      </c>
      <c r="D34" s="406" t="s">
        <v>156</v>
      </c>
      <c r="E34" s="407" t="s">
        <v>155</v>
      </c>
      <c r="F34" s="407" t="s">
        <v>154</v>
      </c>
      <c r="G34" s="407" t="s">
        <v>153</v>
      </c>
      <c r="H34" s="408" t="s">
        <v>174</v>
      </c>
      <c r="I34" s="409">
        <v>223</v>
      </c>
    </row>
    <row r="35" spans="1:9" ht="16.8">
      <c r="A35" s="469" t="s">
        <v>291</v>
      </c>
      <c r="B35" s="410">
        <v>4</v>
      </c>
      <c r="C35" s="411" t="s">
        <v>157</v>
      </c>
      <c r="D35" s="412" t="s">
        <v>216</v>
      </c>
      <c r="E35" s="413" t="s">
        <v>155</v>
      </c>
      <c r="F35" s="413" t="s">
        <v>211</v>
      </c>
      <c r="G35" s="413" t="s">
        <v>161</v>
      </c>
      <c r="H35" s="414" t="s">
        <v>174</v>
      </c>
      <c r="I35" s="415">
        <v>230</v>
      </c>
    </row>
    <row r="36" spans="1:9" ht="16.8">
      <c r="A36" s="468" t="s">
        <v>292</v>
      </c>
      <c r="B36" s="404">
        <v>5</v>
      </c>
      <c r="C36" s="405" t="s">
        <v>157</v>
      </c>
      <c r="D36" s="406" t="s">
        <v>293</v>
      </c>
      <c r="E36" s="407" t="s">
        <v>155</v>
      </c>
      <c r="F36" s="407" t="s">
        <v>259</v>
      </c>
      <c r="G36" s="407" t="s">
        <v>153</v>
      </c>
      <c r="H36" s="408" t="s">
        <v>174</v>
      </c>
      <c r="I36" s="409">
        <v>203</v>
      </c>
    </row>
    <row r="37" spans="1:9" ht="16.8">
      <c r="A37" s="468" t="s">
        <v>294</v>
      </c>
      <c r="B37" s="404">
        <v>5</v>
      </c>
      <c r="C37" s="405" t="s">
        <v>180</v>
      </c>
      <c r="D37" s="406" t="s">
        <v>216</v>
      </c>
      <c r="E37" s="407" t="s">
        <v>155</v>
      </c>
      <c r="F37" s="407" t="s">
        <v>154</v>
      </c>
      <c r="G37" s="407" t="s">
        <v>153</v>
      </c>
      <c r="H37" s="408" t="s">
        <v>174</v>
      </c>
      <c r="I37" s="409">
        <v>222</v>
      </c>
    </row>
    <row r="38" spans="1:9" ht="17.399999999999999" thickBot="1">
      <c r="A38" s="470" t="s">
        <v>295</v>
      </c>
      <c r="B38" s="416">
        <v>5</v>
      </c>
      <c r="C38" s="417" t="s">
        <v>189</v>
      </c>
      <c r="D38" s="418" t="s">
        <v>156</v>
      </c>
      <c r="E38" s="419" t="s">
        <v>155</v>
      </c>
      <c r="F38" s="419" t="s">
        <v>114</v>
      </c>
      <c r="G38" s="419" t="s">
        <v>153</v>
      </c>
      <c r="H38" s="419" t="s">
        <v>174</v>
      </c>
      <c r="I38" s="420">
        <v>301</v>
      </c>
    </row>
    <row r="39" spans="1:9" ht="16.2" thickTop="1"/>
  </sheetData>
  <sortState xmlns:xlrd2="http://schemas.microsoft.com/office/spreadsheetml/2017/richdata2" ref="A3:I28">
    <sortCondition ref="B3:B28"/>
    <sortCondition ref="A3:A28"/>
  </sortState>
  <printOptions gridLinesSet="0"/>
  <pageMargins left="0.62" right="0.33" top="0.5" bottom="0.63" header="0.5" footer="0.5"/>
  <pageSetup orientation="portrait" horizontalDpi="120" verticalDpi="144"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3F29FC-0181-43E3-BBD8-D14B97AC0666}">
  <dimension ref="A1:I133"/>
  <sheetViews>
    <sheetView showGridLines="0" workbookViewId="0">
      <pane ySplit="2" topLeftCell="A3" activePane="bottomLeft" state="frozen"/>
      <selection pane="bottomLeft" activeCell="A3" sqref="A3"/>
    </sheetView>
  </sheetViews>
  <sheetFormatPr defaultColWidth="13" defaultRowHeight="15.6"/>
  <cols>
    <col min="1" max="1" width="31.19921875" style="605" customWidth="1"/>
    <col min="2" max="2" width="6.19921875" style="605" bestFit="1" customWidth="1"/>
    <col min="3" max="3" width="13.3984375" style="606" bestFit="1" customWidth="1"/>
    <col min="4" max="4" width="12.59765625" style="606" bestFit="1" customWidth="1"/>
    <col min="5" max="5" width="10.5" style="606" bestFit="1" customWidth="1"/>
    <col min="6" max="6" width="13" style="606" bestFit="1" customWidth="1"/>
    <col min="7" max="7" width="12.5" style="606" bestFit="1" customWidth="1"/>
    <col min="8" max="8" width="28.8984375" style="605" bestFit="1" customWidth="1"/>
    <col min="9" max="9" width="9" style="598" bestFit="1" customWidth="1"/>
    <col min="10" max="16384" width="13" style="598"/>
  </cols>
  <sheetData>
    <row r="1" spans="1:9" ht="23.4" thickBot="1">
      <c r="A1" s="597" t="s">
        <v>378</v>
      </c>
      <c r="B1" s="597"/>
      <c r="C1" s="597"/>
      <c r="D1" s="597"/>
      <c r="E1" s="597"/>
      <c r="F1" s="597"/>
      <c r="G1" s="597"/>
      <c r="H1" s="597"/>
      <c r="I1" s="597"/>
    </row>
    <row r="2" spans="1:9" s="599" customFormat="1" ht="17.399999999999999" thickBot="1">
      <c r="A2" s="650" t="s">
        <v>172</v>
      </c>
      <c r="B2" s="651" t="s">
        <v>118</v>
      </c>
      <c r="C2" s="651" t="s">
        <v>171</v>
      </c>
      <c r="D2" s="651" t="s">
        <v>170</v>
      </c>
      <c r="E2" s="651" t="s">
        <v>169</v>
      </c>
      <c r="F2" s="651" t="s">
        <v>168</v>
      </c>
      <c r="G2" s="651" t="s">
        <v>167</v>
      </c>
      <c r="H2" s="652" t="s">
        <v>176</v>
      </c>
      <c r="I2" s="653" t="s">
        <v>177</v>
      </c>
    </row>
    <row r="3" spans="1:9" s="603" customFormat="1" ht="16.8">
      <c r="A3" s="643" t="s">
        <v>379</v>
      </c>
      <c r="B3" s="600">
        <v>0</v>
      </c>
      <c r="C3" s="601" t="s">
        <v>244</v>
      </c>
      <c r="D3" s="602" t="s">
        <v>216</v>
      </c>
      <c r="E3" s="305" t="s">
        <v>155</v>
      </c>
      <c r="F3" s="305" t="s">
        <v>162</v>
      </c>
      <c r="G3" s="305" t="s">
        <v>380</v>
      </c>
      <c r="H3" s="254" t="s">
        <v>174</v>
      </c>
      <c r="I3" s="604">
        <v>272</v>
      </c>
    </row>
    <row r="4" spans="1:9" s="603" customFormat="1" ht="16.8">
      <c r="A4" s="643" t="s">
        <v>207</v>
      </c>
      <c r="B4" s="600">
        <v>0</v>
      </c>
      <c r="C4" s="601" t="s">
        <v>166</v>
      </c>
      <c r="D4" s="602" t="s">
        <v>156</v>
      </c>
      <c r="E4" s="305" t="s">
        <v>155</v>
      </c>
      <c r="F4" s="305" t="s">
        <v>164</v>
      </c>
      <c r="G4" s="305" t="s">
        <v>153</v>
      </c>
      <c r="H4" s="305" t="s">
        <v>174</v>
      </c>
      <c r="I4" s="604">
        <v>196</v>
      </c>
    </row>
    <row r="5" spans="1:9" s="603" customFormat="1" ht="16.8">
      <c r="A5" s="643" t="s">
        <v>372</v>
      </c>
      <c r="B5" s="600">
        <v>0</v>
      </c>
      <c r="C5" s="601" t="s">
        <v>166</v>
      </c>
      <c r="D5" s="602" t="s">
        <v>156</v>
      </c>
      <c r="E5" s="305" t="s">
        <v>155</v>
      </c>
      <c r="F5" s="305" t="s">
        <v>164</v>
      </c>
      <c r="G5" s="305" t="s">
        <v>161</v>
      </c>
      <c r="H5" s="254" t="s">
        <v>260</v>
      </c>
      <c r="I5" s="604">
        <v>42</v>
      </c>
    </row>
    <row r="6" spans="1:9" ht="16.8">
      <c r="A6" s="643" t="s">
        <v>373</v>
      </c>
      <c r="B6" s="609">
        <v>0</v>
      </c>
      <c r="C6" s="610" t="s">
        <v>166</v>
      </c>
      <c r="D6" s="610" t="s">
        <v>156</v>
      </c>
      <c r="E6" s="621" t="s">
        <v>155</v>
      </c>
      <c r="F6" s="621" t="s">
        <v>164</v>
      </c>
      <c r="G6" s="621" t="s">
        <v>153</v>
      </c>
      <c r="H6" s="621" t="s">
        <v>174</v>
      </c>
      <c r="I6" s="611">
        <v>269</v>
      </c>
    </row>
    <row r="7" spans="1:9" ht="16.8">
      <c r="A7" s="643" t="s">
        <v>381</v>
      </c>
      <c r="B7" s="609">
        <v>0</v>
      </c>
      <c r="C7" s="612" t="s">
        <v>213</v>
      </c>
      <c r="D7" s="610" t="s">
        <v>156</v>
      </c>
      <c r="E7" s="621" t="s">
        <v>155</v>
      </c>
      <c r="F7" s="621" t="s">
        <v>164</v>
      </c>
      <c r="G7" s="621" t="s">
        <v>153</v>
      </c>
      <c r="H7" s="621" t="s">
        <v>174</v>
      </c>
      <c r="I7" s="611">
        <v>219</v>
      </c>
    </row>
    <row r="8" spans="1:9" ht="16.8">
      <c r="A8" s="643" t="s">
        <v>382</v>
      </c>
      <c r="B8" s="609">
        <v>0</v>
      </c>
      <c r="C8" s="612" t="s">
        <v>213</v>
      </c>
      <c r="D8" s="610" t="s">
        <v>156</v>
      </c>
      <c r="E8" s="621" t="s">
        <v>155</v>
      </c>
      <c r="F8" s="621" t="s">
        <v>162</v>
      </c>
      <c r="G8" s="621" t="s">
        <v>380</v>
      </c>
      <c r="H8" s="621" t="s">
        <v>174</v>
      </c>
      <c r="I8" s="611">
        <v>238</v>
      </c>
    </row>
    <row r="9" spans="1:9" ht="16.8">
      <c r="A9" s="643" t="s">
        <v>383</v>
      </c>
      <c r="B9" s="609">
        <v>0</v>
      </c>
      <c r="C9" s="612" t="s">
        <v>157</v>
      </c>
      <c r="D9" s="610" t="s">
        <v>156</v>
      </c>
      <c r="E9" s="621" t="s">
        <v>155</v>
      </c>
      <c r="F9" s="621" t="s">
        <v>164</v>
      </c>
      <c r="G9" s="621" t="s">
        <v>153</v>
      </c>
      <c r="H9" s="621" t="s">
        <v>260</v>
      </c>
      <c r="I9" s="611">
        <v>195</v>
      </c>
    </row>
    <row r="10" spans="1:9" ht="16.8">
      <c r="A10" s="643" t="s">
        <v>165</v>
      </c>
      <c r="B10" s="609">
        <v>0</v>
      </c>
      <c r="C10" s="612" t="s">
        <v>189</v>
      </c>
      <c r="D10" s="610" t="s">
        <v>156</v>
      </c>
      <c r="E10" s="621" t="s">
        <v>155</v>
      </c>
      <c r="F10" s="621" t="s">
        <v>164</v>
      </c>
      <c r="G10" s="621" t="s">
        <v>153</v>
      </c>
      <c r="H10" s="621" t="s">
        <v>174</v>
      </c>
      <c r="I10" s="611">
        <v>223</v>
      </c>
    </row>
    <row r="11" spans="1:9" ht="16.8">
      <c r="A11" s="643" t="s">
        <v>384</v>
      </c>
      <c r="B11" s="609">
        <v>0</v>
      </c>
      <c r="C11" s="612" t="s">
        <v>189</v>
      </c>
      <c r="D11" s="610" t="s">
        <v>245</v>
      </c>
      <c r="E11" s="621" t="s">
        <v>484</v>
      </c>
      <c r="F11" s="621" t="s">
        <v>162</v>
      </c>
      <c r="G11" s="621" t="s">
        <v>385</v>
      </c>
      <c r="H11" s="621" t="s">
        <v>386</v>
      </c>
      <c r="I11" s="611">
        <v>101</v>
      </c>
    </row>
    <row r="12" spans="1:9" ht="16.8">
      <c r="A12" s="643" t="s">
        <v>208</v>
      </c>
      <c r="B12" s="609">
        <v>0</v>
      </c>
      <c r="C12" s="612" t="s">
        <v>189</v>
      </c>
      <c r="D12" s="610" t="s">
        <v>160</v>
      </c>
      <c r="E12" s="621" t="s">
        <v>155</v>
      </c>
      <c r="F12" s="621" t="s">
        <v>162</v>
      </c>
      <c r="G12" s="621" t="s">
        <v>161</v>
      </c>
      <c r="H12" s="621" t="s">
        <v>174</v>
      </c>
      <c r="I12" s="611">
        <v>293</v>
      </c>
    </row>
    <row r="13" spans="1:9" ht="16.8">
      <c r="A13" s="643" t="s">
        <v>387</v>
      </c>
      <c r="B13" s="609">
        <v>0</v>
      </c>
      <c r="C13" s="612" t="s">
        <v>180</v>
      </c>
      <c r="D13" s="610" t="s">
        <v>156</v>
      </c>
      <c r="E13" s="621" t="s">
        <v>155</v>
      </c>
      <c r="F13" s="621" t="s">
        <v>164</v>
      </c>
      <c r="G13" s="621" t="s">
        <v>217</v>
      </c>
      <c r="H13" s="621" t="s">
        <v>260</v>
      </c>
      <c r="I13" s="611">
        <v>9</v>
      </c>
    </row>
    <row r="14" spans="1:9" ht="16.8">
      <c r="A14" s="643" t="s">
        <v>388</v>
      </c>
      <c r="B14" s="609">
        <v>0</v>
      </c>
      <c r="C14" s="612" t="s">
        <v>180</v>
      </c>
      <c r="D14" s="610" t="s">
        <v>389</v>
      </c>
      <c r="E14" s="621" t="s">
        <v>155</v>
      </c>
      <c r="F14" s="621" t="s">
        <v>162</v>
      </c>
      <c r="G14" s="621" t="s">
        <v>153</v>
      </c>
      <c r="H14" s="621" t="s">
        <v>260</v>
      </c>
      <c r="I14" s="611">
        <v>131</v>
      </c>
    </row>
    <row r="15" spans="1:9" ht="16.8">
      <c r="A15" s="643" t="s">
        <v>359</v>
      </c>
      <c r="B15" s="609">
        <v>0</v>
      </c>
      <c r="C15" s="612" t="s">
        <v>180</v>
      </c>
      <c r="D15" s="610" t="s">
        <v>156</v>
      </c>
      <c r="E15" s="621" t="s">
        <v>155</v>
      </c>
      <c r="F15" s="621" t="s">
        <v>164</v>
      </c>
      <c r="G15" s="621" t="s">
        <v>390</v>
      </c>
      <c r="H15" s="621" t="s">
        <v>174</v>
      </c>
      <c r="I15" s="611">
        <v>249</v>
      </c>
    </row>
    <row r="16" spans="1:9" ht="16.8">
      <c r="A16" s="643" t="s">
        <v>391</v>
      </c>
      <c r="B16" s="609">
        <v>0</v>
      </c>
      <c r="C16" s="612" t="s">
        <v>180</v>
      </c>
      <c r="D16" s="610" t="s">
        <v>156</v>
      </c>
      <c r="E16" s="621" t="s">
        <v>155</v>
      </c>
      <c r="F16" s="621" t="s">
        <v>392</v>
      </c>
      <c r="G16" s="621" t="s">
        <v>153</v>
      </c>
      <c r="H16" s="621" t="s">
        <v>174</v>
      </c>
      <c r="I16" s="611">
        <v>253</v>
      </c>
    </row>
    <row r="17" spans="1:9" ht="16.8">
      <c r="A17" s="643" t="s">
        <v>393</v>
      </c>
      <c r="B17" s="609">
        <v>0</v>
      </c>
      <c r="C17" s="612" t="s">
        <v>180</v>
      </c>
      <c r="D17" s="610" t="s">
        <v>293</v>
      </c>
      <c r="E17" s="621" t="s">
        <v>155</v>
      </c>
      <c r="F17" s="621" t="s">
        <v>154</v>
      </c>
      <c r="G17" s="621" t="s">
        <v>217</v>
      </c>
      <c r="H17" s="621" t="s">
        <v>174</v>
      </c>
      <c r="I17" s="611">
        <v>253</v>
      </c>
    </row>
    <row r="18" spans="1:9" ht="16.8">
      <c r="A18" s="643" t="s">
        <v>394</v>
      </c>
      <c r="B18" s="609">
        <v>0</v>
      </c>
      <c r="C18" s="612" t="s">
        <v>180</v>
      </c>
      <c r="D18" s="610" t="s">
        <v>156</v>
      </c>
      <c r="E18" s="621" t="s">
        <v>155</v>
      </c>
      <c r="F18" s="621" t="s">
        <v>164</v>
      </c>
      <c r="G18" s="621" t="s">
        <v>210</v>
      </c>
      <c r="H18" s="621" t="s">
        <v>386</v>
      </c>
      <c r="I18" s="611">
        <v>100</v>
      </c>
    </row>
    <row r="19" spans="1:9" ht="16.8">
      <c r="A19" s="643" t="s">
        <v>395</v>
      </c>
      <c r="B19" s="609">
        <v>0</v>
      </c>
      <c r="C19" s="612" t="s">
        <v>180</v>
      </c>
      <c r="D19" s="610" t="s">
        <v>293</v>
      </c>
      <c r="E19" s="621" t="s">
        <v>155</v>
      </c>
      <c r="F19" s="621" t="s">
        <v>164</v>
      </c>
      <c r="G19" s="621" t="s">
        <v>153</v>
      </c>
      <c r="H19" s="621" t="s">
        <v>174</v>
      </c>
      <c r="I19" s="611">
        <v>258</v>
      </c>
    </row>
    <row r="20" spans="1:9" ht="16.8">
      <c r="A20" s="643" t="s">
        <v>396</v>
      </c>
      <c r="B20" s="609">
        <v>0</v>
      </c>
      <c r="C20" s="612" t="s">
        <v>180</v>
      </c>
      <c r="D20" s="610" t="s">
        <v>156</v>
      </c>
      <c r="E20" s="621" t="s">
        <v>155</v>
      </c>
      <c r="F20" s="621" t="s">
        <v>164</v>
      </c>
      <c r="G20" s="621" t="s">
        <v>158</v>
      </c>
      <c r="H20" s="621" t="s">
        <v>386</v>
      </c>
      <c r="I20" s="611">
        <v>103</v>
      </c>
    </row>
    <row r="21" spans="1:9" ht="16.8">
      <c r="A21" s="643" t="s">
        <v>397</v>
      </c>
      <c r="B21" s="609">
        <v>0</v>
      </c>
      <c r="C21" s="612" t="s">
        <v>398</v>
      </c>
      <c r="D21" s="610" t="s">
        <v>156</v>
      </c>
      <c r="E21" s="621" t="s">
        <v>155</v>
      </c>
      <c r="F21" s="621" t="s">
        <v>399</v>
      </c>
      <c r="G21" s="621" t="s">
        <v>400</v>
      </c>
      <c r="H21" s="621" t="s">
        <v>174</v>
      </c>
      <c r="I21" s="611">
        <v>201</v>
      </c>
    </row>
    <row r="22" spans="1:9" ht="16.8">
      <c r="A22" s="643" t="s">
        <v>357</v>
      </c>
      <c r="B22" s="609">
        <v>0</v>
      </c>
      <c r="C22" s="612" t="s">
        <v>398</v>
      </c>
      <c r="D22" s="610" t="s">
        <v>156</v>
      </c>
      <c r="E22" s="621" t="s">
        <v>155</v>
      </c>
      <c r="F22" s="621" t="s">
        <v>141</v>
      </c>
      <c r="G22" s="621" t="s">
        <v>210</v>
      </c>
      <c r="H22" s="621" t="s">
        <v>174</v>
      </c>
      <c r="I22" s="611">
        <v>219</v>
      </c>
    </row>
    <row r="23" spans="1:9" ht="16.8">
      <c r="A23" s="643" t="s">
        <v>360</v>
      </c>
      <c r="B23" s="609">
        <v>0</v>
      </c>
      <c r="C23" s="612" t="s">
        <v>398</v>
      </c>
      <c r="D23" s="610" t="s">
        <v>156</v>
      </c>
      <c r="E23" s="621" t="s">
        <v>155</v>
      </c>
      <c r="F23" s="621" t="s">
        <v>392</v>
      </c>
      <c r="G23" s="621" t="s">
        <v>279</v>
      </c>
      <c r="H23" s="621" t="s">
        <v>174</v>
      </c>
      <c r="I23" s="611">
        <v>264</v>
      </c>
    </row>
    <row r="24" spans="1:9" ht="16.8">
      <c r="A24" s="644" t="s">
        <v>401</v>
      </c>
      <c r="B24" s="613">
        <v>0</v>
      </c>
      <c r="C24" s="614" t="s">
        <v>398</v>
      </c>
      <c r="D24" s="614" t="s">
        <v>293</v>
      </c>
      <c r="E24" s="622" t="s">
        <v>155</v>
      </c>
      <c r="F24" s="622" t="s">
        <v>211</v>
      </c>
      <c r="G24" s="622" t="s">
        <v>217</v>
      </c>
      <c r="H24" s="622" t="s">
        <v>174</v>
      </c>
      <c r="I24" s="615">
        <v>269</v>
      </c>
    </row>
    <row r="25" spans="1:9" ht="16.8">
      <c r="A25" s="643" t="s">
        <v>402</v>
      </c>
      <c r="B25" s="609">
        <v>1</v>
      </c>
      <c r="C25" s="610" t="s">
        <v>244</v>
      </c>
      <c r="D25" s="610" t="s">
        <v>184</v>
      </c>
      <c r="E25" s="612" t="s">
        <v>155</v>
      </c>
      <c r="F25" s="621" t="s">
        <v>162</v>
      </c>
      <c r="G25" s="621" t="s">
        <v>403</v>
      </c>
      <c r="H25" s="621" t="s">
        <v>260</v>
      </c>
      <c r="I25" s="611">
        <v>77</v>
      </c>
    </row>
    <row r="26" spans="1:9" ht="16.8">
      <c r="A26" s="643" t="s">
        <v>404</v>
      </c>
      <c r="B26" s="609">
        <v>1</v>
      </c>
      <c r="C26" s="610" t="s">
        <v>244</v>
      </c>
      <c r="D26" s="610" t="s">
        <v>156</v>
      </c>
      <c r="E26" s="612" t="s">
        <v>155</v>
      </c>
      <c r="F26" s="621" t="s">
        <v>162</v>
      </c>
      <c r="G26" s="621" t="s">
        <v>385</v>
      </c>
      <c r="H26" s="621" t="s">
        <v>174</v>
      </c>
      <c r="I26" s="611">
        <v>226</v>
      </c>
    </row>
    <row r="27" spans="1:9" ht="16.8">
      <c r="A27" s="643" t="s">
        <v>405</v>
      </c>
      <c r="B27" s="609">
        <v>1</v>
      </c>
      <c r="C27" s="610" t="s">
        <v>244</v>
      </c>
      <c r="D27" s="610" t="s">
        <v>160</v>
      </c>
      <c r="E27" s="612" t="s">
        <v>155</v>
      </c>
      <c r="F27" s="621" t="s">
        <v>162</v>
      </c>
      <c r="G27" s="621" t="s">
        <v>217</v>
      </c>
      <c r="H27" s="621" t="s">
        <v>260</v>
      </c>
      <c r="I27" s="611">
        <v>126</v>
      </c>
    </row>
    <row r="28" spans="1:9" ht="16.8">
      <c r="A28" s="643" t="s">
        <v>406</v>
      </c>
      <c r="B28" s="609">
        <v>1</v>
      </c>
      <c r="C28" s="610" t="s">
        <v>244</v>
      </c>
      <c r="D28" s="610" t="s">
        <v>184</v>
      </c>
      <c r="E28" s="609" t="s">
        <v>159</v>
      </c>
      <c r="F28" s="621" t="s">
        <v>407</v>
      </c>
      <c r="G28" s="621" t="s">
        <v>161</v>
      </c>
      <c r="H28" s="621" t="s">
        <v>408</v>
      </c>
      <c r="I28" s="611">
        <v>108</v>
      </c>
    </row>
    <row r="29" spans="1:9" ht="16.8">
      <c r="A29" s="643" t="s">
        <v>409</v>
      </c>
      <c r="B29" s="609">
        <v>1</v>
      </c>
      <c r="C29" s="610" t="s">
        <v>244</v>
      </c>
      <c r="D29" s="610" t="s">
        <v>216</v>
      </c>
      <c r="E29" s="612" t="s">
        <v>155</v>
      </c>
      <c r="F29" s="621" t="s">
        <v>162</v>
      </c>
      <c r="G29" s="621" t="s">
        <v>210</v>
      </c>
      <c r="H29" s="621" t="s">
        <v>174</v>
      </c>
      <c r="I29" s="611">
        <v>266</v>
      </c>
    </row>
    <row r="30" spans="1:9" ht="16.8">
      <c r="A30" s="643" t="s">
        <v>410</v>
      </c>
      <c r="B30" s="609">
        <v>1</v>
      </c>
      <c r="C30" s="610" t="s">
        <v>244</v>
      </c>
      <c r="D30" s="610" t="s">
        <v>216</v>
      </c>
      <c r="E30" s="612" t="s">
        <v>155</v>
      </c>
      <c r="F30" s="621" t="s">
        <v>162</v>
      </c>
      <c r="G30" s="621" t="s">
        <v>210</v>
      </c>
      <c r="H30" s="621" t="s">
        <v>174</v>
      </c>
      <c r="I30" s="611">
        <v>266</v>
      </c>
    </row>
    <row r="31" spans="1:9" ht="16.8">
      <c r="A31" s="643" t="s">
        <v>411</v>
      </c>
      <c r="B31" s="609">
        <v>1</v>
      </c>
      <c r="C31" s="610" t="s">
        <v>166</v>
      </c>
      <c r="D31" s="610" t="s">
        <v>160</v>
      </c>
      <c r="E31" s="621" t="s">
        <v>155</v>
      </c>
      <c r="F31" s="621" t="s">
        <v>164</v>
      </c>
      <c r="G31" s="621" t="s">
        <v>161</v>
      </c>
      <c r="H31" s="621" t="s">
        <v>174</v>
      </c>
      <c r="I31" s="611">
        <v>237</v>
      </c>
    </row>
    <row r="32" spans="1:9" ht="16.8">
      <c r="A32" s="643" t="s">
        <v>412</v>
      </c>
      <c r="B32" s="609">
        <v>1</v>
      </c>
      <c r="C32" s="610" t="s">
        <v>166</v>
      </c>
      <c r="D32" s="610" t="s">
        <v>285</v>
      </c>
      <c r="E32" s="612" t="s">
        <v>155</v>
      </c>
      <c r="F32" s="621" t="s">
        <v>211</v>
      </c>
      <c r="G32" s="621" t="s">
        <v>210</v>
      </c>
      <c r="H32" s="621" t="s">
        <v>260</v>
      </c>
      <c r="I32" s="611">
        <v>119</v>
      </c>
    </row>
    <row r="33" spans="1:9" ht="16.8">
      <c r="A33" s="643" t="s">
        <v>361</v>
      </c>
      <c r="B33" s="609">
        <v>1</v>
      </c>
      <c r="C33" s="610" t="s">
        <v>166</v>
      </c>
      <c r="D33" s="610" t="s">
        <v>293</v>
      </c>
      <c r="E33" s="621" t="s">
        <v>155</v>
      </c>
      <c r="F33" s="621" t="s">
        <v>162</v>
      </c>
      <c r="G33" s="621" t="s">
        <v>403</v>
      </c>
      <c r="H33" s="621" t="s">
        <v>174</v>
      </c>
      <c r="I33" s="611">
        <v>249</v>
      </c>
    </row>
    <row r="34" spans="1:9" ht="16.8">
      <c r="A34" s="643" t="s">
        <v>413</v>
      </c>
      <c r="B34" s="609">
        <v>1</v>
      </c>
      <c r="C34" s="610" t="s">
        <v>166</v>
      </c>
      <c r="D34" s="610" t="s">
        <v>156</v>
      </c>
      <c r="E34" s="610" t="s">
        <v>155</v>
      </c>
      <c r="F34" s="621" t="s">
        <v>164</v>
      </c>
      <c r="G34" s="621" t="s">
        <v>153</v>
      </c>
      <c r="H34" s="621" t="s">
        <v>414</v>
      </c>
      <c r="I34" s="611">
        <v>115</v>
      </c>
    </row>
    <row r="35" spans="1:9" ht="16.8">
      <c r="A35" s="643" t="s">
        <v>415</v>
      </c>
      <c r="B35" s="609">
        <v>1</v>
      </c>
      <c r="C35" s="610" t="s">
        <v>166</v>
      </c>
      <c r="D35" s="610" t="s">
        <v>156</v>
      </c>
      <c r="E35" s="610" t="s">
        <v>155</v>
      </c>
      <c r="F35" s="621" t="s">
        <v>164</v>
      </c>
      <c r="G35" s="621" t="s">
        <v>153</v>
      </c>
      <c r="H35" s="621" t="s">
        <v>414</v>
      </c>
      <c r="I35" s="611">
        <v>115</v>
      </c>
    </row>
    <row r="36" spans="1:9" ht="16.8">
      <c r="A36" s="643" t="s">
        <v>416</v>
      </c>
      <c r="B36" s="609">
        <v>1</v>
      </c>
      <c r="C36" s="610" t="s">
        <v>166</v>
      </c>
      <c r="D36" s="610" t="s">
        <v>417</v>
      </c>
      <c r="E36" s="612" t="s">
        <v>418</v>
      </c>
      <c r="F36" s="621" t="s">
        <v>164</v>
      </c>
      <c r="G36" s="621" t="s">
        <v>161</v>
      </c>
      <c r="H36" s="621" t="s">
        <v>174</v>
      </c>
      <c r="I36" s="611" t="s">
        <v>419</v>
      </c>
    </row>
    <row r="37" spans="1:9" ht="16.8">
      <c r="A37" s="643" t="s">
        <v>420</v>
      </c>
      <c r="B37" s="609">
        <v>1</v>
      </c>
      <c r="C37" s="610" t="s">
        <v>166</v>
      </c>
      <c r="D37" s="610" t="s">
        <v>417</v>
      </c>
      <c r="E37" s="609" t="s">
        <v>155</v>
      </c>
      <c r="F37" s="621" t="s">
        <v>164</v>
      </c>
      <c r="G37" s="621" t="s">
        <v>161</v>
      </c>
      <c r="H37" s="621" t="s">
        <v>421</v>
      </c>
      <c r="I37" s="611">
        <v>71</v>
      </c>
    </row>
    <row r="38" spans="1:9" ht="16.8">
      <c r="A38" s="643" t="s">
        <v>422</v>
      </c>
      <c r="B38" s="609">
        <v>1</v>
      </c>
      <c r="C38" s="610" t="s">
        <v>213</v>
      </c>
      <c r="D38" s="610" t="s">
        <v>216</v>
      </c>
      <c r="E38" s="612" t="s">
        <v>155</v>
      </c>
      <c r="F38" s="621" t="s">
        <v>211</v>
      </c>
      <c r="G38" s="621" t="s">
        <v>217</v>
      </c>
      <c r="H38" s="621" t="s">
        <v>174</v>
      </c>
      <c r="I38" s="611">
        <v>212</v>
      </c>
    </row>
    <row r="39" spans="1:9" ht="16.8">
      <c r="A39" s="643" t="s">
        <v>423</v>
      </c>
      <c r="B39" s="609">
        <v>1</v>
      </c>
      <c r="C39" s="610" t="s">
        <v>213</v>
      </c>
      <c r="D39" s="610" t="s">
        <v>216</v>
      </c>
      <c r="E39" s="612" t="s">
        <v>155</v>
      </c>
      <c r="F39" s="621" t="s">
        <v>424</v>
      </c>
      <c r="G39" s="621" t="s">
        <v>153</v>
      </c>
      <c r="H39" s="621" t="s">
        <v>174</v>
      </c>
      <c r="I39" s="611">
        <v>220</v>
      </c>
    </row>
    <row r="40" spans="1:9" ht="16.8">
      <c r="A40" s="643" t="s">
        <v>425</v>
      </c>
      <c r="B40" s="609">
        <v>1</v>
      </c>
      <c r="C40" s="610" t="s">
        <v>213</v>
      </c>
      <c r="D40" s="610" t="s">
        <v>156</v>
      </c>
      <c r="E40" s="612" t="s">
        <v>155</v>
      </c>
      <c r="F40" s="621" t="s">
        <v>162</v>
      </c>
      <c r="G40" s="621" t="s">
        <v>153</v>
      </c>
      <c r="H40" s="621" t="s">
        <v>174</v>
      </c>
      <c r="I40" s="611">
        <v>243</v>
      </c>
    </row>
    <row r="41" spans="1:9" ht="16.8">
      <c r="A41" s="643" t="s">
        <v>426</v>
      </c>
      <c r="B41" s="609">
        <v>1</v>
      </c>
      <c r="C41" s="610" t="s">
        <v>213</v>
      </c>
      <c r="D41" s="610" t="s">
        <v>293</v>
      </c>
      <c r="E41" s="621" t="s">
        <v>155</v>
      </c>
      <c r="F41" s="621" t="s">
        <v>154</v>
      </c>
      <c r="G41" s="621" t="s">
        <v>161</v>
      </c>
      <c r="H41" s="621" t="s">
        <v>260</v>
      </c>
      <c r="I41" s="611">
        <v>219</v>
      </c>
    </row>
    <row r="42" spans="1:9" ht="16.8">
      <c r="A42" s="643" t="s">
        <v>205</v>
      </c>
      <c r="B42" s="609">
        <v>1</v>
      </c>
      <c r="C42" s="610" t="s">
        <v>213</v>
      </c>
      <c r="D42" s="610" t="s">
        <v>214</v>
      </c>
      <c r="E42" s="621" t="s">
        <v>155</v>
      </c>
      <c r="F42" s="621" t="s">
        <v>211</v>
      </c>
      <c r="G42" s="621" t="s">
        <v>215</v>
      </c>
      <c r="H42" s="621" t="s">
        <v>174</v>
      </c>
      <c r="I42" s="611">
        <v>296</v>
      </c>
    </row>
    <row r="43" spans="1:9" ht="16.8">
      <c r="A43" s="643" t="s">
        <v>427</v>
      </c>
      <c r="B43" s="609">
        <v>1</v>
      </c>
      <c r="C43" s="610" t="s">
        <v>157</v>
      </c>
      <c r="D43" s="610" t="s">
        <v>156</v>
      </c>
      <c r="E43" s="612" t="s">
        <v>159</v>
      </c>
      <c r="F43" s="621" t="s">
        <v>164</v>
      </c>
      <c r="G43" s="621" t="s">
        <v>158</v>
      </c>
      <c r="H43" s="621" t="s">
        <v>260</v>
      </c>
      <c r="I43" s="611">
        <v>32</v>
      </c>
    </row>
    <row r="44" spans="1:9" ht="16.8">
      <c r="A44" s="643" t="s">
        <v>362</v>
      </c>
      <c r="B44" s="609">
        <v>1</v>
      </c>
      <c r="C44" s="610" t="s">
        <v>157</v>
      </c>
      <c r="D44" s="610" t="s">
        <v>156</v>
      </c>
      <c r="E44" s="612" t="s">
        <v>155</v>
      </c>
      <c r="F44" s="621" t="s">
        <v>154</v>
      </c>
      <c r="G44" s="621" t="s">
        <v>153</v>
      </c>
      <c r="H44" s="621" t="s">
        <v>174</v>
      </c>
      <c r="I44" s="611">
        <v>251</v>
      </c>
    </row>
    <row r="45" spans="1:9" ht="16.8">
      <c r="A45" s="643" t="s">
        <v>428</v>
      </c>
      <c r="B45" s="609">
        <v>1</v>
      </c>
      <c r="C45" s="610" t="s">
        <v>157</v>
      </c>
      <c r="D45" s="610" t="s">
        <v>293</v>
      </c>
      <c r="E45" s="612" t="s">
        <v>155</v>
      </c>
      <c r="F45" s="621" t="s">
        <v>164</v>
      </c>
      <c r="G45" s="621" t="s">
        <v>161</v>
      </c>
      <c r="H45" s="621" t="s">
        <v>260</v>
      </c>
      <c r="I45" s="611">
        <v>154</v>
      </c>
    </row>
    <row r="46" spans="1:9" ht="16.8">
      <c r="A46" s="643" t="s">
        <v>429</v>
      </c>
      <c r="B46" s="609">
        <v>1</v>
      </c>
      <c r="C46" s="610" t="s">
        <v>157</v>
      </c>
      <c r="D46" s="610" t="s">
        <v>156</v>
      </c>
      <c r="E46" s="621" t="s">
        <v>155</v>
      </c>
      <c r="F46" s="621" t="s">
        <v>164</v>
      </c>
      <c r="G46" s="621" t="s">
        <v>153</v>
      </c>
      <c r="H46" s="621" t="s">
        <v>260</v>
      </c>
      <c r="I46" s="611">
        <v>195</v>
      </c>
    </row>
    <row r="47" spans="1:9" ht="16.8">
      <c r="A47" s="643" t="s">
        <v>430</v>
      </c>
      <c r="B47" s="609">
        <v>1</v>
      </c>
      <c r="C47" s="610" t="s">
        <v>157</v>
      </c>
      <c r="D47" s="610" t="s">
        <v>160</v>
      </c>
      <c r="E47" s="612" t="s">
        <v>155</v>
      </c>
      <c r="F47" s="621" t="s">
        <v>164</v>
      </c>
      <c r="G47" s="621" t="s">
        <v>403</v>
      </c>
      <c r="H47" s="621" t="s">
        <v>174</v>
      </c>
      <c r="I47" s="611">
        <v>294</v>
      </c>
    </row>
    <row r="48" spans="1:9" ht="16.8">
      <c r="A48" s="643" t="s">
        <v>431</v>
      </c>
      <c r="B48" s="609">
        <v>1</v>
      </c>
      <c r="C48" s="610" t="s">
        <v>189</v>
      </c>
      <c r="D48" s="610" t="s">
        <v>156</v>
      </c>
      <c r="E48" s="621" t="s">
        <v>159</v>
      </c>
      <c r="F48" s="621" t="s">
        <v>162</v>
      </c>
      <c r="G48" s="621" t="s">
        <v>161</v>
      </c>
      <c r="H48" s="621" t="s">
        <v>174</v>
      </c>
      <c r="I48" s="611">
        <v>103</v>
      </c>
    </row>
    <row r="49" spans="1:9" ht="16.8">
      <c r="A49" s="643" t="s">
        <v>432</v>
      </c>
      <c r="B49" s="609">
        <v>1</v>
      </c>
      <c r="C49" s="610" t="s">
        <v>189</v>
      </c>
      <c r="D49" s="610" t="s">
        <v>156</v>
      </c>
      <c r="E49" s="621" t="s">
        <v>155</v>
      </c>
      <c r="F49" s="621" t="s">
        <v>164</v>
      </c>
      <c r="G49" s="621" t="s">
        <v>433</v>
      </c>
      <c r="H49" s="621" t="s">
        <v>174</v>
      </c>
      <c r="I49" s="611">
        <v>208</v>
      </c>
    </row>
    <row r="50" spans="1:9" ht="16.8">
      <c r="A50" s="643" t="s">
        <v>234</v>
      </c>
      <c r="B50" s="609">
        <v>1</v>
      </c>
      <c r="C50" s="610" t="s">
        <v>189</v>
      </c>
      <c r="D50" s="610" t="s">
        <v>156</v>
      </c>
      <c r="E50" s="621" t="s">
        <v>155</v>
      </c>
      <c r="F50" s="621" t="s">
        <v>162</v>
      </c>
      <c r="G50" s="621" t="s">
        <v>153</v>
      </c>
      <c r="H50" s="621" t="s">
        <v>174</v>
      </c>
      <c r="I50" s="611">
        <v>209</v>
      </c>
    </row>
    <row r="51" spans="1:9" ht="16.8">
      <c r="A51" s="643" t="s">
        <v>434</v>
      </c>
      <c r="B51" s="609">
        <v>1</v>
      </c>
      <c r="C51" s="610" t="s">
        <v>189</v>
      </c>
      <c r="D51" s="610" t="s">
        <v>156</v>
      </c>
      <c r="E51" s="612" t="s">
        <v>155</v>
      </c>
      <c r="F51" s="621" t="s">
        <v>164</v>
      </c>
      <c r="G51" s="621" t="s">
        <v>210</v>
      </c>
      <c r="H51" s="621" t="s">
        <v>174</v>
      </c>
      <c r="I51" s="611">
        <v>269</v>
      </c>
    </row>
    <row r="52" spans="1:9" ht="16.8">
      <c r="A52" s="643" t="s">
        <v>435</v>
      </c>
      <c r="B52" s="609">
        <v>1</v>
      </c>
      <c r="C52" s="610" t="s">
        <v>189</v>
      </c>
      <c r="D52" s="610" t="s">
        <v>160</v>
      </c>
      <c r="E52" s="621" t="s">
        <v>155</v>
      </c>
      <c r="F52" s="621" t="s">
        <v>162</v>
      </c>
      <c r="G52" s="621" t="s">
        <v>161</v>
      </c>
      <c r="H52" s="621" t="s">
        <v>260</v>
      </c>
      <c r="I52" s="611">
        <v>202</v>
      </c>
    </row>
    <row r="53" spans="1:9" ht="16.8">
      <c r="A53" s="643" t="s">
        <v>436</v>
      </c>
      <c r="B53" s="609">
        <v>1</v>
      </c>
      <c r="C53" s="610" t="s">
        <v>180</v>
      </c>
      <c r="D53" s="610" t="s">
        <v>160</v>
      </c>
      <c r="E53" s="612" t="s">
        <v>155</v>
      </c>
      <c r="F53" s="621" t="s">
        <v>162</v>
      </c>
      <c r="G53" s="621" t="s">
        <v>217</v>
      </c>
      <c r="H53" s="621" t="s">
        <v>414</v>
      </c>
      <c r="I53" s="611">
        <v>96</v>
      </c>
    </row>
    <row r="54" spans="1:9" ht="16.8">
      <c r="A54" s="643" t="s">
        <v>437</v>
      </c>
      <c r="B54" s="609">
        <v>1</v>
      </c>
      <c r="C54" s="610" t="s">
        <v>180</v>
      </c>
      <c r="D54" s="610" t="s">
        <v>156</v>
      </c>
      <c r="E54" s="612" t="s">
        <v>155</v>
      </c>
      <c r="F54" s="621" t="s">
        <v>154</v>
      </c>
      <c r="G54" s="621" t="s">
        <v>161</v>
      </c>
      <c r="H54" s="621" t="s">
        <v>174</v>
      </c>
      <c r="I54" s="611">
        <v>199</v>
      </c>
    </row>
    <row r="55" spans="1:9" ht="16.8">
      <c r="A55" s="643" t="s">
        <v>438</v>
      </c>
      <c r="B55" s="609">
        <v>1</v>
      </c>
      <c r="C55" s="612" t="s">
        <v>180</v>
      </c>
      <c r="D55" s="610" t="s">
        <v>216</v>
      </c>
      <c r="E55" s="621" t="s">
        <v>155</v>
      </c>
      <c r="F55" s="621" t="s">
        <v>162</v>
      </c>
      <c r="G55" s="621" t="s">
        <v>210</v>
      </c>
      <c r="H55" s="621" t="s">
        <v>260</v>
      </c>
      <c r="I55" s="611">
        <v>22</v>
      </c>
    </row>
    <row r="56" spans="1:9" ht="16.8">
      <c r="A56" s="643" t="s">
        <v>439</v>
      </c>
      <c r="B56" s="609">
        <v>1</v>
      </c>
      <c r="C56" s="610" t="s">
        <v>180</v>
      </c>
      <c r="D56" s="610" t="s">
        <v>160</v>
      </c>
      <c r="E56" s="612" t="s">
        <v>418</v>
      </c>
      <c r="F56" s="621" t="s">
        <v>164</v>
      </c>
      <c r="G56" s="621" t="s">
        <v>210</v>
      </c>
      <c r="H56" s="621" t="s">
        <v>174</v>
      </c>
      <c r="I56" s="611">
        <v>227</v>
      </c>
    </row>
    <row r="57" spans="1:9" ht="16.8">
      <c r="A57" s="643" t="s">
        <v>440</v>
      </c>
      <c r="B57" s="609">
        <v>1</v>
      </c>
      <c r="C57" s="610" t="s">
        <v>180</v>
      </c>
      <c r="D57" s="610" t="s">
        <v>156</v>
      </c>
      <c r="E57" s="612" t="s">
        <v>155</v>
      </c>
      <c r="F57" s="621" t="s">
        <v>211</v>
      </c>
      <c r="G57" s="621" t="s">
        <v>210</v>
      </c>
      <c r="H57" s="621" t="s">
        <v>174</v>
      </c>
      <c r="I57" s="611">
        <v>228</v>
      </c>
    </row>
    <row r="58" spans="1:9" ht="16.8">
      <c r="A58" s="643" t="s">
        <v>235</v>
      </c>
      <c r="B58" s="609">
        <v>1</v>
      </c>
      <c r="C58" s="610" t="s">
        <v>180</v>
      </c>
      <c r="D58" s="610" t="s">
        <v>184</v>
      </c>
      <c r="E58" s="612" t="s">
        <v>237</v>
      </c>
      <c r="F58" s="621" t="s">
        <v>164</v>
      </c>
      <c r="G58" s="621" t="s">
        <v>161</v>
      </c>
      <c r="H58" s="621" t="s">
        <v>174</v>
      </c>
      <c r="I58" s="611">
        <v>229</v>
      </c>
    </row>
    <row r="59" spans="1:9" ht="16.8">
      <c r="A59" s="643" t="s">
        <v>441</v>
      </c>
      <c r="B59" s="609">
        <v>1</v>
      </c>
      <c r="C59" s="610" t="s">
        <v>180</v>
      </c>
      <c r="D59" s="610" t="s">
        <v>156</v>
      </c>
      <c r="E59" s="612" t="s">
        <v>155</v>
      </c>
      <c r="F59" s="621" t="s">
        <v>164</v>
      </c>
      <c r="G59" s="621" t="s">
        <v>210</v>
      </c>
      <c r="H59" s="621" t="s">
        <v>260</v>
      </c>
      <c r="I59" s="611">
        <v>166</v>
      </c>
    </row>
    <row r="60" spans="1:9" ht="16.8">
      <c r="A60" s="643" t="s">
        <v>442</v>
      </c>
      <c r="B60" s="609">
        <v>1</v>
      </c>
      <c r="C60" s="610" t="s">
        <v>180</v>
      </c>
      <c r="D60" s="610" t="s">
        <v>160</v>
      </c>
      <c r="E60" s="612" t="s">
        <v>155</v>
      </c>
      <c r="F60" s="621" t="s">
        <v>164</v>
      </c>
      <c r="G60" s="621" t="s">
        <v>210</v>
      </c>
      <c r="H60" s="621" t="s">
        <v>174</v>
      </c>
      <c r="I60" s="611">
        <v>269</v>
      </c>
    </row>
    <row r="61" spans="1:9" ht="16.8">
      <c r="A61" s="643" t="s">
        <v>443</v>
      </c>
      <c r="B61" s="609">
        <v>1</v>
      </c>
      <c r="C61" s="610" t="s">
        <v>180</v>
      </c>
      <c r="D61" s="610" t="s">
        <v>156</v>
      </c>
      <c r="E61" s="621" t="s">
        <v>155</v>
      </c>
      <c r="F61" s="621" t="s">
        <v>162</v>
      </c>
      <c r="G61" s="621" t="s">
        <v>161</v>
      </c>
      <c r="H61" s="621" t="s">
        <v>260</v>
      </c>
      <c r="I61" s="611">
        <v>188</v>
      </c>
    </row>
    <row r="62" spans="1:9" ht="16.8">
      <c r="A62" s="644" t="s">
        <v>444</v>
      </c>
      <c r="B62" s="613">
        <v>1</v>
      </c>
      <c r="C62" s="614" t="s">
        <v>398</v>
      </c>
      <c r="D62" s="614" t="s">
        <v>160</v>
      </c>
      <c r="E62" s="613" t="s">
        <v>155</v>
      </c>
      <c r="F62" s="622" t="s">
        <v>162</v>
      </c>
      <c r="G62" s="622" t="s">
        <v>403</v>
      </c>
      <c r="H62" s="622" t="s">
        <v>260</v>
      </c>
      <c r="I62" s="615">
        <v>88</v>
      </c>
    </row>
    <row r="63" spans="1:9" ht="16.8">
      <c r="A63" s="643" t="s">
        <v>445</v>
      </c>
      <c r="B63" s="609">
        <v>2</v>
      </c>
      <c r="C63" s="610" t="s">
        <v>244</v>
      </c>
      <c r="D63" s="610" t="s">
        <v>184</v>
      </c>
      <c r="E63" s="621" t="s">
        <v>155</v>
      </c>
      <c r="F63" s="621" t="s">
        <v>407</v>
      </c>
      <c r="G63" s="621" t="s">
        <v>210</v>
      </c>
      <c r="H63" s="621" t="s">
        <v>446</v>
      </c>
      <c r="I63" s="611">
        <v>94</v>
      </c>
    </row>
    <row r="64" spans="1:9" ht="16.8">
      <c r="A64" s="643" t="s">
        <v>447</v>
      </c>
      <c r="B64" s="609">
        <v>2</v>
      </c>
      <c r="C64" s="610" t="s">
        <v>244</v>
      </c>
      <c r="D64" s="610" t="s">
        <v>156</v>
      </c>
      <c r="E64" s="612" t="s">
        <v>155</v>
      </c>
      <c r="F64" s="621" t="s">
        <v>164</v>
      </c>
      <c r="G64" s="621" t="s">
        <v>385</v>
      </c>
      <c r="H64" s="621" t="s">
        <v>174</v>
      </c>
      <c r="I64" s="611">
        <v>297</v>
      </c>
    </row>
    <row r="65" spans="1:9" ht="16.8">
      <c r="A65" s="643" t="s">
        <v>183</v>
      </c>
      <c r="B65" s="609">
        <v>2</v>
      </c>
      <c r="C65" s="610" t="s">
        <v>166</v>
      </c>
      <c r="D65" s="610" t="s">
        <v>184</v>
      </c>
      <c r="E65" s="610" t="s">
        <v>155</v>
      </c>
      <c r="F65" s="621" t="s">
        <v>162</v>
      </c>
      <c r="G65" s="621" t="s">
        <v>153</v>
      </c>
      <c r="H65" s="621" t="s">
        <v>175</v>
      </c>
      <c r="I65" s="611">
        <v>110</v>
      </c>
    </row>
    <row r="66" spans="1:9" ht="16.8">
      <c r="A66" s="643" t="s">
        <v>448</v>
      </c>
      <c r="B66" s="609">
        <v>2</v>
      </c>
      <c r="C66" s="610" t="s">
        <v>166</v>
      </c>
      <c r="D66" s="610" t="s">
        <v>156</v>
      </c>
      <c r="E66" s="612" t="s">
        <v>155</v>
      </c>
      <c r="F66" s="621" t="s">
        <v>154</v>
      </c>
      <c r="G66" s="621" t="s">
        <v>217</v>
      </c>
      <c r="H66" s="621" t="s">
        <v>174</v>
      </c>
      <c r="I66" s="611">
        <v>232</v>
      </c>
    </row>
    <row r="67" spans="1:9" ht="16.8">
      <c r="A67" s="643" t="s">
        <v>412</v>
      </c>
      <c r="B67" s="609">
        <v>2</v>
      </c>
      <c r="C67" s="610" t="s">
        <v>166</v>
      </c>
      <c r="D67" s="610" t="s">
        <v>285</v>
      </c>
      <c r="E67" s="612" t="s">
        <v>155</v>
      </c>
      <c r="F67" s="621" t="s">
        <v>259</v>
      </c>
      <c r="G67" s="621" t="s">
        <v>153</v>
      </c>
      <c r="H67" s="621" t="s">
        <v>414</v>
      </c>
      <c r="I67" s="611">
        <v>112</v>
      </c>
    </row>
    <row r="68" spans="1:9" ht="16.8">
      <c r="A68" s="643" t="s">
        <v>449</v>
      </c>
      <c r="B68" s="609">
        <v>2</v>
      </c>
      <c r="C68" s="610" t="s">
        <v>166</v>
      </c>
      <c r="D68" s="610" t="s">
        <v>450</v>
      </c>
      <c r="E68" s="612" t="s">
        <v>155</v>
      </c>
      <c r="F68" s="621" t="s">
        <v>259</v>
      </c>
      <c r="G68" s="621" t="s">
        <v>215</v>
      </c>
      <c r="H68" s="621" t="s">
        <v>174</v>
      </c>
      <c r="I68" s="611">
        <v>253</v>
      </c>
    </row>
    <row r="69" spans="1:9" ht="16.8">
      <c r="A69" s="643" t="s">
        <v>451</v>
      </c>
      <c r="B69" s="609">
        <v>2</v>
      </c>
      <c r="C69" s="610" t="s">
        <v>166</v>
      </c>
      <c r="D69" s="610" t="s">
        <v>417</v>
      </c>
      <c r="E69" s="612" t="s">
        <v>418</v>
      </c>
      <c r="F69" s="621" t="s">
        <v>164</v>
      </c>
      <c r="G69" s="621" t="s">
        <v>161</v>
      </c>
      <c r="H69" s="621" t="s">
        <v>174</v>
      </c>
      <c r="I69" s="611">
        <v>286</v>
      </c>
    </row>
    <row r="70" spans="1:9" ht="16.8">
      <c r="A70" s="643" t="s">
        <v>452</v>
      </c>
      <c r="B70" s="609">
        <v>2</v>
      </c>
      <c r="C70" s="610" t="s">
        <v>166</v>
      </c>
      <c r="D70" s="610" t="s">
        <v>216</v>
      </c>
      <c r="E70" s="612" t="s">
        <v>418</v>
      </c>
      <c r="F70" s="621" t="s">
        <v>164</v>
      </c>
      <c r="G70" s="621" t="s">
        <v>215</v>
      </c>
      <c r="H70" s="621" t="s">
        <v>174</v>
      </c>
      <c r="I70" s="611">
        <v>289</v>
      </c>
    </row>
    <row r="71" spans="1:9" ht="16.8">
      <c r="A71" s="643" t="s">
        <v>376</v>
      </c>
      <c r="B71" s="609">
        <v>2</v>
      </c>
      <c r="C71" s="610" t="s">
        <v>166</v>
      </c>
      <c r="D71" s="610" t="s">
        <v>417</v>
      </c>
      <c r="E71" s="609" t="s">
        <v>155</v>
      </c>
      <c r="F71" s="621" t="s">
        <v>164</v>
      </c>
      <c r="G71" s="621" t="s">
        <v>161</v>
      </c>
      <c r="H71" s="621" t="s">
        <v>421</v>
      </c>
      <c r="I71" s="611">
        <v>71</v>
      </c>
    </row>
    <row r="72" spans="1:9" ht="16.8">
      <c r="A72" s="643" t="s">
        <v>453</v>
      </c>
      <c r="B72" s="609">
        <v>2</v>
      </c>
      <c r="C72" s="610" t="s">
        <v>213</v>
      </c>
      <c r="D72" s="610" t="s">
        <v>293</v>
      </c>
      <c r="E72" s="612" t="s">
        <v>155</v>
      </c>
      <c r="F72" s="621" t="s">
        <v>211</v>
      </c>
      <c r="G72" s="621" t="s">
        <v>153</v>
      </c>
      <c r="H72" s="621" t="s">
        <v>174</v>
      </c>
      <c r="I72" s="611">
        <v>202</v>
      </c>
    </row>
    <row r="73" spans="1:9" ht="16.8">
      <c r="A73" s="643" t="s">
        <v>375</v>
      </c>
      <c r="B73" s="609">
        <v>2</v>
      </c>
      <c r="C73" s="610" t="s">
        <v>213</v>
      </c>
      <c r="D73" s="610" t="s">
        <v>417</v>
      </c>
      <c r="E73" s="612" t="s">
        <v>155</v>
      </c>
      <c r="F73" s="621" t="s">
        <v>141</v>
      </c>
      <c r="G73" s="621" t="s">
        <v>210</v>
      </c>
      <c r="H73" s="621" t="s">
        <v>174</v>
      </c>
      <c r="I73" s="611">
        <v>220</v>
      </c>
    </row>
    <row r="74" spans="1:9" ht="16.8">
      <c r="A74" s="643" t="s">
        <v>454</v>
      </c>
      <c r="B74" s="609">
        <v>2</v>
      </c>
      <c r="C74" s="610" t="s">
        <v>213</v>
      </c>
      <c r="D74" s="610" t="s">
        <v>417</v>
      </c>
      <c r="E74" s="612" t="s">
        <v>155</v>
      </c>
      <c r="F74" s="621" t="s">
        <v>259</v>
      </c>
      <c r="G74" s="621" t="s">
        <v>210</v>
      </c>
      <c r="H74" s="621" t="s">
        <v>174</v>
      </c>
      <c r="I74" s="611">
        <v>249</v>
      </c>
    </row>
    <row r="75" spans="1:9" ht="16.8">
      <c r="A75" s="643" t="s">
        <v>365</v>
      </c>
      <c r="B75" s="609">
        <v>2</v>
      </c>
      <c r="C75" s="610" t="s">
        <v>213</v>
      </c>
      <c r="D75" s="610" t="s">
        <v>160</v>
      </c>
      <c r="E75" s="612" t="s">
        <v>155</v>
      </c>
      <c r="F75" s="621" t="s">
        <v>154</v>
      </c>
      <c r="G75" s="621" t="s">
        <v>217</v>
      </c>
      <c r="H75" s="621" t="s">
        <v>174</v>
      </c>
      <c r="I75" s="611">
        <v>275</v>
      </c>
    </row>
    <row r="76" spans="1:9" ht="16.8">
      <c r="A76" s="643" t="s">
        <v>455</v>
      </c>
      <c r="B76" s="609">
        <v>2</v>
      </c>
      <c r="C76" s="610" t="s">
        <v>157</v>
      </c>
      <c r="D76" s="610" t="s">
        <v>156</v>
      </c>
      <c r="E76" s="610" t="s">
        <v>155</v>
      </c>
      <c r="F76" s="621" t="s">
        <v>164</v>
      </c>
      <c r="G76" s="621" t="s">
        <v>153</v>
      </c>
      <c r="H76" s="621" t="s">
        <v>386</v>
      </c>
      <c r="I76" s="611">
        <v>90</v>
      </c>
    </row>
    <row r="77" spans="1:9" ht="16.8">
      <c r="A77" s="643" t="s">
        <v>456</v>
      </c>
      <c r="B77" s="609">
        <v>2</v>
      </c>
      <c r="C77" s="610" t="s">
        <v>157</v>
      </c>
      <c r="D77" s="610" t="s">
        <v>457</v>
      </c>
      <c r="E77" s="612" t="s">
        <v>155</v>
      </c>
      <c r="F77" s="621" t="s">
        <v>162</v>
      </c>
      <c r="G77" s="621" t="s">
        <v>217</v>
      </c>
      <c r="H77" s="621" t="s">
        <v>174</v>
      </c>
      <c r="I77" s="611">
        <v>216</v>
      </c>
    </row>
    <row r="78" spans="1:9" ht="16.8">
      <c r="A78" s="643" t="s">
        <v>458</v>
      </c>
      <c r="B78" s="609">
        <v>2</v>
      </c>
      <c r="C78" s="610" t="s">
        <v>157</v>
      </c>
      <c r="D78" s="610" t="s">
        <v>156</v>
      </c>
      <c r="E78" s="612" t="s">
        <v>155</v>
      </c>
      <c r="F78" s="621" t="s">
        <v>141</v>
      </c>
      <c r="G78" s="621" t="s">
        <v>158</v>
      </c>
      <c r="H78" s="621" t="s">
        <v>174</v>
      </c>
      <c r="I78" s="611">
        <v>238</v>
      </c>
    </row>
    <row r="79" spans="1:9" ht="16.8">
      <c r="A79" s="643" t="s">
        <v>459</v>
      </c>
      <c r="B79" s="609">
        <v>2</v>
      </c>
      <c r="C79" s="610" t="s">
        <v>157</v>
      </c>
      <c r="D79" s="610" t="s">
        <v>417</v>
      </c>
      <c r="E79" s="612" t="s">
        <v>155</v>
      </c>
      <c r="F79" s="621" t="s">
        <v>164</v>
      </c>
      <c r="G79" s="621" t="s">
        <v>153</v>
      </c>
      <c r="H79" s="621" t="s">
        <v>174</v>
      </c>
      <c r="I79" s="611">
        <v>281</v>
      </c>
    </row>
    <row r="80" spans="1:9" ht="16.8">
      <c r="A80" s="643" t="s">
        <v>460</v>
      </c>
      <c r="B80" s="609">
        <v>2</v>
      </c>
      <c r="C80" s="610" t="s">
        <v>189</v>
      </c>
      <c r="D80" s="610" t="s">
        <v>184</v>
      </c>
      <c r="E80" s="612" t="s">
        <v>155</v>
      </c>
      <c r="F80" s="621" t="s">
        <v>154</v>
      </c>
      <c r="G80" s="621" t="s">
        <v>400</v>
      </c>
      <c r="H80" s="621" t="s">
        <v>174</v>
      </c>
      <c r="I80" s="611">
        <v>206</v>
      </c>
    </row>
    <row r="81" spans="1:9" ht="16.8">
      <c r="A81" s="643" t="s">
        <v>461</v>
      </c>
      <c r="B81" s="609">
        <v>2</v>
      </c>
      <c r="C81" s="610" t="s">
        <v>189</v>
      </c>
      <c r="D81" s="610" t="s">
        <v>160</v>
      </c>
      <c r="E81" s="612" t="s">
        <v>155</v>
      </c>
      <c r="F81" s="621" t="s">
        <v>164</v>
      </c>
      <c r="G81" s="621" t="s">
        <v>462</v>
      </c>
      <c r="H81" s="621" t="s">
        <v>174</v>
      </c>
      <c r="I81" s="611">
        <v>211</v>
      </c>
    </row>
    <row r="82" spans="1:9" ht="16.8">
      <c r="A82" s="643" t="s">
        <v>463</v>
      </c>
      <c r="B82" s="609">
        <v>2</v>
      </c>
      <c r="C82" s="610" t="s">
        <v>189</v>
      </c>
      <c r="D82" s="610" t="s">
        <v>160</v>
      </c>
      <c r="E82" s="612" t="s">
        <v>155</v>
      </c>
      <c r="F82" s="621" t="s">
        <v>211</v>
      </c>
      <c r="G82" s="621" t="s">
        <v>403</v>
      </c>
      <c r="H82" s="621" t="s">
        <v>174</v>
      </c>
      <c r="I82" s="611">
        <v>229</v>
      </c>
    </row>
    <row r="83" spans="1:9" ht="16.8">
      <c r="A83" s="643" t="s">
        <v>464</v>
      </c>
      <c r="B83" s="609">
        <v>2</v>
      </c>
      <c r="C83" s="610" t="s">
        <v>189</v>
      </c>
      <c r="D83" s="610" t="s">
        <v>160</v>
      </c>
      <c r="E83" s="610" t="s">
        <v>155</v>
      </c>
      <c r="F83" s="621" t="s">
        <v>162</v>
      </c>
      <c r="G83" s="621" t="s">
        <v>465</v>
      </c>
      <c r="H83" s="621" t="s">
        <v>174</v>
      </c>
      <c r="I83" s="611">
        <v>235</v>
      </c>
    </row>
    <row r="84" spans="1:9" ht="16.8">
      <c r="A84" s="643" t="s">
        <v>466</v>
      </c>
      <c r="B84" s="609">
        <v>2</v>
      </c>
      <c r="C84" s="610" t="s">
        <v>189</v>
      </c>
      <c r="D84" s="610" t="s">
        <v>160</v>
      </c>
      <c r="E84" s="610" t="s">
        <v>155</v>
      </c>
      <c r="F84" s="621" t="s">
        <v>162</v>
      </c>
      <c r="G84" s="621" t="s">
        <v>467</v>
      </c>
      <c r="H84" s="621" t="s">
        <v>174</v>
      </c>
      <c r="I84" s="611">
        <v>274</v>
      </c>
    </row>
    <row r="85" spans="1:9" ht="16.8">
      <c r="A85" s="643" t="s">
        <v>468</v>
      </c>
      <c r="B85" s="609">
        <v>2</v>
      </c>
      <c r="C85" s="610" t="s">
        <v>189</v>
      </c>
      <c r="D85" s="610" t="s">
        <v>156</v>
      </c>
      <c r="E85" s="610" t="s">
        <v>155</v>
      </c>
      <c r="F85" s="621" t="s">
        <v>154</v>
      </c>
      <c r="G85" s="621" t="s">
        <v>210</v>
      </c>
      <c r="H85" s="621" t="s">
        <v>174</v>
      </c>
      <c r="I85" s="611">
        <v>282</v>
      </c>
    </row>
    <row r="86" spans="1:9" ht="16.8">
      <c r="A86" s="643" t="s">
        <v>374</v>
      </c>
      <c r="B86" s="609">
        <v>2</v>
      </c>
      <c r="C86" s="610" t="s">
        <v>180</v>
      </c>
      <c r="D86" s="623" t="s">
        <v>156</v>
      </c>
      <c r="E86" s="612" t="s">
        <v>155</v>
      </c>
      <c r="F86" s="624" t="s">
        <v>211</v>
      </c>
      <c r="G86" s="621" t="s">
        <v>217</v>
      </c>
      <c r="H86" s="621" t="s">
        <v>174</v>
      </c>
      <c r="I86" s="611">
        <v>197</v>
      </c>
    </row>
    <row r="87" spans="1:9" ht="16.8">
      <c r="A87" s="643" t="s">
        <v>469</v>
      </c>
      <c r="B87" s="609">
        <v>2</v>
      </c>
      <c r="C87" s="610" t="s">
        <v>180</v>
      </c>
      <c r="D87" s="623" t="s">
        <v>160</v>
      </c>
      <c r="E87" s="612" t="s">
        <v>155</v>
      </c>
      <c r="F87" s="624" t="s">
        <v>162</v>
      </c>
      <c r="G87" s="621" t="s">
        <v>403</v>
      </c>
      <c r="H87" s="621" t="s">
        <v>174</v>
      </c>
      <c r="I87" s="611">
        <v>216</v>
      </c>
    </row>
    <row r="88" spans="1:9" ht="16.8">
      <c r="A88" s="643" t="s">
        <v>470</v>
      </c>
      <c r="B88" s="609">
        <v>2</v>
      </c>
      <c r="C88" s="610" t="s">
        <v>180</v>
      </c>
      <c r="D88" s="610" t="s">
        <v>184</v>
      </c>
      <c r="E88" s="612" t="s">
        <v>155</v>
      </c>
      <c r="F88" s="621" t="s">
        <v>154</v>
      </c>
      <c r="G88" s="621" t="s">
        <v>153</v>
      </c>
      <c r="H88" s="621" t="s">
        <v>174</v>
      </c>
      <c r="I88" s="611">
        <v>246</v>
      </c>
    </row>
    <row r="89" spans="1:9" ht="16.8">
      <c r="A89" s="643" t="s">
        <v>471</v>
      </c>
      <c r="B89" s="609">
        <v>2</v>
      </c>
      <c r="C89" s="610" t="s">
        <v>180</v>
      </c>
      <c r="D89" s="610" t="s">
        <v>293</v>
      </c>
      <c r="E89" s="612" t="s">
        <v>155</v>
      </c>
      <c r="F89" s="621" t="s">
        <v>164</v>
      </c>
      <c r="G89" s="621" t="s">
        <v>210</v>
      </c>
      <c r="H89" s="621" t="s">
        <v>174</v>
      </c>
      <c r="I89" s="611">
        <v>248</v>
      </c>
    </row>
    <row r="90" spans="1:9" ht="16.8">
      <c r="A90" s="643" t="s">
        <v>472</v>
      </c>
      <c r="B90" s="609">
        <v>2</v>
      </c>
      <c r="C90" s="610" t="s">
        <v>180</v>
      </c>
      <c r="D90" s="610" t="s">
        <v>160</v>
      </c>
      <c r="E90" s="612" t="s">
        <v>155</v>
      </c>
      <c r="F90" s="621" t="s">
        <v>162</v>
      </c>
      <c r="G90" s="621" t="s">
        <v>217</v>
      </c>
      <c r="H90" s="621" t="s">
        <v>174</v>
      </c>
      <c r="I90" s="611">
        <v>283</v>
      </c>
    </row>
    <row r="91" spans="1:9" ht="16.8">
      <c r="A91" s="643" t="s">
        <v>473</v>
      </c>
      <c r="B91" s="609">
        <v>2</v>
      </c>
      <c r="C91" s="610" t="s">
        <v>180</v>
      </c>
      <c r="D91" s="610" t="s">
        <v>293</v>
      </c>
      <c r="E91" s="612" t="s">
        <v>155</v>
      </c>
      <c r="F91" s="621" t="s">
        <v>141</v>
      </c>
      <c r="G91" s="621" t="s">
        <v>153</v>
      </c>
      <c r="H91" s="621" t="s">
        <v>414</v>
      </c>
      <c r="I91" s="611">
        <v>129</v>
      </c>
    </row>
    <row r="92" spans="1:9" ht="16.8">
      <c r="A92" s="644" t="s">
        <v>474</v>
      </c>
      <c r="B92" s="613">
        <v>2</v>
      </c>
      <c r="C92" s="614" t="s">
        <v>180</v>
      </c>
      <c r="D92" s="614" t="s">
        <v>156</v>
      </c>
      <c r="E92" s="613" t="s">
        <v>155</v>
      </c>
      <c r="F92" s="622" t="s">
        <v>475</v>
      </c>
      <c r="G92" s="622" t="s">
        <v>403</v>
      </c>
      <c r="H92" s="622" t="s">
        <v>174</v>
      </c>
      <c r="I92" s="615">
        <v>301</v>
      </c>
    </row>
    <row r="93" spans="1:9" ht="16.8">
      <c r="A93" s="643" t="s">
        <v>445</v>
      </c>
      <c r="B93" s="609">
        <v>3</v>
      </c>
      <c r="C93" s="610" t="s">
        <v>244</v>
      </c>
      <c r="D93" s="610" t="s">
        <v>184</v>
      </c>
      <c r="E93" s="612" t="s">
        <v>155</v>
      </c>
      <c r="F93" s="621" t="s">
        <v>407</v>
      </c>
      <c r="G93" s="621" t="s">
        <v>210</v>
      </c>
      <c r="H93" s="621" t="s">
        <v>446</v>
      </c>
      <c r="I93" s="611">
        <v>94</v>
      </c>
    </row>
    <row r="94" spans="1:9" ht="16.8">
      <c r="A94" s="643" t="s">
        <v>290</v>
      </c>
      <c r="B94" s="609">
        <v>3</v>
      </c>
      <c r="C94" s="610" t="s">
        <v>244</v>
      </c>
      <c r="D94" s="610" t="s">
        <v>156</v>
      </c>
      <c r="E94" s="612" t="s">
        <v>155</v>
      </c>
      <c r="F94" s="621" t="s">
        <v>154</v>
      </c>
      <c r="G94" s="621" t="s">
        <v>153</v>
      </c>
      <c r="H94" s="621" t="s">
        <v>174</v>
      </c>
      <c r="I94" s="611">
        <v>223</v>
      </c>
    </row>
    <row r="95" spans="1:9" ht="16.8">
      <c r="A95" s="643" t="s">
        <v>476</v>
      </c>
      <c r="B95" s="609">
        <v>3</v>
      </c>
      <c r="C95" s="610" t="s">
        <v>244</v>
      </c>
      <c r="D95" s="610" t="s">
        <v>160</v>
      </c>
      <c r="E95" s="612" t="s">
        <v>155</v>
      </c>
      <c r="F95" s="621" t="s">
        <v>162</v>
      </c>
      <c r="G95" s="621" t="s">
        <v>403</v>
      </c>
      <c r="H95" s="621" t="s">
        <v>174</v>
      </c>
      <c r="I95" s="611">
        <v>257</v>
      </c>
    </row>
    <row r="96" spans="1:9" ht="16.8">
      <c r="A96" s="643" t="s">
        <v>477</v>
      </c>
      <c r="B96" s="609">
        <v>3</v>
      </c>
      <c r="C96" s="610" t="s">
        <v>166</v>
      </c>
      <c r="D96" s="610" t="s">
        <v>285</v>
      </c>
      <c r="E96" s="612" t="s">
        <v>155</v>
      </c>
      <c r="F96" s="621" t="s">
        <v>164</v>
      </c>
      <c r="G96" s="621" t="s">
        <v>210</v>
      </c>
      <c r="H96" s="621" t="s">
        <v>478</v>
      </c>
      <c r="I96" s="611">
        <v>86</v>
      </c>
    </row>
    <row r="97" spans="1:9" ht="16.8">
      <c r="A97" s="643" t="s">
        <v>479</v>
      </c>
      <c r="B97" s="609">
        <v>3</v>
      </c>
      <c r="C97" s="610" t="s">
        <v>166</v>
      </c>
      <c r="D97" s="610" t="s">
        <v>160</v>
      </c>
      <c r="E97" s="612" t="s">
        <v>155</v>
      </c>
      <c r="F97" s="621" t="s">
        <v>162</v>
      </c>
      <c r="G97" s="621" t="s">
        <v>403</v>
      </c>
      <c r="H97" s="621" t="s">
        <v>414</v>
      </c>
      <c r="I97" s="611">
        <v>114</v>
      </c>
    </row>
    <row r="98" spans="1:9" ht="16.8">
      <c r="A98" s="643" t="s">
        <v>480</v>
      </c>
      <c r="B98" s="609">
        <v>3</v>
      </c>
      <c r="C98" s="610" t="s">
        <v>166</v>
      </c>
      <c r="D98" s="610" t="s">
        <v>216</v>
      </c>
      <c r="E98" s="612" t="s">
        <v>155</v>
      </c>
      <c r="F98" s="621" t="s">
        <v>259</v>
      </c>
      <c r="G98" s="621" t="s">
        <v>161</v>
      </c>
      <c r="H98" s="621" t="s">
        <v>174</v>
      </c>
      <c r="I98" s="611">
        <v>280</v>
      </c>
    </row>
    <row r="99" spans="1:9" ht="16.8">
      <c r="A99" s="643" t="s">
        <v>481</v>
      </c>
      <c r="B99" s="609">
        <v>3</v>
      </c>
      <c r="C99" s="610" t="s">
        <v>166</v>
      </c>
      <c r="D99" s="610" t="s">
        <v>216</v>
      </c>
      <c r="E99" s="612" t="s">
        <v>418</v>
      </c>
      <c r="F99" s="621" t="s">
        <v>164</v>
      </c>
      <c r="G99" s="621" t="s">
        <v>161</v>
      </c>
      <c r="H99" s="621" t="s">
        <v>174</v>
      </c>
      <c r="I99" s="611">
        <v>286</v>
      </c>
    </row>
    <row r="100" spans="1:9" ht="16.8">
      <c r="A100" s="643" t="s">
        <v>482</v>
      </c>
      <c r="B100" s="609">
        <v>3</v>
      </c>
      <c r="C100" s="610" t="s">
        <v>166</v>
      </c>
      <c r="D100" s="610" t="s">
        <v>417</v>
      </c>
      <c r="E100" s="612" t="s">
        <v>155</v>
      </c>
      <c r="F100" s="621" t="s">
        <v>164</v>
      </c>
      <c r="G100" s="621" t="s">
        <v>161</v>
      </c>
      <c r="H100" s="621" t="s">
        <v>421</v>
      </c>
      <c r="I100" s="611">
        <v>71</v>
      </c>
    </row>
    <row r="101" spans="1:9" ht="16.8">
      <c r="A101" s="643" t="s">
        <v>483</v>
      </c>
      <c r="B101" s="609">
        <v>3</v>
      </c>
      <c r="C101" s="610" t="s">
        <v>213</v>
      </c>
      <c r="D101" s="610" t="s">
        <v>417</v>
      </c>
      <c r="E101" s="612" t="s">
        <v>155</v>
      </c>
      <c r="F101" s="621" t="s">
        <v>259</v>
      </c>
      <c r="G101" s="621" t="s">
        <v>484</v>
      </c>
      <c r="H101" s="621" t="s">
        <v>174</v>
      </c>
      <c r="I101" s="611">
        <v>209</v>
      </c>
    </row>
    <row r="102" spans="1:9" ht="16.8">
      <c r="A102" s="643" t="s">
        <v>485</v>
      </c>
      <c r="B102" s="609">
        <v>3</v>
      </c>
      <c r="C102" s="610" t="s">
        <v>213</v>
      </c>
      <c r="D102" s="610" t="s">
        <v>156</v>
      </c>
      <c r="E102" s="612" t="s">
        <v>155</v>
      </c>
      <c r="F102" s="621" t="s">
        <v>211</v>
      </c>
      <c r="G102" s="621" t="s">
        <v>210</v>
      </c>
      <c r="H102" s="621" t="s">
        <v>386</v>
      </c>
      <c r="I102" s="611">
        <v>92</v>
      </c>
    </row>
    <row r="103" spans="1:9" ht="16.8">
      <c r="A103" s="643" t="s">
        <v>486</v>
      </c>
      <c r="B103" s="609">
        <v>3</v>
      </c>
      <c r="C103" s="610" t="s">
        <v>213</v>
      </c>
      <c r="D103" s="610" t="s">
        <v>293</v>
      </c>
      <c r="E103" s="612" t="s">
        <v>487</v>
      </c>
      <c r="F103" s="621" t="s">
        <v>211</v>
      </c>
      <c r="G103" s="621" t="s">
        <v>403</v>
      </c>
      <c r="H103" s="621" t="s">
        <v>386</v>
      </c>
      <c r="I103" s="611">
        <v>94</v>
      </c>
    </row>
    <row r="104" spans="1:9" ht="16.8">
      <c r="A104" s="643" t="s">
        <v>488</v>
      </c>
      <c r="B104" s="609">
        <v>3</v>
      </c>
      <c r="C104" s="610" t="s">
        <v>157</v>
      </c>
      <c r="D104" s="610" t="s">
        <v>184</v>
      </c>
      <c r="E104" s="612" t="s">
        <v>155</v>
      </c>
      <c r="F104" s="621" t="s">
        <v>164</v>
      </c>
      <c r="G104" s="621" t="s">
        <v>153</v>
      </c>
      <c r="H104" s="621" t="s">
        <v>386</v>
      </c>
      <c r="I104" s="611">
        <v>93</v>
      </c>
    </row>
    <row r="105" spans="1:9" ht="16.8">
      <c r="A105" s="643" t="s">
        <v>489</v>
      </c>
      <c r="B105" s="609">
        <v>3</v>
      </c>
      <c r="C105" s="610" t="s">
        <v>157</v>
      </c>
      <c r="D105" s="610" t="s">
        <v>160</v>
      </c>
      <c r="E105" s="612" t="s">
        <v>155</v>
      </c>
      <c r="F105" s="621" t="s">
        <v>154</v>
      </c>
      <c r="G105" s="621" t="s">
        <v>153</v>
      </c>
      <c r="H105" s="621" t="s">
        <v>478</v>
      </c>
      <c r="I105" s="611">
        <v>91</v>
      </c>
    </row>
    <row r="106" spans="1:9" ht="16.8">
      <c r="A106" s="643" t="s">
        <v>490</v>
      </c>
      <c r="B106" s="609">
        <v>3</v>
      </c>
      <c r="C106" s="610" t="s">
        <v>189</v>
      </c>
      <c r="D106" s="610" t="s">
        <v>156</v>
      </c>
      <c r="E106" s="612" t="s">
        <v>155</v>
      </c>
      <c r="F106" s="621" t="s">
        <v>162</v>
      </c>
      <c r="G106" s="621" t="s">
        <v>403</v>
      </c>
      <c r="H106" s="621" t="s">
        <v>478</v>
      </c>
      <c r="I106" s="611">
        <v>89</v>
      </c>
    </row>
    <row r="107" spans="1:9" ht="16.8">
      <c r="A107" s="643" t="s">
        <v>491</v>
      </c>
      <c r="B107" s="609">
        <v>3</v>
      </c>
      <c r="C107" s="610" t="s">
        <v>189</v>
      </c>
      <c r="D107" s="610" t="s">
        <v>216</v>
      </c>
      <c r="E107" s="612" t="s">
        <v>155</v>
      </c>
      <c r="F107" s="621" t="s">
        <v>162</v>
      </c>
      <c r="G107" s="621" t="s">
        <v>462</v>
      </c>
      <c r="H107" s="621" t="s">
        <v>174</v>
      </c>
      <c r="I107" s="611">
        <v>235</v>
      </c>
    </row>
    <row r="108" spans="1:9" ht="16.8">
      <c r="A108" s="643" t="s">
        <v>492</v>
      </c>
      <c r="B108" s="609">
        <v>3</v>
      </c>
      <c r="C108" s="610" t="s">
        <v>189</v>
      </c>
      <c r="D108" s="610" t="s">
        <v>160</v>
      </c>
      <c r="E108" s="612" t="s">
        <v>155</v>
      </c>
      <c r="F108" s="621" t="s">
        <v>154</v>
      </c>
      <c r="G108" s="621" t="s">
        <v>161</v>
      </c>
      <c r="H108" s="621" t="s">
        <v>174</v>
      </c>
      <c r="I108" s="611">
        <v>238</v>
      </c>
    </row>
    <row r="109" spans="1:9" ht="16.8">
      <c r="A109" s="643" t="s">
        <v>377</v>
      </c>
      <c r="B109" s="609">
        <v>3</v>
      </c>
      <c r="C109" s="610" t="s">
        <v>189</v>
      </c>
      <c r="D109" s="610" t="s">
        <v>156</v>
      </c>
      <c r="E109" s="612" t="s">
        <v>155</v>
      </c>
      <c r="F109" s="621" t="s">
        <v>407</v>
      </c>
      <c r="G109" s="621" t="s">
        <v>153</v>
      </c>
      <c r="H109" s="621" t="s">
        <v>478</v>
      </c>
      <c r="I109" s="611">
        <v>93</v>
      </c>
    </row>
    <row r="110" spans="1:9" ht="16.8">
      <c r="A110" s="643" t="s">
        <v>367</v>
      </c>
      <c r="B110" s="609">
        <v>3</v>
      </c>
      <c r="C110" s="610" t="s">
        <v>189</v>
      </c>
      <c r="D110" s="610" t="s">
        <v>160</v>
      </c>
      <c r="E110" s="612" t="s">
        <v>155</v>
      </c>
      <c r="F110" s="621" t="s">
        <v>164</v>
      </c>
      <c r="G110" s="621" t="s">
        <v>210</v>
      </c>
      <c r="H110" s="621" t="s">
        <v>174</v>
      </c>
      <c r="I110" s="611">
        <v>269</v>
      </c>
    </row>
    <row r="111" spans="1:9" ht="16.8">
      <c r="A111" s="643" t="s">
        <v>493</v>
      </c>
      <c r="B111" s="609">
        <v>3</v>
      </c>
      <c r="C111" s="610" t="s">
        <v>189</v>
      </c>
      <c r="D111" s="610" t="s">
        <v>293</v>
      </c>
      <c r="E111" s="612" t="s">
        <v>155</v>
      </c>
      <c r="F111" s="621" t="s">
        <v>162</v>
      </c>
      <c r="G111" s="621" t="s">
        <v>403</v>
      </c>
      <c r="H111" s="621" t="s">
        <v>494</v>
      </c>
      <c r="I111" s="611">
        <v>111</v>
      </c>
    </row>
    <row r="112" spans="1:9" ht="16.8">
      <c r="A112" s="643" t="s">
        <v>228</v>
      </c>
      <c r="B112" s="609">
        <v>3</v>
      </c>
      <c r="C112" s="610" t="s">
        <v>189</v>
      </c>
      <c r="D112" s="610" t="s">
        <v>156</v>
      </c>
      <c r="E112" s="612" t="s">
        <v>155</v>
      </c>
      <c r="F112" s="621" t="s">
        <v>162</v>
      </c>
      <c r="G112" s="621" t="s">
        <v>215</v>
      </c>
      <c r="H112" s="621" t="s">
        <v>174</v>
      </c>
      <c r="I112" s="611">
        <v>298</v>
      </c>
    </row>
    <row r="113" spans="1:9" ht="16.8">
      <c r="A113" s="643" t="s">
        <v>495</v>
      </c>
      <c r="B113" s="609">
        <v>3</v>
      </c>
      <c r="C113" s="610" t="s">
        <v>180</v>
      </c>
      <c r="D113" s="610" t="s">
        <v>156</v>
      </c>
      <c r="E113" s="612" t="s">
        <v>155</v>
      </c>
      <c r="F113" s="621" t="s">
        <v>162</v>
      </c>
      <c r="G113" s="621" t="s">
        <v>403</v>
      </c>
      <c r="H113" s="621" t="s">
        <v>496</v>
      </c>
      <c r="I113" s="611">
        <v>82</v>
      </c>
    </row>
    <row r="114" spans="1:9" ht="16.8">
      <c r="A114" s="643" t="s">
        <v>497</v>
      </c>
      <c r="B114" s="609">
        <v>3</v>
      </c>
      <c r="C114" s="610" t="s">
        <v>180</v>
      </c>
      <c r="D114" s="610" t="s">
        <v>156</v>
      </c>
      <c r="E114" s="612" t="s">
        <v>155</v>
      </c>
      <c r="F114" s="621" t="s">
        <v>211</v>
      </c>
      <c r="G114" s="621" t="s">
        <v>161</v>
      </c>
      <c r="H114" s="621" t="s">
        <v>174</v>
      </c>
      <c r="I114" s="611">
        <v>206</v>
      </c>
    </row>
    <row r="115" spans="1:9" ht="16.8">
      <c r="A115" s="643" t="s">
        <v>498</v>
      </c>
      <c r="B115" s="609">
        <v>3</v>
      </c>
      <c r="C115" s="610" t="s">
        <v>180</v>
      </c>
      <c r="D115" s="610" t="s">
        <v>156</v>
      </c>
      <c r="E115" s="612" t="s">
        <v>155</v>
      </c>
      <c r="F115" s="621" t="s">
        <v>164</v>
      </c>
      <c r="G115" s="621" t="s">
        <v>499</v>
      </c>
      <c r="H115" s="621" t="s">
        <v>500</v>
      </c>
      <c r="I115" s="611">
        <v>30</v>
      </c>
    </row>
    <row r="116" spans="1:9" ht="16.8">
      <c r="A116" s="643" t="s">
        <v>501</v>
      </c>
      <c r="B116" s="609">
        <v>3</v>
      </c>
      <c r="C116" s="610" t="s">
        <v>180</v>
      </c>
      <c r="D116" s="610" t="s">
        <v>417</v>
      </c>
      <c r="E116" s="612" t="s">
        <v>155</v>
      </c>
      <c r="F116" s="621" t="s">
        <v>162</v>
      </c>
      <c r="G116" s="621" t="s">
        <v>210</v>
      </c>
      <c r="H116" s="621" t="s">
        <v>174</v>
      </c>
      <c r="I116" s="611">
        <v>232</v>
      </c>
    </row>
    <row r="117" spans="1:9" ht="16.8">
      <c r="A117" s="643" t="s">
        <v>502</v>
      </c>
      <c r="B117" s="609">
        <v>3</v>
      </c>
      <c r="C117" s="610" t="s">
        <v>180</v>
      </c>
      <c r="D117" s="610" t="s">
        <v>160</v>
      </c>
      <c r="E117" s="612" t="s">
        <v>155</v>
      </c>
      <c r="F117" s="621" t="s">
        <v>164</v>
      </c>
      <c r="G117" s="621" t="s">
        <v>161</v>
      </c>
      <c r="H117" s="621" t="s">
        <v>174</v>
      </c>
      <c r="I117" s="611">
        <v>280</v>
      </c>
    </row>
    <row r="118" spans="1:9" ht="16.8">
      <c r="A118" s="643" t="s">
        <v>503</v>
      </c>
      <c r="B118" s="609">
        <v>3</v>
      </c>
      <c r="C118" s="610" t="s">
        <v>180</v>
      </c>
      <c r="D118" s="610" t="s">
        <v>160</v>
      </c>
      <c r="E118" s="612" t="s">
        <v>155</v>
      </c>
      <c r="F118" s="621" t="s">
        <v>164</v>
      </c>
      <c r="G118" s="621" t="s">
        <v>161</v>
      </c>
      <c r="H118" s="621" t="s">
        <v>414</v>
      </c>
      <c r="I118" s="611">
        <v>124</v>
      </c>
    </row>
    <row r="119" spans="1:9" ht="16.8">
      <c r="A119" s="644" t="s">
        <v>504</v>
      </c>
      <c r="B119" s="613">
        <v>3</v>
      </c>
      <c r="C119" s="614" t="s">
        <v>398</v>
      </c>
      <c r="D119" s="614" t="s">
        <v>156</v>
      </c>
      <c r="E119" s="625" t="s">
        <v>155</v>
      </c>
      <c r="F119" s="622" t="s">
        <v>162</v>
      </c>
      <c r="G119" s="622" t="s">
        <v>403</v>
      </c>
      <c r="H119" s="622" t="s">
        <v>414</v>
      </c>
      <c r="I119" s="615">
        <v>105</v>
      </c>
    </row>
    <row r="120" spans="1:9" ht="16.8">
      <c r="A120" s="643" t="s">
        <v>505</v>
      </c>
      <c r="B120" s="609">
        <v>4</v>
      </c>
      <c r="C120" s="610" t="s">
        <v>244</v>
      </c>
      <c r="D120" s="610" t="s">
        <v>160</v>
      </c>
      <c r="E120" s="612" t="s">
        <v>155</v>
      </c>
      <c r="F120" s="621" t="s">
        <v>392</v>
      </c>
      <c r="G120" s="621" t="s">
        <v>161</v>
      </c>
      <c r="H120" s="621" t="s">
        <v>174</v>
      </c>
      <c r="I120" s="616">
        <v>236</v>
      </c>
    </row>
    <row r="121" spans="1:9" ht="16.8">
      <c r="A121" s="643" t="s">
        <v>369</v>
      </c>
      <c r="B121" s="609">
        <v>4</v>
      </c>
      <c r="C121" s="610" t="s">
        <v>166</v>
      </c>
      <c r="D121" s="610" t="s">
        <v>160</v>
      </c>
      <c r="E121" s="612" t="s">
        <v>155</v>
      </c>
      <c r="F121" s="621" t="s">
        <v>154</v>
      </c>
      <c r="G121" s="621" t="s">
        <v>161</v>
      </c>
      <c r="H121" s="621" t="s">
        <v>174</v>
      </c>
      <c r="I121" s="611">
        <v>228</v>
      </c>
    </row>
    <row r="122" spans="1:9" ht="16.8">
      <c r="A122" s="643" t="s">
        <v>506</v>
      </c>
      <c r="B122" s="609">
        <v>4</v>
      </c>
      <c r="C122" s="610" t="s">
        <v>166</v>
      </c>
      <c r="D122" s="610" t="s">
        <v>156</v>
      </c>
      <c r="E122" s="612" t="s">
        <v>155</v>
      </c>
      <c r="F122" s="621" t="s">
        <v>164</v>
      </c>
      <c r="G122" s="621" t="s">
        <v>153</v>
      </c>
      <c r="H122" s="621" t="s">
        <v>414</v>
      </c>
      <c r="I122" s="611">
        <v>115</v>
      </c>
    </row>
    <row r="123" spans="1:9" ht="16.8">
      <c r="A123" s="643" t="s">
        <v>507</v>
      </c>
      <c r="B123" s="609">
        <v>4</v>
      </c>
      <c r="C123" s="610" t="s">
        <v>213</v>
      </c>
      <c r="D123" s="623" t="s">
        <v>160</v>
      </c>
      <c r="E123" s="612" t="s">
        <v>155</v>
      </c>
      <c r="F123" s="624" t="s">
        <v>424</v>
      </c>
      <c r="G123" s="621" t="s">
        <v>385</v>
      </c>
      <c r="H123" s="621" t="s">
        <v>174</v>
      </c>
      <c r="I123" s="617">
        <v>219</v>
      </c>
    </row>
    <row r="124" spans="1:9" ht="16.8">
      <c r="A124" s="643" t="s">
        <v>508</v>
      </c>
      <c r="B124" s="609">
        <v>4</v>
      </c>
      <c r="C124" s="610" t="s">
        <v>189</v>
      </c>
      <c r="D124" s="610" t="s">
        <v>160</v>
      </c>
      <c r="E124" s="612" t="s">
        <v>155</v>
      </c>
      <c r="F124" s="621" t="s">
        <v>162</v>
      </c>
      <c r="G124" s="621" t="s">
        <v>153</v>
      </c>
      <c r="H124" s="621" t="s">
        <v>174</v>
      </c>
      <c r="I124" s="611">
        <v>198</v>
      </c>
    </row>
    <row r="125" spans="1:9" ht="16.8">
      <c r="A125" s="643" t="s">
        <v>368</v>
      </c>
      <c r="B125" s="609">
        <v>4</v>
      </c>
      <c r="C125" s="610" t="s">
        <v>189</v>
      </c>
      <c r="D125" s="610" t="s">
        <v>156</v>
      </c>
      <c r="E125" s="612" t="s">
        <v>155</v>
      </c>
      <c r="F125" s="621" t="s">
        <v>164</v>
      </c>
      <c r="G125" s="621" t="s">
        <v>153</v>
      </c>
      <c r="H125" s="621" t="s">
        <v>174</v>
      </c>
      <c r="I125" s="611">
        <v>226</v>
      </c>
    </row>
    <row r="126" spans="1:9" ht="16.8">
      <c r="A126" s="643" t="s">
        <v>509</v>
      </c>
      <c r="B126" s="609">
        <v>4</v>
      </c>
      <c r="C126" s="610" t="s">
        <v>189</v>
      </c>
      <c r="D126" s="610" t="s">
        <v>245</v>
      </c>
      <c r="E126" s="612" t="s">
        <v>155</v>
      </c>
      <c r="F126" s="621" t="s">
        <v>114</v>
      </c>
      <c r="G126" s="621" t="s">
        <v>215</v>
      </c>
      <c r="H126" s="621" t="s">
        <v>446</v>
      </c>
      <c r="I126" s="611">
        <v>98</v>
      </c>
    </row>
    <row r="127" spans="1:9" ht="16.8">
      <c r="A127" s="643" t="s">
        <v>510</v>
      </c>
      <c r="B127" s="609">
        <v>4</v>
      </c>
      <c r="C127" s="610" t="s">
        <v>189</v>
      </c>
      <c r="D127" s="610" t="s">
        <v>160</v>
      </c>
      <c r="E127" s="612" t="s">
        <v>155</v>
      </c>
      <c r="F127" s="621" t="s">
        <v>154</v>
      </c>
      <c r="G127" s="621" t="s">
        <v>161</v>
      </c>
      <c r="H127" s="621" t="s">
        <v>175</v>
      </c>
      <c r="I127" s="611">
        <v>116</v>
      </c>
    </row>
    <row r="128" spans="1:9" ht="17.399999999999999" thickBot="1">
      <c r="A128" s="645" t="s">
        <v>511</v>
      </c>
      <c r="B128" s="618">
        <v>4</v>
      </c>
      <c r="C128" s="619" t="s">
        <v>189</v>
      </c>
      <c r="D128" s="619" t="s">
        <v>512</v>
      </c>
      <c r="E128" s="626" t="s">
        <v>155</v>
      </c>
      <c r="F128" s="627" t="s">
        <v>154</v>
      </c>
      <c r="G128" s="628" t="s">
        <v>153</v>
      </c>
      <c r="H128" s="628" t="s">
        <v>386</v>
      </c>
      <c r="I128" s="620">
        <v>97</v>
      </c>
    </row>
    <row r="129" spans="1:2" ht="16.2" thickTop="1"/>
    <row r="130" spans="1:2">
      <c r="A130" s="607" t="s">
        <v>513</v>
      </c>
    </row>
    <row r="132" spans="1:2">
      <c r="A132" s="605" t="s">
        <v>514</v>
      </c>
      <c r="B132" s="608">
        <f>1+SUM(B2:B119)</f>
        <v>180</v>
      </c>
    </row>
    <row r="133" spans="1:2">
      <c r="A133" s="605" t="s">
        <v>515</v>
      </c>
      <c r="B133" s="608">
        <f>ROUNDUP(B132/100,0)</f>
        <v>2</v>
      </c>
    </row>
  </sheetData>
  <printOptions gridLinesSet="0"/>
  <pageMargins left="0.62" right="0.33" top="0.5" bottom="0.63" header="0.5" footer="0.5"/>
  <pageSetup orientation="portrait" horizontalDpi="120" verticalDpi="144"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73E31B-3E1F-4F25-B235-4457FE78290A}">
  <dimension ref="A1:Y30"/>
  <sheetViews>
    <sheetView showGridLines="0" workbookViewId="0"/>
  </sheetViews>
  <sheetFormatPr defaultColWidth="9.59765625" defaultRowHeight="16.8"/>
  <cols>
    <col min="1" max="1" width="16.3984375" style="147" bestFit="1" customWidth="1"/>
    <col min="2" max="2" width="3.59765625" style="147" bestFit="1" customWidth="1"/>
    <col min="3" max="3" width="3.3984375" style="147" bestFit="1" customWidth="1"/>
    <col min="4" max="4" width="3.8984375" style="147" bestFit="1" customWidth="1"/>
    <col min="5" max="5" width="3.69921875" style="147" bestFit="1" customWidth="1"/>
    <col min="6" max="7" width="3.59765625" style="147" bestFit="1" customWidth="1"/>
    <col min="8" max="8" width="2.3984375" style="18" customWidth="1"/>
    <col min="9" max="9" width="16.3984375" style="147" bestFit="1" customWidth="1"/>
    <col min="10" max="10" width="3.8984375" style="147" bestFit="1" customWidth="1"/>
    <col min="11" max="11" width="4.5" style="147" customWidth="1"/>
    <col min="12" max="12" width="4.69921875" style="147" customWidth="1"/>
    <col min="13" max="13" width="4.09765625" style="147" bestFit="1" customWidth="1"/>
    <col min="14" max="19" width="3.8984375" style="147" bestFit="1" customWidth="1"/>
    <col min="20" max="20" width="2.3984375" style="147" customWidth="1"/>
    <col min="21" max="21" width="22.796875" style="147" bestFit="1" customWidth="1"/>
    <col min="22" max="22" width="6.19921875" style="147" bestFit="1" customWidth="1"/>
    <col min="23" max="23" width="4.09765625" style="147" bestFit="1" customWidth="1"/>
    <col min="24" max="24" width="6.296875" style="147" bestFit="1" customWidth="1"/>
    <col min="25" max="16384" width="9.59765625" style="147"/>
  </cols>
  <sheetData>
    <row r="1" spans="1:25" ht="22.2" thickTop="1" thickBot="1">
      <c r="A1" s="421"/>
      <c r="B1" s="422" t="s">
        <v>303</v>
      </c>
      <c r="C1" s="423"/>
      <c r="D1" s="424"/>
      <c r="E1" s="424"/>
      <c r="F1" s="424"/>
      <c r="G1" s="425"/>
      <c r="I1" s="541"/>
      <c r="J1" s="542" t="s">
        <v>355</v>
      </c>
      <c r="K1" s="543"/>
      <c r="L1" s="543"/>
      <c r="M1" s="543"/>
      <c r="N1" s="543"/>
      <c r="O1" s="543"/>
      <c r="P1" s="543"/>
      <c r="Q1" s="543"/>
      <c r="R1" s="543"/>
      <c r="S1" s="544"/>
      <c r="U1" s="575" t="s">
        <v>356</v>
      </c>
      <c r="V1" s="576"/>
      <c r="W1" s="576"/>
      <c r="X1" s="577"/>
    </row>
    <row r="2" spans="1:25" ht="18" thickTop="1" thickBot="1">
      <c r="A2" s="421"/>
      <c r="B2" s="426" t="s">
        <v>297</v>
      </c>
      <c r="C2" s="427" t="s">
        <v>199</v>
      </c>
      <c r="D2" s="427" t="s">
        <v>200</v>
      </c>
      <c r="E2" s="427" t="s">
        <v>201</v>
      </c>
      <c r="F2" s="427" t="s">
        <v>202</v>
      </c>
      <c r="G2" s="428" t="s">
        <v>203</v>
      </c>
      <c r="I2" s="541"/>
      <c r="J2" s="545" t="s">
        <v>297</v>
      </c>
      <c r="K2" s="546" t="s">
        <v>199</v>
      </c>
      <c r="L2" s="546" t="s">
        <v>200</v>
      </c>
      <c r="M2" s="546" t="s">
        <v>201</v>
      </c>
      <c r="N2" s="547" t="s">
        <v>202</v>
      </c>
      <c r="O2" s="546" t="s">
        <v>203</v>
      </c>
      <c r="P2" s="546" t="s">
        <v>348</v>
      </c>
      <c r="Q2" s="546" t="s">
        <v>349</v>
      </c>
      <c r="R2" s="547" t="s">
        <v>350</v>
      </c>
      <c r="S2" s="548" t="s">
        <v>351</v>
      </c>
      <c r="U2" s="578" t="s">
        <v>172</v>
      </c>
      <c r="V2" s="579" t="s">
        <v>118</v>
      </c>
      <c r="W2" s="580" t="s">
        <v>150</v>
      </c>
      <c r="X2" s="581" t="s">
        <v>151</v>
      </c>
    </row>
    <row r="3" spans="1:25" ht="17.399999999999999" thickTop="1">
      <c r="A3" s="429" t="s">
        <v>316</v>
      </c>
      <c r="B3" s="430">
        <v>6</v>
      </c>
      <c r="C3" s="431">
        <v>6</v>
      </c>
      <c r="D3" s="431">
        <v>5</v>
      </c>
      <c r="E3" s="432">
        <v>0</v>
      </c>
      <c r="F3" s="432">
        <v>0</v>
      </c>
      <c r="G3" s="433">
        <v>0</v>
      </c>
      <c r="I3" s="549" t="s">
        <v>352</v>
      </c>
      <c r="J3" s="550">
        <v>4</v>
      </c>
      <c r="K3" s="551">
        <v>3</v>
      </c>
      <c r="L3" s="551">
        <v>2</v>
      </c>
      <c r="M3" s="551">
        <v>1</v>
      </c>
      <c r="N3" s="552">
        <v>0</v>
      </c>
      <c r="O3" s="552">
        <v>0</v>
      </c>
      <c r="P3" s="552">
        <v>0</v>
      </c>
      <c r="Q3" s="552">
        <v>0</v>
      </c>
      <c r="R3" s="552">
        <v>0</v>
      </c>
      <c r="S3" s="553">
        <v>0</v>
      </c>
      <c r="U3" s="582" t="s">
        <v>207</v>
      </c>
      <c r="V3" s="583">
        <v>0</v>
      </c>
      <c r="W3" s="584">
        <f>1+10+V3+'Personal File'!$C$14</f>
        <v>14</v>
      </c>
      <c r="X3" s="585" t="s">
        <v>358</v>
      </c>
      <c r="Y3" s="18"/>
    </row>
    <row r="4" spans="1:25">
      <c r="A4" s="434" t="s">
        <v>302</v>
      </c>
      <c r="B4" s="435">
        <v>0</v>
      </c>
      <c r="C4" s="435">
        <v>1</v>
      </c>
      <c r="D4" s="435">
        <v>1</v>
      </c>
      <c r="E4" s="436">
        <v>1</v>
      </c>
      <c r="F4" s="436">
        <v>0</v>
      </c>
      <c r="G4" s="437">
        <v>0</v>
      </c>
      <c r="I4" s="554" t="s">
        <v>302</v>
      </c>
      <c r="J4" s="555">
        <v>0</v>
      </c>
      <c r="K4" s="556">
        <v>2</v>
      </c>
      <c r="L4" s="556">
        <v>2</v>
      </c>
      <c r="M4" s="556">
        <v>2</v>
      </c>
      <c r="N4" s="557">
        <v>0</v>
      </c>
      <c r="O4" s="557">
        <v>0</v>
      </c>
      <c r="P4" s="557">
        <v>0</v>
      </c>
      <c r="Q4" s="557">
        <v>0</v>
      </c>
      <c r="R4" s="557">
        <v>0</v>
      </c>
      <c r="S4" s="558">
        <v>0</v>
      </c>
      <c r="U4" s="582" t="s">
        <v>372</v>
      </c>
      <c r="V4" s="583">
        <v>0</v>
      </c>
      <c r="W4" s="584">
        <f>1+10+V4+'Personal File'!$C$14</f>
        <v>14</v>
      </c>
      <c r="X4" s="585" t="s">
        <v>358</v>
      </c>
      <c r="Y4" s="18"/>
    </row>
    <row r="5" spans="1:25" ht="17.399999999999999" thickBot="1">
      <c r="A5" s="438" t="s">
        <v>298</v>
      </c>
      <c r="B5" s="439">
        <f t="shared" ref="B5:D5" si="0">SUM(B3:B4)</f>
        <v>6</v>
      </c>
      <c r="C5" s="439">
        <f t="shared" si="0"/>
        <v>7</v>
      </c>
      <c r="D5" s="439">
        <f t="shared" si="0"/>
        <v>6</v>
      </c>
      <c r="E5" s="440">
        <v>0</v>
      </c>
      <c r="F5" s="440">
        <v>0</v>
      </c>
      <c r="G5" s="441">
        <v>0</v>
      </c>
      <c r="I5" s="559" t="s">
        <v>353</v>
      </c>
      <c r="J5" s="560">
        <f t="shared" ref="J5:S5" si="1">SUM(J3:J4)</f>
        <v>4</v>
      </c>
      <c r="K5" s="561">
        <f t="shared" si="1"/>
        <v>5</v>
      </c>
      <c r="L5" s="561">
        <f t="shared" si="1"/>
        <v>4</v>
      </c>
      <c r="M5" s="561">
        <f t="shared" ref="M5" si="2">SUM(M3:M4)</f>
        <v>3</v>
      </c>
      <c r="N5" s="562">
        <f t="shared" ref="N5:P5" si="3">SUM(N3:N4)</f>
        <v>0</v>
      </c>
      <c r="O5" s="562">
        <f t="shared" si="3"/>
        <v>0</v>
      </c>
      <c r="P5" s="562">
        <f t="shared" si="3"/>
        <v>0</v>
      </c>
      <c r="Q5" s="562">
        <f t="shared" si="1"/>
        <v>0</v>
      </c>
      <c r="R5" s="562">
        <f t="shared" si="1"/>
        <v>0</v>
      </c>
      <c r="S5" s="563">
        <f t="shared" si="1"/>
        <v>0</v>
      </c>
      <c r="U5" s="582" t="s">
        <v>359</v>
      </c>
      <c r="V5" s="583">
        <v>0</v>
      </c>
      <c r="W5" s="584">
        <f>1+10+V5+'Personal File'!$C$14</f>
        <v>14</v>
      </c>
      <c r="X5" s="585" t="s">
        <v>358</v>
      </c>
      <c r="Y5" s="18"/>
    </row>
    <row r="6" spans="1:25" ht="17.399999999999999" thickBot="1">
      <c r="A6" s="442" t="s">
        <v>150</v>
      </c>
      <c r="B6" s="443">
        <f>10+LEFT(B2,1)+'Personal File'!$C$14</f>
        <v>13</v>
      </c>
      <c r="C6" s="443">
        <f>10+LEFT(C2,1)+'Personal File'!$C$14</f>
        <v>14</v>
      </c>
      <c r="D6" s="443">
        <f>10+LEFT(D2,1)+'Personal File'!$C$14</f>
        <v>15</v>
      </c>
      <c r="E6" s="444">
        <f>10+LEFT(E2,1)+'Personal File'!$C$14</f>
        <v>16</v>
      </c>
      <c r="F6" s="444">
        <f>10+LEFT(F2,1)+'Personal File'!$C$14</f>
        <v>17</v>
      </c>
      <c r="G6" s="445">
        <f>10+LEFT(G2,1)+'Personal File'!$C$14</f>
        <v>18</v>
      </c>
      <c r="I6" s="564" t="s">
        <v>354</v>
      </c>
      <c r="J6" s="565">
        <f>10+LEFT(J2,1)+'Personal File'!$C$14</f>
        <v>13</v>
      </c>
      <c r="K6" s="566">
        <f>10+LEFT(K2,1)+'Personal File'!$C$14</f>
        <v>14</v>
      </c>
      <c r="L6" s="566">
        <f>10+LEFT(L2,1)+'Personal File'!$C$14</f>
        <v>15</v>
      </c>
      <c r="M6" s="566">
        <f>10+LEFT(M2,1)+'Personal File'!$C$14</f>
        <v>16</v>
      </c>
      <c r="N6" s="567">
        <f>10+LEFT(N2,1)+'Personal File'!$C$14</f>
        <v>17</v>
      </c>
      <c r="O6" s="567">
        <f>10+LEFT(O2,1)+'Personal File'!$C$14</f>
        <v>18</v>
      </c>
      <c r="P6" s="567">
        <f>10+LEFT(P2,1)+'Personal File'!$C$14</f>
        <v>19</v>
      </c>
      <c r="Q6" s="567">
        <f>10+LEFT(Q2,1)+'Personal File'!$C$14</f>
        <v>20</v>
      </c>
      <c r="R6" s="567">
        <f>10+LEFT(R2,1)+'Personal File'!$C$14</f>
        <v>21</v>
      </c>
      <c r="S6" s="568">
        <f>10+LEFT(S2,1)+'Personal File'!$C$14</f>
        <v>22</v>
      </c>
      <c r="U6" s="586" t="s">
        <v>373</v>
      </c>
      <c r="V6" s="587">
        <v>0</v>
      </c>
      <c r="W6" s="588">
        <f>1+10+V6+'Personal File'!$C$14</f>
        <v>14</v>
      </c>
      <c r="X6" s="589" t="s">
        <v>358</v>
      </c>
      <c r="Y6" s="18"/>
    </row>
    <row r="7" spans="1:25" ht="18" thickTop="1" thickBot="1">
      <c r="A7" s="446" t="s">
        <v>151</v>
      </c>
      <c r="B7" s="447">
        <v>0</v>
      </c>
      <c r="C7" s="447">
        <v>1</v>
      </c>
      <c r="D7" s="447">
        <v>1</v>
      </c>
      <c r="E7" s="448" t="s">
        <v>119</v>
      </c>
      <c r="F7" s="448" t="s">
        <v>119</v>
      </c>
      <c r="G7" s="449" t="s">
        <v>119</v>
      </c>
      <c r="I7" s="569"/>
      <c r="N7" s="569"/>
      <c r="O7" s="569"/>
      <c r="P7" s="569"/>
      <c r="Q7" s="569"/>
      <c r="R7" s="569"/>
      <c r="S7" s="569"/>
      <c r="U7" s="582" t="s">
        <v>361</v>
      </c>
      <c r="V7" s="583">
        <v>1</v>
      </c>
      <c r="W7" s="584">
        <f>1+10+V7+'Personal File'!$C$14</f>
        <v>15</v>
      </c>
      <c r="X7" s="585" t="s">
        <v>519</v>
      </c>
      <c r="Y7" s="18" t="s">
        <v>521</v>
      </c>
    </row>
    <row r="8" spans="1:25" ht="18" thickTop="1" thickBot="1">
      <c r="A8" s="450"/>
      <c r="B8" s="450"/>
      <c r="C8" s="450"/>
      <c r="D8" s="450"/>
      <c r="E8" s="450"/>
      <c r="F8" s="450"/>
      <c r="G8" s="450"/>
      <c r="U8" s="582" t="s">
        <v>235</v>
      </c>
      <c r="V8" s="583">
        <v>1</v>
      </c>
      <c r="W8" s="584">
        <f>1+10+V8+'Personal File'!$C$14</f>
        <v>15</v>
      </c>
      <c r="X8" s="585" t="s">
        <v>358</v>
      </c>
      <c r="Y8" s="18"/>
    </row>
    <row r="9" spans="1:25" ht="17.399999999999999" thickTop="1">
      <c r="A9" s="451" t="s">
        <v>299</v>
      </c>
      <c r="B9" s="452" t="s">
        <v>300</v>
      </c>
      <c r="C9" s="452"/>
      <c r="D9" s="453" t="s">
        <v>301</v>
      </c>
      <c r="E9" s="453"/>
      <c r="F9" s="454"/>
      <c r="G9" s="450"/>
      <c r="U9" s="582" t="s">
        <v>362</v>
      </c>
      <c r="V9" s="583">
        <v>1</v>
      </c>
      <c r="W9" s="584">
        <f>1+10+V9+'Personal File'!$C$14</f>
        <v>15</v>
      </c>
      <c r="X9" s="585" t="s">
        <v>358</v>
      </c>
      <c r="Y9" s="18"/>
    </row>
    <row r="10" spans="1:25">
      <c r="A10" s="570" t="s">
        <v>120</v>
      </c>
      <c r="B10" s="571">
        <f>'Personal File'!E3</f>
        <v>7</v>
      </c>
      <c r="C10" s="571"/>
      <c r="D10" s="572">
        <f>B10</f>
        <v>7</v>
      </c>
      <c r="E10" s="571"/>
      <c r="F10" s="573"/>
      <c r="G10" s="450"/>
      <c r="U10" s="582" t="s">
        <v>205</v>
      </c>
      <c r="V10" s="583">
        <v>1</v>
      </c>
      <c r="W10" s="584">
        <f>1+10+V10+'Personal File'!$C$14</f>
        <v>15</v>
      </c>
      <c r="X10" s="585" t="s">
        <v>358</v>
      </c>
      <c r="Y10" s="18"/>
    </row>
    <row r="11" spans="1:25" ht="17.399999999999999" thickBot="1">
      <c r="A11" s="455" t="s">
        <v>339</v>
      </c>
      <c r="B11" s="456">
        <f>'Personal File'!E4+'Personal File'!E5</f>
        <v>5</v>
      </c>
      <c r="C11" s="456"/>
      <c r="D11" s="574">
        <f>B11</f>
        <v>5</v>
      </c>
      <c r="E11" s="457"/>
      <c r="F11" s="458"/>
      <c r="G11" s="450"/>
      <c r="U11" s="586" t="s">
        <v>205</v>
      </c>
      <c r="V11" s="587">
        <v>1</v>
      </c>
      <c r="W11" s="588">
        <f>1+10+V11+'Personal File'!$C$14</f>
        <v>15</v>
      </c>
      <c r="X11" s="589" t="s">
        <v>358</v>
      </c>
      <c r="Y11" s="18"/>
    </row>
    <row r="12" spans="1:25" ht="17.399999999999999" thickTop="1">
      <c r="U12" s="582" t="s">
        <v>363</v>
      </c>
      <c r="V12" s="583">
        <v>2</v>
      </c>
      <c r="W12" s="584">
        <f>1+10+V12+'Personal File'!$C$14</f>
        <v>16</v>
      </c>
      <c r="X12" s="585" t="s">
        <v>358</v>
      </c>
      <c r="Y12" s="18"/>
    </row>
    <row r="13" spans="1:25" ht="23.4" thickBot="1">
      <c r="A13" s="594" t="s">
        <v>370</v>
      </c>
      <c r="B13" s="595"/>
      <c r="C13" s="595"/>
      <c r="D13" s="595"/>
      <c r="E13" s="595"/>
      <c r="F13" s="595"/>
      <c r="G13" s="595"/>
      <c r="U13" s="582" t="s">
        <v>364</v>
      </c>
      <c r="V13" s="583">
        <v>2</v>
      </c>
      <c r="W13" s="584">
        <f>1+10+V13+'Personal File'!$C$14</f>
        <v>16</v>
      </c>
      <c r="X13" s="585" t="s">
        <v>358</v>
      </c>
      <c r="Y13" s="18"/>
    </row>
    <row r="14" spans="1:25" ht="18" thickTop="1" thickBot="1">
      <c r="A14" s="282" t="s">
        <v>118</v>
      </c>
      <c r="B14" s="283">
        <v>0</v>
      </c>
      <c r="C14" s="284" t="s">
        <v>199</v>
      </c>
      <c r="D14" s="284" t="s">
        <v>200</v>
      </c>
      <c r="E14" s="284" t="s">
        <v>201</v>
      </c>
      <c r="F14" s="284" t="s">
        <v>202</v>
      </c>
      <c r="G14" s="285" t="s">
        <v>203</v>
      </c>
      <c r="U14" s="582" t="s">
        <v>366</v>
      </c>
      <c r="V14" s="583">
        <v>2</v>
      </c>
      <c r="W14" s="584">
        <f>1+10+V14+'Personal File'!$C$14</f>
        <v>16</v>
      </c>
      <c r="X14" s="585" t="s">
        <v>358</v>
      </c>
      <c r="Y14" s="18"/>
    </row>
    <row r="15" spans="1:25">
      <c r="A15" s="286">
        <v>1</v>
      </c>
      <c r="B15" s="297">
        <f>2+'Personal File'!C14</f>
        <v>5</v>
      </c>
      <c r="C15" s="292">
        <v>2</v>
      </c>
      <c r="D15" s="287"/>
      <c r="E15" s="287"/>
      <c r="F15" s="287"/>
      <c r="G15" s="288"/>
      <c r="U15" s="586" t="s">
        <v>366</v>
      </c>
      <c r="V15" s="587">
        <v>2</v>
      </c>
      <c r="W15" s="588">
        <f>1+10+V15+'Personal File'!$C$14</f>
        <v>16</v>
      </c>
      <c r="X15" s="589" t="s">
        <v>358</v>
      </c>
      <c r="Y15" s="18"/>
    </row>
    <row r="16" spans="1:25">
      <c r="A16" s="289">
        <v>2</v>
      </c>
      <c r="B16" s="298">
        <f t="shared" ref="B16:E29" si="4">B15</f>
        <v>5</v>
      </c>
      <c r="C16" s="292">
        <f>C15+1</f>
        <v>3</v>
      </c>
      <c r="D16" s="290"/>
      <c r="E16" s="290"/>
      <c r="F16" s="290"/>
      <c r="G16" s="291"/>
      <c r="U16" s="582" t="s">
        <v>228</v>
      </c>
      <c r="V16" s="583">
        <v>3</v>
      </c>
      <c r="W16" s="584">
        <f>1+10+V16+'Personal File'!$C$14</f>
        <v>17</v>
      </c>
      <c r="X16" s="585" t="s">
        <v>519</v>
      </c>
      <c r="Y16" s="18"/>
    </row>
    <row r="17" spans="1:25">
      <c r="A17" s="289">
        <v>3</v>
      </c>
      <c r="B17" s="298">
        <f t="shared" si="4"/>
        <v>5</v>
      </c>
      <c r="C17" s="292">
        <f>C16+1</f>
        <v>4</v>
      </c>
      <c r="D17" s="290"/>
      <c r="E17" s="290"/>
      <c r="F17" s="290"/>
      <c r="G17" s="291"/>
      <c r="U17" s="582" t="s">
        <v>377</v>
      </c>
      <c r="V17" s="583">
        <v>3</v>
      </c>
      <c r="W17" s="584">
        <f>1+10+V17+'Personal File'!$C$14</f>
        <v>17</v>
      </c>
      <c r="X17" s="585" t="s">
        <v>519</v>
      </c>
      <c r="Y17" s="18"/>
    </row>
    <row r="18" spans="1:25" ht="17.399999999999999" thickBot="1">
      <c r="A18" s="289">
        <v>4</v>
      </c>
      <c r="B18" s="298">
        <f t="shared" si="4"/>
        <v>5</v>
      </c>
      <c r="C18" s="292">
        <f>C17+1</f>
        <v>5</v>
      </c>
      <c r="D18" s="290"/>
      <c r="E18" s="290"/>
      <c r="F18" s="290"/>
      <c r="G18" s="291"/>
      <c r="U18" s="590" t="s">
        <v>367</v>
      </c>
      <c r="V18" s="591">
        <v>3</v>
      </c>
      <c r="W18" s="592">
        <f>1+10+V18+'Personal File'!$C$14</f>
        <v>17</v>
      </c>
      <c r="X18" s="593" t="s">
        <v>519</v>
      </c>
    </row>
    <row r="19" spans="1:25" ht="17.399999999999999" thickTop="1">
      <c r="A19" s="289">
        <v>5</v>
      </c>
      <c r="B19" s="298">
        <f t="shared" si="4"/>
        <v>5</v>
      </c>
      <c r="C19" s="292">
        <f t="shared" si="4"/>
        <v>5</v>
      </c>
      <c r="D19" s="292">
        <v>1</v>
      </c>
      <c r="E19" s="290"/>
      <c r="F19" s="290"/>
      <c r="G19" s="291"/>
    </row>
    <row r="20" spans="1:25">
      <c r="A20" s="289">
        <v>6</v>
      </c>
      <c r="B20" s="298">
        <f t="shared" si="4"/>
        <v>5</v>
      </c>
      <c r="C20" s="298">
        <f t="shared" si="4"/>
        <v>5</v>
      </c>
      <c r="D20" s="298">
        <f>D19+1</f>
        <v>2</v>
      </c>
      <c r="E20" s="290"/>
      <c r="F20" s="290"/>
      <c r="G20" s="291"/>
    </row>
    <row r="21" spans="1:25">
      <c r="A21" s="289">
        <v>7</v>
      </c>
      <c r="B21" s="298">
        <f t="shared" si="4"/>
        <v>5</v>
      </c>
      <c r="C21" s="292">
        <f t="shared" si="4"/>
        <v>5</v>
      </c>
      <c r="D21" s="292">
        <f t="shared" ref="D21:D22" si="5">D20+1</f>
        <v>3</v>
      </c>
      <c r="E21" s="290"/>
      <c r="F21" s="290"/>
      <c r="G21" s="291"/>
    </row>
    <row r="22" spans="1:25">
      <c r="A22" s="289">
        <v>8</v>
      </c>
      <c r="B22" s="298">
        <f t="shared" si="4"/>
        <v>5</v>
      </c>
      <c r="C22" s="292">
        <f t="shared" si="4"/>
        <v>5</v>
      </c>
      <c r="D22" s="292">
        <f t="shared" si="5"/>
        <v>4</v>
      </c>
      <c r="E22" s="290"/>
      <c r="F22" s="290"/>
      <c r="G22" s="291"/>
    </row>
    <row r="23" spans="1:25">
      <c r="A23" s="289">
        <v>9</v>
      </c>
      <c r="B23" s="298">
        <f t="shared" si="4"/>
        <v>5</v>
      </c>
      <c r="C23" s="292">
        <f t="shared" si="4"/>
        <v>5</v>
      </c>
      <c r="D23" s="292">
        <f t="shared" si="4"/>
        <v>4</v>
      </c>
      <c r="E23" s="292">
        <v>1</v>
      </c>
      <c r="F23" s="290"/>
      <c r="G23" s="291"/>
    </row>
    <row r="24" spans="1:25">
      <c r="A24" s="289">
        <v>10</v>
      </c>
      <c r="B24" s="298">
        <f t="shared" si="4"/>
        <v>5</v>
      </c>
      <c r="C24" s="292">
        <f t="shared" si="4"/>
        <v>5</v>
      </c>
      <c r="D24" s="292">
        <f t="shared" si="4"/>
        <v>4</v>
      </c>
      <c r="E24" s="292">
        <f t="shared" ref="E24:E26" si="6">E23+1</f>
        <v>2</v>
      </c>
      <c r="F24" s="290"/>
      <c r="G24" s="291"/>
    </row>
    <row r="25" spans="1:25">
      <c r="A25" s="289">
        <v>11</v>
      </c>
      <c r="B25" s="298">
        <f t="shared" si="4"/>
        <v>5</v>
      </c>
      <c r="C25" s="292">
        <f t="shared" si="4"/>
        <v>5</v>
      </c>
      <c r="D25" s="292">
        <f t="shared" si="4"/>
        <v>4</v>
      </c>
      <c r="E25" s="292">
        <f t="shared" si="6"/>
        <v>3</v>
      </c>
      <c r="F25" s="290"/>
      <c r="G25" s="291"/>
    </row>
    <row r="26" spans="1:25">
      <c r="A26" s="293">
        <v>12</v>
      </c>
      <c r="B26" s="299">
        <f t="shared" si="4"/>
        <v>5</v>
      </c>
      <c r="C26" s="294">
        <f t="shared" si="4"/>
        <v>5</v>
      </c>
      <c r="D26" s="294">
        <f t="shared" si="4"/>
        <v>4</v>
      </c>
      <c r="E26" s="294">
        <f t="shared" si="6"/>
        <v>4</v>
      </c>
      <c r="F26" s="290"/>
      <c r="G26" s="291"/>
    </row>
    <row r="27" spans="1:25">
      <c r="A27" s="289">
        <v>13</v>
      </c>
      <c r="B27" s="298">
        <f t="shared" si="4"/>
        <v>5</v>
      </c>
      <c r="C27" s="292">
        <f t="shared" si="4"/>
        <v>5</v>
      </c>
      <c r="D27" s="292">
        <f t="shared" si="4"/>
        <v>4</v>
      </c>
      <c r="E27" s="292">
        <f t="shared" si="4"/>
        <v>4</v>
      </c>
      <c r="F27" s="292">
        <v>1</v>
      </c>
      <c r="G27" s="291"/>
    </row>
    <row r="28" spans="1:25">
      <c r="A28" s="289">
        <v>14</v>
      </c>
      <c r="B28" s="298">
        <f t="shared" si="4"/>
        <v>5</v>
      </c>
      <c r="C28" s="292">
        <f t="shared" si="4"/>
        <v>5</v>
      </c>
      <c r="D28" s="292">
        <f t="shared" si="4"/>
        <v>4</v>
      </c>
      <c r="E28" s="292">
        <f t="shared" si="4"/>
        <v>4</v>
      </c>
      <c r="F28" s="292">
        <f t="shared" ref="F28:F29" si="7">F27+1</f>
        <v>2</v>
      </c>
      <c r="G28" s="291"/>
    </row>
    <row r="29" spans="1:25" ht="17.399999999999999" thickBot="1">
      <c r="A29" s="295">
        <v>15</v>
      </c>
      <c r="B29" s="300">
        <f t="shared" si="4"/>
        <v>5</v>
      </c>
      <c r="C29" s="296">
        <f t="shared" si="4"/>
        <v>5</v>
      </c>
      <c r="D29" s="296">
        <f t="shared" si="4"/>
        <v>4</v>
      </c>
      <c r="E29" s="296">
        <f t="shared" si="4"/>
        <v>4</v>
      </c>
      <c r="F29" s="296">
        <f t="shared" si="7"/>
        <v>3</v>
      </c>
      <c r="G29" s="301"/>
    </row>
    <row r="30" spans="1:25" ht="17.399999999999999" thickTop="1"/>
  </sheetData>
  <conditionalFormatting sqref="X6:X18">
    <cfRule type="cellIs" dxfId="63" priority="100" operator="equal">
      <formula>"þ"</formula>
    </cfRule>
  </conditionalFormatting>
  <conditionalFormatting sqref="X3:X4">
    <cfRule type="cellIs" dxfId="62" priority="123" operator="equal">
      <formula>"þ"</formula>
    </cfRule>
  </conditionalFormatting>
  <conditionalFormatting sqref="X9">
    <cfRule type="cellIs" dxfId="61" priority="120" operator="equal">
      <formula>"þ"</formula>
    </cfRule>
  </conditionalFormatting>
  <conditionalFormatting sqref="X5">
    <cfRule type="cellIs" dxfId="60" priority="119" operator="equal">
      <formula>"þ"</formula>
    </cfRule>
  </conditionalFormatting>
  <conditionalFormatting sqref="X10">
    <cfRule type="cellIs" dxfId="59" priority="117" operator="equal">
      <formula>"þ"</formula>
    </cfRule>
  </conditionalFormatting>
  <conditionalFormatting sqref="X10">
    <cfRule type="cellIs" dxfId="58" priority="116" operator="equal">
      <formula>"þ"</formula>
    </cfRule>
  </conditionalFormatting>
  <conditionalFormatting sqref="X10">
    <cfRule type="cellIs" dxfId="57" priority="115" operator="equal">
      <formula>"þ"</formula>
    </cfRule>
  </conditionalFormatting>
  <conditionalFormatting sqref="X10">
    <cfRule type="cellIs" dxfId="56" priority="113" operator="equal">
      <formula>"þ"</formula>
    </cfRule>
  </conditionalFormatting>
  <conditionalFormatting sqref="X10">
    <cfRule type="cellIs" dxfId="55" priority="112" operator="equal">
      <formula>"þ"</formula>
    </cfRule>
  </conditionalFormatting>
  <conditionalFormatting sqref="X8">
    <cfRule type="cellIs" dxfId="54" priority="108" operator="equal">
      <formula>"þ"</formula>
    </cfRule>
  </conditionalFormatting>
  <conditionalFormatting sqref="X8">
    <cfRule type="cellIs" dxfId="53" priority="107" operator="equal">
      <formula>"þ"</formula>
    </cfRule>
  </conditionalFormatting>
  <conditionalFormatting sqref="X9">
    <cfRule type="cellIs" dxfId="52" priority="106" operator="equal">
      <formula>"þ"</formula>
    </cfRule>
  </conditionalFormatting>
  <conditionalFormatting sqref="X9">
    <cfRule type="cellIs" dxfId="51" priority="105" operator="equal">
      <formula>"þ"</formula>
    </cfRule>
  </conditionalFormatting>
  <conditionalFormatting sqref="X7">
    <cfRule type="cellIs" dxfId="50" priority="104" operator="equal">
      <formula>"þ"</formula>
    </cfRule>
  </conditionalFormatting>
  <conditionalFormatting sqref="X9">
    <cfRule type="cellIs" dxfId="49" priority="103" operator="equal">
      <formula>"þ"</formula>
    </cfRule>
  </conditionalFormatting>
  <conditionalFormatting sqref="X9">
    <cfRule type="cellIs" dxfId="48" priority="102" operator="equal">
      <formula>"þ"</formula>
    </cfRule>
  </conditionalFormatting>
  <conditionalFormatting sqref="X8">
    <cfRule type="cellIs" dxfId="47" priority="101" operator="equal">
      <formula>"þ"</formula>
    </cfRule>
  </conditionalFormatting>
  <conditionalFormatting sqref="X10">
    <cfRule type="cellIs" dxfId="46" priority="93" operator="equal">
      <formula>"þ"</formula>
    </cfRule>
  </conditionalFormatting>
  <conditionalFormatting sqref="X10">
    <cfRule type="cellIs" dxfId="45" priority="92" operator="equal">
      <formula>"þ"</formula>
    </cfRule>
  </conditionalFormatting>
  <conditionalFormatting sqref="X10">
    <cfRule type="cellIs" dxfId="44" priority="90" operator="equal">
      <formula>"þ"</formula>
    </cfRule>
  </conditionalFormatting>
  <conditionalFormatting sqref="X11">
    <cfRule type="cellIs" dxfId="43" priority="89" operator="equal">
      <formula>"þ"</formula>
    </cfRule>
  </conditionalFormatting>
  <conditionalFormatting sqref="X11">
    <cfRule type="cellIs" dxfId="42" priority="88" operator="equal">
      <formula>"þ"</formula>
    </cfRule>
  </conditionalFormatting>
  <conditionalFormatting sqref="X11">
    <cfRule type="cellIs" dxfId="41" priority="87" operator="equal">
      <formula>"þ"</formula>
    </cfRule>
  </conditionalFormatting>
  <conditionalFormatting sqref="X11">
    <cfRule type="cellIs" dxfId="40" priority="86" operator="equal">
      <formula>"þ"</formula>
    </cfRule>
  </conditionalFormatting>
  <conditionalFormatting sqref="X11">
    <cfRule type="cellIs" dxfId="39" priority="85" operator="equal">
      <formula>"þ"</formula>
    </cfRule>
  </conditionalFormatting>
  <conditionalFormatting sqref="X12">
    <cfRule type="cellIs" dxfId="38" priority="84" operator="equal">
      <formula>"þ"</formula>
    </cfRule>
  </conditionalFormatting>
  <conditionalFormatting sqref="X13">
    <cfRule type="cellIs" dxfId="37" priority="73" operator="equal">
      <formula>"þ"</formula>
    </cfRule>
  </conditionalFormatting>
  <printOptions gridLinesSet="0"/>
  <pageMargins left="0.62" right="0.33" top="0.5" bottom="0.63" header="0.5" footer="0.5"/>
  <pageSetup orientation="portrait" horizontalDpi="120" verticalDpi="144" r:id="rId1"/>
  <headerFooter alignWithMargins="0"/>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M52"/>
  <sheetViews>
    <sheetView showGridLines="0" workbookViewId="0"/>
  </sheetViews>
  <sheetFormatPr defaultColWidth="13" defaultRowHeight="15.6"/>
  <cols>
    <col min="1" max="1" width="24.09765625" style="146" bestFit="1" customWidth="1"/>
    <col min="2" max="2" width="8.5" style="146" bestFit="1" customWidth="1"/>
    <col min="3" max="3" width="5.59765625" style="146" bestFit="1" customWidth="1"/>
    <col min="4" max="4" width="6.5" style="146" bestFit="1" customWidth="1"/>
    <col min="5" max="5" width="14.59765625" style="146" bestFit="1" customWidth="1"/>
    <col min="6" max="6" width="9.3984375" style="146" bestFit="1" customWidth="1"/>
    <col min="7" max="7" width="4.3984375" style="146" bestFit="1" customWidth="1"/>
    <col min="8" max="8" width="4.69921875" style="146" bestFit="1" customWidth="1"/>
    <col min="9" max="9" width="5.69921875" style="146" bestFit="1" customWidth="1"/>
    <col min="10" max="10" width="6.296875" style="146" bestFit="1" customWidth="1"/>
    <col min="11" max="11" width="9.69921875" style="146" bestFit="1" customWidth="1"/>
    <col min="12" max="12" width="2.8984375" style="16" customWidth="1"/>
    <col min="13" max="13" width="5.796875" style="16" bestFit="1" customWidth="1"/>
    <col min="14" max="16384" width="13" style="16"/>
  </cols>
  <sheetData>
    <row r="1" spans="1:13" ht="23.4" thickBot="1">
      <c r="A1" s="151" t="s">
        <v>26</v>
      </c>
      <c r="B1" s="151"/>
      <c r="C1" s="151"/>
      <c r="D1" s="151"/>
      <c r="E1" s="151"/>
      <c r="F1" s="151"/>
      <c r="G1" s="151"/>
      <c r="H1" s="151"/>
      <c r="I1" s="151"/>
      <c r="J1" s="151"/>
      <c r="K1" s="151"/>
    </row>
    <row r="2" spans="1:13" ht="16.8" thickTop="1" thickBot="1">
      <c r="A2" s="152" t="s">
        <v>7</v>
      </c>
      <c r="B2" s="153" t="s">
        <v>8</v>
      </c>
      <c r="C2" s="153" t="s">
        <v>29</v>
      </c>
      <c r="D2" s="153" t="s">
        <v>30</v>
      </c>
      <c r="E2" s="154" t="s">
        <v>71</v>
      </c>
      <c r="F2" s="153" t="s">
        <v>27</v>
      </c>
      <c r="G2" s="153" t="s">
        <v>31</v>
      </c>
      <c r="H2" s="155" t="s">
        <v>96</v>
      </c>
      <c r="I2" s="156" t="s">
        <v>105</v>
      </c>
      <c r="J2" s="155" t="s">
        <v>86</v>
      </c>
      <c r="K2" s="157" t="s">
        <v>6</v>
      </c>
      <c r="M2" s="158" t="s">
        <v>117</v>
      </c>
    </row>
    <row r="3" spans="1:13">
      <c r="A3" s="262" t="s">
        <v>311</v>
      </c>
      <c r="B3" s="8" t="s">
        <v>220</v>
      </c>
      <c r="C3" s="9" t="str">
        <f>CONCATENATE('Personal File'!$C$11," +3")</f>
        <v>+3 +3</v>
      </c>
      <c r="D3" s="10" t="s">
        <v>315</v>
      </c>
      <c r="E3" s="10" t="s">
        <v>221</v>
      </c>
      <c r="F3" s="11" t="s">
        <v>101</v>
      </c>
      <c r="G3" s="12">
        <v>8</v>
      </c>
      <c r="H3" s="15" t="str">
        <f>CONCATENATE("+",'Personal File'!$B$9+'Personal File'!$C$11+D3)</f>
        <v>+15</v>
      </c>
      <c r="I3" s="13">
        <f t="shared" ref="I3:I19" ca="1" si="0">RANDBETWEEN(1,20)</f>
        <v>10</v>
      </c>
      <c r="J3" s="7">
        <f t="shared" ref="J3:J20" ca="1" si="1">I3+H3</f>
        <v>25</v>
      </c>
      <c r="K3" s="389"/>
      <c r="M3" s="277">
        <v>8000</v>
      </c>
    </row>
    <row r="4" spans="1:13">
      <c r="A4" s="270" t="s">
        <v>312</v>
      </c>
      <c r="B4" s="271" t="s">
        <v>220</v>
      </c>
      <c r="C4" s="272" t="str">
        <f>CONCATENATE('Personal File'!$C$11," +3")</f>
        <v>+3 +3</v>
      </c>
      <c r="D4" s="273" t="s">
        <v>315</v>
      </c>
      <c r="E4" s="273" t="s">
        <v>221</v>
      </c>
      <c r="F4" s="11" t="s">
        <v>101</v>
      </c>
      <c r="G4" s="274"/>
      <c r="H4" s="15" t="str">
        <f>CONCATENATE("+",'Personal File'!$B$9+'Personal File'!$C$11+D4-5)</f>
        <v>+10</v>
      </c>
      <c r="I4" s="13">
        <f t="shared" ca="1" si="0"/>
        <v>13</v>
      </c>
      <c r="J4" s="7">
        <f t="shared" ref="J4" ca="1" si="2">I4+H4</f>
        <v>23</v>
      </c>
      <c r="K4" s="390"/>
      <c r="M4" s="279" t="s">
        <v>119</v>
      </c>
    </row>
    <row r="5" spans="1:13">
      <c r="A5" s="270" t="s">
        <v>313</v>
      </c>
      <c r="B5" s="271" t="s">
        <v>220</v>
      </c>
      <c r="C5" s="272" t="str">
        <f>CONCATENATE('Personal File'!$C$11," +3")</f>
        <v>+3 +3</v>
      </c>
      <c r="D5" s="273" t="s">
        <v>315</v>
      </c>
      <c r="E5" s="273" t="s">
        <v>221</v>
      </c>
      <c r="F5" s="11" t="s">
        <v>101</v>
      </c>
      <c r="G5" s="274"/>
      <c r="H5" s="15" t="str">
        <f>CONCATENATE("+",'Personal File'!$B$9+'Personal File'!$C$11+D5-10)</f>
        <v>+5</v>
      </c>
      <c r="I5" s="13">
        <f t="shared" ca="1" si="0"/>
        <v>3</v>
      </c>
      <c r="J5" s="7">
        <f t="shared" ref="J5:J6" ca="1" si="3">I5+H5</f>
        <v>8</v>
      </c>
      <c r="K5" s="390"/>
      <c r="M5" s="279" t="s">
        <v>119</v>
      </c>
    </row>
    <row r="6" spans="1:13">
      <c r="A6" s="270" t="s">
        <v>314</v>
      </c>
      <c r="B6" s="8" t="s">
        <v>220</v>
      </c>
      <c r="C6" s="9" t="str">
        <f>CONCATENATE('Personal File'!$C$11," +3")</f>
        <v>+3 +3</v>
      </c>
      <c r="D6" s="10" t="s">
        <v>315</v>
      </c>
      <c r="E6" s="10" t="s">
        <v>221</v>
      </c>
      <c r="F6" s="11" t="s">
        <v>101</v>
      </c>
      <c r="G6" s="274"/>
      <c r="H6" s="15" t="str">
        <f>CONCATENATE("+",'Personal File'!$B$9+'Personal File'!$C$11+D6)</f>
        <v>+15</v>
      </c>
      <c r="I6" s="13">
        <f t="shared" ca="1" si="0"/>
        <v>20</v>
      </c>
      <c r="J6" s="7">
        <f t="shared" ca="1" si="3"/>
        <v>35</v>
      </c>
      <c r="K6" s="390"/>
      <c r="M6" s="388" t="s">
        <v>119</v>
      </c>
    </row>
    <row r="7" spans="1:13">
      <c r="A7" s="357" t="s">
        <v>256</v>
      </c>
      <c r="B7" s="358" t="s">
        <v>113</v>
      </c>
      <c r="C7" s="359" t="s">
        <v>257</v>
      </c>
      <c r="D7" s="360" t="s">
        <v>258</v>
      </c>
      <c r="E7" s="361"/>
      <c r="F7" s="361"/>
      <c r="G7" s="362"/>
      <c r="H7" s="362"/>
      <c r="I7" s="362"/>
      <c r="J7" s="362"/>
      <c r="K7" s="395"/>
      <c r="M7" s="386">
        <v>1000</v>
      </c>
    </row>
    <row r="8" spans="1:13">
      <c r="A8" s="504" t="s">
        <v>317</v>
      </c>
      <c r="B8" s="505" t="s">
        <v>253</v>
      </c>
      <c r="C8" s="506" t="str">
        <f>'Personal File'!$C$11</f>
        <v>+3</v>
      </c>
      <c r="D8" s="507" t="s">
        <v>66</v>
      </c>
      <c r="E8" s="507" t="s">
        <v>320</v>
      </c>
      <c r="F8" s="510" t="s">
        <v>321</v>
      </c>
      <c r="G8" s="12">
        <v>0.5</v>
      </c>
      <c r="H8" s="15" t="str">
        <f>CONCATENATE("+",'Personal File'!$B$9+'Personal File'!$C$11+D8)</f>
        <v>+12</v>
      </c>
      <c r="I8" s="509"/>
      <c r="J8" s="508"/>
      <c r="K8" s="392"/>
      <c r="M8" s="513">
        <v>0</v>
      </c>
    </row>
    <row r="9" spans="1:13">
      <c r="A9" s="504" t="s">
        <v>318</v>
      </c>
      <c r="B9" s="505" t="s">
        <v>253</v>
      </c>
      <c r="C9" s="506" t="str">
        <f>'Personal File'!$C$11</f>
        <v>+3</v>
      </c>
      <c r="D9" s="507" t="s">
        <v>66</v>
      </c>
      <c r="E9" s="507" t="s">
        <v>320</v>
      </c>
      <c r="F9" s="510" t="s">
        <v>321</v>
      </c>
      <c r="G9" s="508"/>
      <c r="H9" s="15" t="str">
        <f>CONCATENATE("+",'Personal File'!$B$9+'Personal File'!$C$11+D9-5)</f>
        <v>+7</v>
      </c>
      <c r="I9" s="509"/>
      <c r="J9" s="508"/>
      <c r="K9" s="393"/>
      <c r="M9" s="279" t="s">
        <v>119</v>
      </c>
    </row>
    <row r="10" spans="1:13">
      <c r="A10" s="504" t="s">
        <v>319</v>
      </c>
      <c r="B10" s="505" t="s">
        <v>253</v>
      </c>
      <c r="C10" s="506" t="str">
        <f>'Personal File'!$C$11</f>
        <v>+3</v>
      </c>
      <c r="D10" s="507" t="s">
        <v>66</v>
      </c>
      <c r="E10" s="507" t="s">
        <v>320</v>
      </c>
      <c r="F10" s="510" t="s">
        <v>321</v>
      </c>
      <c r="G10" s="508"/>
      <c r="H10" s="15" t="str">
        <f>CONCATENATE("+",'Personal File'!$B$9+'Personal File'!$C$11+D10-10)</f>
        <v>+2</v>
      </c>
      <c r="I10" s="509"/>
      <c r="J10" s="508"/>
      <c r="K10" s="393"/>
      <c r="M10" s="279" t="s">
        <v>119</v>
      </c>
    </row>
    <row r="11" spans="1:13">
      <c r="A11" s="519" t="s">
        <v>322</v>
      </c>
      <c r="B11" s="520" t="s">
        <v>253</v>
      </c>
      <c r="C11" s="521" t="str">
        <f>'Personal File'!$C$11</f>
        <v>+3</v>
      </c>
      <c r="D11" s="522" t="s">
        <v>66</v>
      </c>
      <c r="E11" s="522" t="s">
        <v>320</v>
      </c>
      <c r="F11" s="523" t="s">
        <v>321</v>
      </c>
      <c r="G11" s="524"/>
      <c r="H11" s="525" t="str">
        <f>CONCATENATE("+",'Personal File'!$B$9+'Personal File'!$C$11+D11)</f>
        <v>+12</v>
      </c>
      <c r="I11" s="526"/>
      <c r="J11" s="524"/>
      <c r="K11" s="391"/>
      <c r="M11" s="386" t="s">
        <v>119</v>
      </c>
    </row>
    <row r="12" spans="1:13">
      <c r="A12" s="504" t="s">
        <v>324</v>
      </c>
      <c r="B12" s="505" t="s">
        <v>325</v>
      </c>
      <c r="C12" s="9" t="str">
        <f>CONCATENATE('Personal File'!$C$11," +2")</f>
        <v>+3 +2</v>
      </c>
      <c r="D12" s="507" t="s">
        <v>99</v>
      </c>
      <c r="E12" s="507" t="s">
        <v>326</v>
      </c>
      <c r="F12" s="510" t="s">
        <v>101</v>
      </c>
      <c r="G12" s="517">
        <v>2</v>
      </c>
      <c r="H12" s="516" t="str">
        <f>CONCATENATE("+",'Personal File'!$B$9+'Personal File'!$C$11+D12)</f>
        <v>+14</v>
      </c>
      <c r="I12" s="509"/>
      <c r="J12" s="508"/>
      <c r="K12" s="518"/>
      <c r="M12" s="513">
        <v>0</v>
      </c>
    </row>
    <row r="13" spans="1:13">
      <c r="A13" s="504" t="s">
        <v>522</v>
      </c>
      <c r="B13" s="505" t="s">
        <v>325</v>
      </c>
      <c r="C13" s="506" t="str">
        <f>CONCATENATE('Personal File'!$C$11," +2")</f>
        <v>+3 +2</v>
      </c>
      <c r="D13" s="507" t="s">
        <v>99</v>
      </c>
      <c r="E13" s="507" t="s">
        <v>320</v>
      </c>
      <c r="F13" s="510" t="s">
        <v>101</v>
      </c>
      <c r="G13" s="508"/>
      <c r="H13" s="15" t="str">
        <f>CONCATENATE("+",'Personal File'!$B$9+'Personal File'!$C$11+D13-5)</f>
        <v>+9</v>
      </c>
      <c r="I13" s="509"/>
      <c r="J13" s="508"/>
      <c r="K13" s="393"/>
      <c r="M13" s="279" t="s">
        <v>119</v>
      </c>
    </row>
    <row r="14" spans="1:13">
      <c r="A14" s="504" t="s">
        <v>523</v>
      </c>
      <c r="B14" s="505" t="s">
        <v>325</v>
      </c>
      <c r="C14" s="506" t="str">
        <f>CONCATENATE('Personal File'!$C$11," +2")</f>
        <v>+3 +2</v>
      </c>
      <c r="D14" s="507" t="s">
        <v>99</v>
      </c>
      <c r="E14" s="507" t="s">
        <v>320</v>
      </c>
      <c r="F14" s="510" t="s">
        <v>101</v>
      </c>
      <c r="G14" s="508"/>
      <c r="H14" s="15" t="str">
        <f>CONCATENATE("+",'Personal File'!$B$9+'Personal File'!$C$11+D14-10)</f>
        <v>+4</v>
      </c>
      <c r="I14" s="509"/>
      <c r="J14" s="508"/>
      <c r="K14" s="393"/>
      <c r="M14" s="279" t="s">
        <v>119</v>
      </c>
    </row>
    <row r="15" spans="1:13">
      <c r="A15" s="504" t="s">
        <v>524</v>
      </c>
      <c r="B15" s="505" t="s">
        <v>325</v>
      </c>
      <c r="C15" s="506" t="str">
        <f>CONCATENATE('Personal File'!$C$11," +2")</f>
        <v>+3 +2</v>
      </c>
      <c r="D15" s="507" t="s">
        <v>99</v>
      </c>
      <c r="E15" s="511" t="s">
        <v>320</v>
      </c>
      <c r="F15" s="512" t="s">
        <v>101</v>
      </c>
      <c r="G15" s="508"/>
      <c r="H15" s="15" t="str">
        <f>CONCATENATE("+",'Personal File'!$B$9+'Personal File'!$C$11+D15)</f>
        <v>+14</v>
      </c>
      <c r="I15" s="509"/>
      <c r="J15" s="508"/>
      <c r="K15" s="391"/>
      <c r="M15" s="386" t="s">
        <v>119</v>
      </c>
    </row>
    <row r="16" spans="1:13">
      <c r="A16" s="381" t="s">
        <v>252</v>
      </c>
      <c r="B16" s="382" t="s">
        <v>253</v>
      </c>
      <c r="C16" s="383" t="str">
        <f>'Personal File'!$C$11</f>
        <v>+3</v>
      </c>
      <c r="D16" s="384" t="s">
        <v>66</v>
      </c>
      <c r="E16" s="384" t="s">
        <v>254</v>
      </c>
      <c r="F16" s="325" t="s">
        <v>255</v>
      </c>
      <c r="G16" s="377" t="s">
        <v>119</v>
      </c>
      <c r="H16" s="378" t="str">
        <f>CONCATENATE("+",'Personal File'!$B$9+'Personal File'!$C$11+D16)</f>
        <v>+12</v>
      </c>
      <c r="I16" s="379">
        <f t="shared" ca="1" si="0"/>
        <v>12</v>
      </c>
      <c r="J16" s="380">
        <f t="shared" ref="J16" ca="1" si="4">I16+H16</f>
        <v>24</v>
      </c>
      <c r="K16" s="392"/>
      <c r="M16" s="387" t="s">
        <v>119</v>
      </c>
    </row>
    <row r="17" spans="1:13">
      <c r="A17" s="262" t="s">
        <v>262</v>
      </c>
      <c r="B17" s="8" t="s">
        <v>253</v>
      </c>
      <c r="C17" s="9" t="s">
        <v>261</v>
      </c>
      <c r="D17" s="10" t="s">
        <v>66</v>
      </c>
      <c r="E17" s="10" t="s">
        <v>254</v>
      </c>
      <c r="F17" s="333" t="s">
        <v>255</v>
      </c>
      <c r="G17" s="385"/>
      <c r="H17" s="15" t="str">
        <f>CONCATENATE("+",'Personal File'!$B$9+'Personal File'!$C$11+D17-5)</f>
        <v>+7</v>
      </c>
      <c r="I17" s="13">
        <f t="shared" ca="1" si="0"/>
        <v>2</v>
      </c>
      <c r="J17" s="7">
        <f t="shared" ref="J17" ca="1" si="5">I17+H17</f>
        <v>9</v>
      </c>
      <c r="K17" s="393"/>
      <c r="M17" s="279" t="s">
        <v>119</v>
      </c>
    </row>
    <row r="18" spans="1:13">
      <c r="A18" s="262" t="s">
        <v>263</v>
      </c>
      <c r="B18" s="8" t="s">
        <v>253</v>
      </c>
      <c r="C18" s="9" t="str">
        <f>'Personal File'!$C$11</f>
        <v>+3</v>
      </c>
      <c r="D18" s="10" t="s">
        <v>66</v>
      </c>
      <c r="E18" s="10" t="s">
        <v>254</v>
      </c>
      <c r="F18" s="333" t="s">
        <v>255</v>
      </c>
      <c r="G18" s="385"/>
      <c r="H18" s="15" t="str">
        <f>CONCATENATE("+",'Personal File'!$B$9+'Personal File'!$C$11+D18-10)</f>
        <v>+2</v>
      </c>
      <c r="I18" s="13">
        <f t="shared" ca="1" si="0"/>
        <v>11</v>
      </c>
      <c r="J18" s="7">
        <f t="shared" ref="J18" ca="1" si="6">I18+H18</f>
        <v>13</v>
      </c>
      <c r="K18" s="393"/>
      <c r="M18" s="279" t="s">
        <v>119</v>
      </c>
    </row>
    <row r="19" spans="1:13">
      <c r="A19" s="357" t="s">
        <v>264</v>
      </c>
      <c r="B19" s="358" t="s">
        <v>253</v>
      </c>
      <c r="C19" s="359" t="str">
        <f>'Personal File'!$C$11</f>
        <v>+3</v>
      </c>
      <c r="D19" s="360" t="s">
        <v>66</v>
      </c>
      <c r="E19" s="360" t="s">
        <v>254</v>
      </c>
      <c r="F19" s="368" t="s">
        <v>255</v>
      </c>
      <c r="G19" s="362"/>
      <c r="H19" s="369" t="str">
        <f>CONCATENATE("+",'Personal File'!$B$9+'Personal File'!$C$11+D19)</f>
        <v>+12</v>
      </c>
      <c r="I19" s="502">
        <f t="shared" ca="1" si="0"/>
        <v>13</v>
      </c>
      <c r="J19" s="503">
        <f t="shared" ref="J19" ca="1" si="7">I19+H19</f>
        <v>25</v>
      </c>
      <c r="K19" s="391"/>
      <c r="M19" s="386" t="s">
        <v>119</v>
      </c>
    </row>
    <row r="20" spans="1:13" ht="16.2" thickBot="1">
      <c r="A20" s="263" t="s">
        <v>191</v>
      </c>
      <c r="B20" s="264" t="s">
        <v>191</v>
      </c>
      <c r="C20" s="363" t="str">
        <f>CONCATENATE('Personal File'!$C$11," +2")</f>
        <v>+3 +2</v>
      </c>
      <c r="D20" s="364" t="s">
        <v>66</v>
      </c>
      <c r="E20" s="364" t="s">
        <v>119</v>
      </c>
      <c r="F20" s="365" t="s">
        <v>119</v>
      </c>
      <c r="G20" s="265" t="s">
        <v>119</v>
      </c>
      <c r="H20" s="366" t="str">
        <f>CONCATENATE("+",'Personal File'!$B$9+'Personal File'!$C$11+D20)</f>
        <v>+12</v>
      </c>
      <c r="I20" s="266">
        <f ca="1">RANDBETWEEN(1,20)</f>
        <v>7</v>
      </c>
      <c r="J20" s="159">
        <f t="shared" ca="1" si="1"/>
        <v>19</v>
      </c>
      <c r="K20" s="367"/>
      <c r="M20" s="276" t="s">
        <v>119</v>
      </c>
    </row>
    <row r="21" spans="1:13" ht="6" customHeight="1" thickTop="1" thickBot="1">
      <c r="I21" s="144"/>
      <c r="J21" s="144"/>
    </row>
    <row r="22" spans="1:13" ht="16.8" thickTop="1" thickBot="1">
      <c r="A22" s="152" t="s">
        <v>10</v>
      </c>
      <c r="B22" s="153" t="s">
        <v>11</v>
      </c>
      <c r="C22" s="153" t="s">
        <v>29</v>
      </c>
      <c r="D22" s="153" t="s">
        <v>30</v>
      </c>
      <c r="E22" s="154" t="s">
        <v>71</v>
      </c>
      <c r="F22" s="153" t="s">
        <v>12</v>
      </c>
      <c r="G22" s="153" t="s">
        <v>31</v>
      </c>
      <c r="H22" s="155" t="s">
        <v>96</v>
      </c>
      <c r="I22" s="156" t="s">
        <v>105</v>
      </c>
      <c r="J22" s="155" t="s">
        <v>86</v>
      </c>
      <c r="K22" s="157" t="s">
        <v>6</v>
      </c>
      <c r="M22" s="158" t="s">
        <v>117</v>
      </c>
    </row>
    <row r="23" spans="1:13">
      <c r="A23" s="478" t="s">
        <v>186</v>
      </c>
      <c r="B23" s="479" t="s">
        <v>187</v>
      </c>
      <c r="C23" s="480" t="s">
        <v>119</v>
      </c>
      <c r="D23" s="480" t="s">
        <v>66</v>
      </c>
      <c r="E23" s="480" t="s">
        <v>119</v>
      </c>
      <c r="F23" s="481" t="s">
        <v>119</v>
      </c>
      <c r="G23" s="482" t="s">
        <v>119</v>
      </c>
      <c r="H23" s="483" t="str">
        <f>CONCATENATE("+",'Personal File'!$B$9+'Personal File'!$C$12+D23)</f>
        <v>+9</v>
      </c>
      <c r="I23" s="267">
        <f t="shared" ref="I23:I29" ca="1" si="8">RANDBETWEEN(1,20)</f>
        <v>19</v>
      </c>
      <c r="J23" s="476">
        <f t="shared" ref="J23:J26" ca="1" si="9">I23+H23</f>
        <v>28</v>
      </c>
      <c r="K23" s="477"/>
      <c r="M23" s="474" t="s">
        <v>119</v>
      </c>
    </row>
    <row r="24" spans="1:13">
      <c r="A24" s="478" t="s">
        <v>269</v>
      </c>
      <c r="B24" s="479" t="s">
        <v>119</v>
      </c>
      <c r="C24" s="480" t="s">
        <v>119</v>
      </c>
      <c r="D24" s="480" t="s">
        <v>99</v>
      </c>
      <c r="E24" s="480" t="s">
        <v>305</v>
      </c>
      <c r="F24" s="481" t="s">
        <v>119</v>
      </c>
      <c r="G24" s="482" t="s">
        <v>119</v>
      </c>
      <c r="H24" s="483" t="str">
        <f>CONCATENATE("+",'Personal File'!$E$3+D24)</f>
        <v>+9</v>
      </c>
      <c r="I24" s="13">
        <f t="shared" ca="1" si="8"/>
        <v>14</v>
      </c>
      <c r="J24" s="476">
        <f t="shared" ca="1" si="9"/>
        <v>23</v>
      </c>
      <c r="K24" s="477"/>
      <c r="M24" s="475" t="s">
        <v>119</v>
      </c>
    </row>
    <row r="25" spans="1:13">
      <c r="A25" s="478" t="s">
        <v>304</v>
      </c>
      <c r="B25" s="479" t="s">
        <v>119</v>
      </c>
      <c r="C25" s="480" t="s">
        <v>119</v>
      </c>
      <c r="D25" s="484">
        <f>2+2</f>
        <v>4</v>
      </c>
      <c r="E25" s="480" t="s">
        <v>119</v>
      </c>
      <c r="F25" s="481" t="s">
        <v>119</v>
      </c>
      <c r="G25" s="482" t="s">
        <v>119</v>
      </c>
      <c r="H25" s="483" t="str">
        <f>CONCATENATE("+",'Personal File'!$E$3+D25)</f>
        <v>+11</v>
      </c>
      <c r="I25" s="13">
        <f t="shared" ca="1" si="8"/>
        <v>4</v>
      </c>
      <c r="J25" s="476">
        <f t="shared" ref="J25" ca="1" si="10">I25+H25</f>
        <v>15</v>
      </c>
      <c r="K25" s="477"/>
      <c r="M25" s="475" t="s">
        <v>119</v>
      </c>
    </row>
    <row r="26" spans="1:13">
      <c r="A26" s="262" t="s">
        <v>197</v>
      </c>
      <c r="B26" s="8" t="s">
        <v>113</v>
      </c>
      <c r="C26" s="9" t="s">
        <v>100</v>
      </c>
      <c r="D26" s="10" t="s">
        <v>100</v>
      </c>
      <c r="E26" s="10" t="s">
        <v>140</v>
      </c>
      <c r="F26" s="333" t="s">
        <v>141</v>
      </c>
      <c r="G26" s="12">
        <v>2</v>
      </c>
      <c r="H26" s="15" t="str">
        <f>CONCATENATE("+",'Personal File'!$B$9+'Personal File'!$C$12+D26)</f>
        <v>+10</v>
      </c>
      <c r="I26" s="13">
        <f t="shared" ca="1" si="8"/>
        <v>10</v>
      </c>
      <c r="J26" s="7">
        <f t="shared" ca="1" si="9"/>
        <v>20</v>
      </c>
      <c r="K26" s="393"/>
      <c r="M26" s="279">
        <v>2000</v>
      </c>
    </row>
    <row r="27" spans="1:13">
      <c r="A27" s="262" t="s">
        <v>265</v>
      </c>
      <c r="B27" s="8" t="s">
        <v>113</v>
      </c>
      <c r="C27" s="9" t="s">
        <v>100</v>
      </c>
      <c r="D27" s="10" t="s">
        <v>100</v>
      </c>
      <c r="E27" s="10" t="s">
        <v>140</v>
      </c>
      <c r="F27" s="333" t="s">
        <v>141</v>
      </c>
      <c r="G27" s="385"/>
      <c r="H27" s="15" t="str">
        <f>CONCATENATE("+",'Personal File'!$B$9+'Personal File'!$C$12+D27-5)</f>
        <v>+5</v>
      </c>
      <c r="I27" s="13">
        <f t="shared" ca="1" si="8"/>
        <v>17</v>
      </c>
      <c r="J27" s="7">
        <f t="shared" ref="J27:J29" ca="1" si="11">I27+H27</f>
        <v>22</v>
      </c>
      <c r="K27" s="393"/>
      <c r="M27" s="279" t="s">
        <v>119</v>
      </c>
    </row>
    <row r="28" spans="1:13">
      <c r="A28" s="262" t="s">
        <v>266</v>
      </c>
      <c r="B28" s="8" t="s">
        <v>113</v>
      </c>
      <c r="C28" s="9" t="s">
        <v>100</v>
      </c>
      <c r="D28" s="10" t="s">
        <v>100</v>
      </c>
      <c r="E28" s="10" t="s">
        <v>140</v>
      </c>
      <c r="F28" s="333" t="s">
        <v>141</v>
      </c>
      <c r="G28" s="385"/>
      <c r="H28" s="15" t="str">
        <f>CONCATENATE("+",'Personal File'!$B$9+'Personal File'!$C$12+D28-10)</f>
        <v>+0</v>
      </c>
      <c r="I28" s="13">
        <f t="shared" ca="1" si="8"/>
        <v>8</v>
      </c>
      <c r="J28" s="7">
        <f t="shared" ca="1" si="11"/>
        <v>8</v>
      </c>
      <c r="K28" s="393"/>
      <c r="M28" s="279" t="s">
        <v>119</v>
      </c>
    </row>
    <row r="29" spans="1:13" ht="16.2" thickBot="1">
      <c r="A29" s="396" t="s">
        <v>267</v>
      </c>
      <c r="B29" s="397" t="s">
        <v>113</v>
      </c>
      <c r="C29" s="398" t="s">
        <v>100</v>
      </c>
      <c r="D29" s="398" t="s">
        <v>100</v>
      </c>
      <c r="E29" s="397" t="s">
        <v>140</v>
      </c>
      <c r="F29" s="398" t="s">
        <v>141</v>
      </c>
      <c r="G29" s="399"/>
      <c r="H29" s="400" t="str">
        <f>CONCATENATE("+",'Personal File'!$B$9+'Personal File'!$C$12+D29)</f>
        <v>+10</v>
      </c>
      <c r="I29" s="401">
        <f t="shared" ca="1" si="8"/>
        <v>12</v>
      </c>
      <c r="J29" s="402">
        <f t="shared" ca="1" si="11"/>
        <v>22</v>
      </c>
      <c r="K29" s="394"/>
      <c r="M29" s="276" t="s">
        <v>119</v>
      </c>
    </row>
    <row r="30" spans="1:13" ht="6" customHeight="1" thickTop="1" thickBot="1">
      <c r="D30" s="160"/>
      <c r="E30" s="160"/>
      <c r="G30" s="161"/>
      <c r="H30" s="161"/>
      <c r="I30" s="161"/>
      <c r="J30" s="161"/>
    </row>
    <row r="31" spans="1:13" ht="16.8" thickTop="1" thickBot="1">
      <c r="A31" s="152" t="s">
        <v>75</v>
      </c>
      <c r="B31" s="153" t="s">
        <v>20</v>
      </c>
      <c r="C31" s="153" t="s">
        <v>38</v>
      </c>
      <c r="D31" s="153" t="s">
        <v>86</v>
      </c>
      <c r="E31" s="153" t="s">
        <v>87</v>
      </c>
      <c r="F31" s="153" t="s">
        <v>88</v>
      </c>
      <c r="G31" s="153" t="s">
        <v>31</v>
      </c>
      <c r="H31" s="162" t="s">
        <v>6</v>
      </c>
      <c r="I31" s="163"/>
      <c r="J31" s="163"/>
      <c r="K31" s="164"/>
      <c r="M31" s="158" t="s">
        <v>117</v>
      </c>
    </row>
    <row r="32" spans="1:13">
      <c r="A32" s="323" t="s">
        <v>226</v>
      </c>
      <c r="B32" s="324">
        <v>7</v>
      </c>
      <c r="C32" s="325">
        <v>6</v>
      </c>
      <c r="D32" s="324">
        <v>0</v>
      </c>
      <c r="E32" s="340">
        <v>0.1</v>
      </c>
      <c r="F32" s="326" t="s">
        <v>114</v>
      </c>
      <c r="G32" s="327">
        <v>12.5</v>
      </c>
      <c r="H32" s="328" t="s">
        <v>227</v>
      </c>
      <c r="I32" s="329"/>
      <c r="J32" s="329"/>
      <c r="K32" s="330"/>
      <c r="M32" s="277">
        <v>9000</v>
      </c>
    </row>
    <row r="33" spans="1:13">
      <c r="A33" s="331" t="s">
        <v>225</v>
      </c>
      <c r="B33" s="332">
        <v>2</v>
      </c>
      <c r="C33" s="333" t="s">
        <v>119</v>
      </c>
      <c r="D33" s="334" t="s">
        <v>119</v>
      </c>
      <c r="E33" s="335" t="s">
        <v>119</v>
      </c>
      <c r="F33" s="333" t="s">
        <v>119</v>
      </c>
      <c r="G33" s="336">
        <v>0</v>
      </c>
      <c r="H33" s="337"/>
      <c r="I33" s="338"/>
      <c r="J33" s="338"/>
      <c r="K33" s="339"/>
      <c r="L33" s="281" t="s">
        <v>525</v>
      </c>
      <c r="M33" s="279">
        <v>8000</v>
      </c>
    </row>
    <row r="34" spans="1:13">
      <c r="A34" s="331" t="s">
        <v>248</v>
      </c>
      <c r="B34" s="332">
        <v>3</v>
      </c>
      <c r="C34" s="333" t="s">
        <v>119</v>
      </c>
      <c r="D34" s="334">
        <v>-1</v>
      </c>
      <c r="E34" s="335">
        <v>0.05</v>
      </c>
      <c r="F34" s="333" t="s">
        <v>119</v>
      </c>
      <c r="G34" s="336">
        <v>6</v>
      </c>
      <c r="H34" s="337"/>
      <c r="I34" s="338"/>
      <c r="J34" s="338"/>
      <c r="K34" s="339"/>
      <c r="M34" s="279">
        <v>2000</v>
      </c>
    </row>
    <row r="35" spans="1:13">
      <c r="A35" s="634" t="s">
        <v>361</v>
      </c>
      <c r="B35" s="635" t="s">
        <v>520</v>
      </c>
      <c r="C35" s="636" t="s">
        <v>119</v>
      </c>
      <c r="D35" s="635" t="s">
        <v>119</v>
      </c>
      <c r="E35" s="637" t="s">
        <v>119</v>
      </c>
      <c r="F35" s="636" t="s">
        <v>119</v>
      </c>
      <c r="G35" s="638" t="s">
        <v>119</v>
      </c>
      <c r="H35" s="639"/>
      <c r="I35" s="640"/>
      <c r="J35" s="640"/>
      <c r="K35" s="641"/>
      <c r="M35" s="642" t="s">
        <v>119</v>
      </c>
    </row>
    <row r="36" spans="1:13" ht="16.2" thickBot="1">
      <c r="A36" s="347" t="s">
        <v>238</v>
      </c>
      <c r="B36" s="348">
        <v>4</v>
      </c>
      <c r="C36" s="349" t="s">
        <v>119</v>
      </c>
      <c r="D36" s="348" t="s">
        <v>119</v>
      </c>
      <c r="E36" s="350" t="s">
        <v>119</v>
      </c>
      <c r="F36" s="349" t="s">
        <v>119</v>
      </c>
      <c r="G36" s="351" t="s">
        <v>119</v>
      </c>
      <c r="H36" s="352"/>
      <c r="I36" s="353"/>
      <c r="J36" s="353"/>
      <c r="K36" s="354"/>
      <c r="L36" s="341"/>
      <c r="M36" s="346" t="s">
        <v>119</v>
      </c>
    </row>
    <row r="37" spans="1:13" ht="6.75" customHeight="1" thickTop="1" thickBot="1"/>
    <row r="38" spans="1:13" ht="16.8" thickTop="1" thickBot="1">
      <c r="A38" s="144"/>
      <c r="B38" s="144"/>
      <c r="D38" s="222" t="s">
        <v>76</v>
      </c>
      <c r="E38" s="223"/>
      <c r="F38" s="223" t="s">
        <v>9</v>
      </c>
      <c r="G38" s="224" t="s">
        <v>31</v>
      </c>
      <c r="H38" s="224" t="s">
        <v>96</v>
      </c>
      <c r="I38" s="228" t="s">
        <v>6</v>
      </c>
      <c r="J38" s="229"/>
      <c r="K38" s="230"/>
      <c r="M38" s="158" t="s">
        <v>117</v>
      </c>
    </row>
    <row r="39" spans="1:13" ht="16.2" thickBot="1">
      <c r="A39" s="144"/>
      <c r="B39" s="144"/>
      <c r="D39" s="225" t="s">
        <v>142</v>
      </c>
      <c r="E39" s="226"/>
      <c r="F39" s="226">
        <v>36</v>
      </c>
      <c r="G39" s="165">
        <f t="shared" ref="G39" si="12">(F39*3)/20</f>
        <v>5.4</v>
      </c>
      <c r="H39" s="227" t="s">
        <v>143</v>
      </c>
      <c r="I39" s="231"/>
      <c r="J39" s="232"/>
      <c r="K39" s="221"/>
      <c r="L39" s="281" t="s">
        <v>527</v>
      </c>
      <c r="M39" s="278">
        <v>0</v>
      </c>
    </row>
    <row r="40" spans="1:13" ht="16.8" thickTop="1" thickBot="1">
      <c r="A40" s="144"/>
      <c r="B40" s="144"/>
      <c r="M40" s="199"/>
    </row>
    <row r="41" spans="1:13" ht="16.8" thickTop="1" thickBot="1">
      <c r="A41" s="144"/>
      <c r="B41" s="144"/>
      <c r="D41" s="485" t="s">
        <v>308</v>
      </c>
      <c r="E41" s="163"/>
      <c r="F41" s="163"/>
      <c r="G41" s="163"/>
      <c r="H41" s="486" t="s">
        <v>9</v>
      </c>
      <c r="I41" s="486" t="s">
        <v>118</v>
      </c>
      <c r="J41" s="486" t="s">
        <v>309</v>
      </c>
      <c r="K41" s="164" t="s">
        <v>84</v>
      </c>
      <c r="L41" s="281"/>
      <c r="M41" s="487" t="s">
        <v>117</v>
      </c>
    </row>
    <row r="42" spans="1:13">
      <c r="A42" s="144"/>
      <c r="B42" s="144"/>
      <c r="D42" s="488" t="s">
        <v>310</v>
      </c>
      <c r="E42" s="489"/>
      <c r="F42" s="489"/>
      <c r="G42" s="490"/>
      <c r="H42" s="491">
        <v>2</v>
      </c>
      <c r="I42" s="492">
        <v>2</v>
      </c>
      <c r="J42" s="492">
        <v>10</v>
      </c>
      <c r="K42" s="493"/>
      <c r="L42" s="281"/>
      <c r="M42" s="494">
        <f t="shared" ref="M42" si="13">25*H42*I42*J42</f>
        <v>1000</v>
      </c>
    </row>
    <row r="43" spans="1:13" ht="16.2" thickBot="1">
      <c r="A43" s="144"/>
      <c r="B43" s="144"/>
      <c r="D43" s="495"/>
      <c r="E43" s="496"/>
      <c r="F43" s="496"/>
      <c r="G43" s="497"/>
      <c r="H43" s="498"/>
      <c r="I43" s="499"/>
      <c r="J43" s="499"/>
      <c r="K43" s="500"/>
      <c r="L43" s="281"/>
      <c r="M43" s="501"/>
    </row>
    <row r="44" spans="1:13" ht="16.2" thickTop="1">
      <c r="A44" s="144"/>
      <c r="B44" s="144"/>
      <c r="M44" s="199"/>
    </row>
    <row r="45" spans="1:13">
      <c r="M45" s="199"/>
    </row>
    <row r="46" spans="1:13">
      <c r="M46" s="199"/>
    </row>
    <row r="47" spans="1:13">
      <c r="M47" s="199"/>
    </row>
    <row r="48" spans="1:13">
      <c r="M48" s="199"/>
    </row>
    <row r="49" spans="13:13">
      <c r="M49" s="199"/>
    </row>
    <row r="50" spans="13:13">
      <c r="M50" s="199"/>
    </row>
    <row r="51" spans="13:13">
      <c r="M51" s="199"/>
    </row>
    <row r="52" spans="13:13">
      <c r="M52" s="199"/>
    </row>
  </sheetData>
  <sortState xmlns:xlrd2="http://schemas.microsoft.com/office/spreadsheetml/2017/richdata2" ref="A10:H11">
    <sortCondition ref="A10:A11"/>
  </sortState>
  <phoneticPr fontId="0" type="noConversion"/>
  <conditionalFormatting sqref="I20">
    <cfRule type="cellIs" dxfId="36" priority="50" operator="equal">
      <formula>20</formula>
    </cfRule>
    <cfRule type="cellIs" dxfId="35" priority="51" operator="equal">
      <formula>1</formula>
    </cfRule>
  </conditionalFormatting>
  <conditionalFormatting sqref="I23">
    <cfRule type="cellIs" dxfId="34" priority="40" operator="equal">
      <formula>20</formula>
    </cfRule>
    <cfRule type="cellIs" dxfId="33" priority="41" operator="equal">
      <formula>1</formula>
    </cfRule>
  </conditionalFormatting>
  <conditionalFormatting sqref="I16:I17">
    <cfRule type="cellIs" dxfId="32" priority="35" operator="equal">
      <formula>20</formula>
    </cfRule>
    <cfRule type="cellIs" dxfId="31" priority="36" operator="equal">
      <formula>1</formula>
    </cfRule>
  </conditionalFormatting>
  <conditionalFormatting sqref="I18">
    <cfRule type="cellIs" dxfId="30" priority="33" operator="equal">
      <formula>20</formula>
    </cfRule>
    <cfRule type="cellIs" dxfId="29" priority="34" operator="equal">
      <formula>1</formula>
    </cfRule>
  </conditionalFormatting>
  <conditionalFormatting sqref="B36">
    <cfRule type="cellIs" dxfId="28" priority="32" operator="greaterThan">
      <formula>0</formula>
    </cfRule>
  </conditionalFormatting>
  <conditionalFormatting sqref="I18">
    <cfRule type="cellIs" dxfId="27" priority="28" operator="equal">
      <formula>20</formula>
    </cfRule>
    <cfRule type="cellIs" dxfId="26" priority="29" operator="equal">
      <formula>1</formula>
    </cfRule>
  </conditionalFormatting>
  <conditionalFormatting sqref="I19">
    <cfRule type="cellIs" dxfId="25" priority="24" operator="equal">
      <formula>20</formula>
    </cfRule>
    <cfRule type="cellIs" dxfId="24" priority="25" operator="equal">
      <formula>1</formula>
    </cfRule>
  </conditionalFormatting>
  <conditionalFormatting sqref="I19">
    <cfRule type="cellIs" dxfId="23" priority="22" operator="equal">
      <formula>20</formula>
    </cfRule>
    <cfRule type="cellIs" dxfId="22" priority="23" operator="equal">
      <formula>1</formula>
    </cfRule>
  </conditionalFormatting>
  <conditionalFormatting sqref="I29">
    <cfRule type="cellIs" dxfId="21" priority="20" operator="equal">
      <formula>20</formula>
    </cfRule>
    <cfRule type="cellIs" dxfId="20" priority="21" operator="equal">
      <formula>1</formula>
    </cfRule>
  </conditionalFormatting>
  <conditionalFormatting sqref="I26">
    <cfRule type="cellIs" dxfId="19" priority="18" operator="equal">
      <formula>20</formula>
    </cfRule>
    <cfRule type="cellIs" dxfId="18" priority="19" operator="equal">
      <formula>1</formula>
    </cfRule>
  </conditionalFormatting>
  <conditionalFormatting sqref="I26">
    <cfRule type="cellIs" dxfId="17" priority="16" operator="equal">
      <formula>20</formula>
    </cfRule>
    <cfRule type="cellIs" dxfId="16" priority="17" operator="equal">
      <formula>1</formula>
    </cfRule>
  </conditionalFormatting>
  <conditionalFormatting sqref="I27:I28">
    <cfRule type="cellIs" dxfId="15" priority="14" operator="equal">
      <formula>20</formula>
    </cfRule>
    <cfRule type="cellIs" dxfId="14" priority="15" operator="equal">
      <formula>1</formula>
    </cfRule>
  </conditionalFormatting>
  <conditionalFormatting sqref="I27:I28">
    <cfRule type="cellIs" dxfId="13" priority="12" operator="equal">
      <formula>20</formula>
    </cfRule>
    <cfRule type="cellIs" dxfId="12" priority="13" operator="equal">
      <formula>1</formula>
    </cfRule>
  </conditionalFormatting>
  <conditionalFormatting sqref="I24">
    <cfRule type="cellIs" dxfId="11" priority="10" operator="equal">
      <formula>20</formula>
    </cfRule>
    <cfRule type="cellIs" dxfId="10" priority="11" operator="equal">
      <formula>1</formula>
    </cfRule>
  </conditionalFormatting>
  <conditionalFormatting sqref="I24">
    <cfRule type="cellIs" dxfId="9" priority="8" operator="equal">
      <formula>20</formula>
    </cfRule>
    <cfRule type="cellIs" dxfId="8" priority="9" operator="equal">
      <formula>1</formula>
    </cfRule>
  </conditionalFormatting>
  <conditionalFormatting sqref="I3:I6">
    <cfRule type="cellIs" dxfId="7" priority="6" operator="greaterThan">
      <formula>17</formula>
    </cfRule>
    <cfRule type="cellIs" dxfId="6" priority="7" operator="equal">
      <formula>1</formula>
    </cfRule>
  </conditionalFormatting>
  <conditionalFormatting sqref="I25">
    <cfRule type="cellIs" dxfId="5" priority="4" operator="equal">
      <formula>20</formula>
    </cfRule>
    <cfRule type="cellIs" dxfId="4" priority="5" operator="equal">
      <formula>1</formula>
    </cfRule>
  </conditionalFormatting>
  <conditionalFormatting sqref="I25">
    <cfRule type="cellIs" dxfId="3" priority="2" operator="equal">
      <formula>20</formula>
    </cfRule>
    <cfRule type="cellIs" dxfId="2" priority="3" operator="equal">
      <formula>1</formula>
    </cfRule>
  </conditionalFormatting>
  <conditionalFormatting sqref="A3:A6">
    <cfRule type="cellIs" dxfId="1" priority="1" operator="notEqual">
      <formula>0</formula>
    </cfRule>
  </conditionalFormatting>
  <printOptions gridLinesSet="0"/>
  <pageMargins left="0.62" right="0.33" top="0.5" bottom="0.63" header="0.5" footer="0.5"/>
  <pageSetup orientation="portrait" horizontalDpi="120" verticalDpi="144" r:id="rId1"/>
  <headerFooter alignWithMargins="0"/>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36"/>
  <sheetViews>
    <sheetView showGridLines="0" workbookViewId="0"/>
  </sheetViews>
  <sheetFormatPr defaultColWidth="13" defaultRowHeight="15.6"/>
  <cols>
    <col min="1" max="1" width="30.3984375" style="146" bestFit="1" customWidth="1"/>
    <col min="2" max="2" width="4.69921875" style="146" bestFit="1" customWidth="1"/>
    <col min="3" max="3" width="4.69921875" style="161" bestFit="1" customWidth="1"/>
    <col min="4" max="5" width="26.59765625" style="16" customWidth="1"/>
    <col min="6" max="6" width="2.09765625" style="146" customWidth="1"/>
    <col min="7" max="7" width="9" style="16" bestFit="1" customWidth="1"/>
    <col min="8" max="16384" width="13" style="16"/>
  </cols>
  <sheetData>
    <row r="1" spans="1:7" ht="23.4" thickBot="1">
      <c r="A1" s="151" t="s">
        <v>81</v>
      </c>
      <c r="B1" s="151"/>
      <c r="C1" s="166"/>
      <c r="D1" s="151"/>
      <c r="E1" s="151"/>
    </row>
    <row r="2" spans="1:7" s="146" customFormat="1" ht="16.8" thickTop="1" thickBot="1">
      <c r="A2" s="167" t="s">
        <v>82</v>
      </c>
      <c r="B2" s="167" t="s">
        <v>9</v>
      </c>
      <c r="C2" s="168" t="s">
        <v>31</v>
      </c>
      <c r="D2" s="169" t="s">
        <v>83</v>
      </c>
      <c r="E2" s="170" t="s">
        <v>84</v>
      </c>
      <c r="G2" s="171" t="s">
        <v>117</v>
      </c>
    </row>
    <row r="3" spans="1:7">
      <c r="A3" s="172" t="s">
        <v>102</v>
      </c>
      <c r="B3" s="173">
        <v>2</v>
      </c>
      <c r="C3" s="174">
        <v>2</v>
      </c>
      <c r="D3" s="175"/>
      <c r="E3" s="176"/>
      <c r="F3" s="144"/>
      <c r="G3" s="311">
        <v>0</v>
      </c>
    </row>
    <row r="4" spans="1:7">
      <c r="A4" s="172" t="s">
        <v>110</v>
      </c>
      <c r="B4" s="177">
        <v>1</v>
      </c>
      <c r="C4" s="178">
        <v>0.5</v>
      </c>
      <c r="D4" s="175"/>
      <c r="E4" s="176"/>
      <c r="G4" s="312">
        <v>0</v>
      </c>
    </row>
    <row r="5" spans="1:7">
      <c r="A5" s="172" t="s">
        <v>271</v>
      </c>
      <c r="B5" s="177">
        <v>1</v>
      </c>
      <c r="C5" s="178">
        <v>0</v>
      </c>
      <c r="D5" s="175"/>
      <c r="E5" s="176"/>
      <c r="F5" s="144" t="s">
        <v>525</v>
      </c>
      <c r="G5" s="312">
        <v>2200</v>
      </c>
    </row>
    <row r="6" spans="1:7">
      <c r="A6" s="172" t="s">
        <v>272</v>
      </c>
      <c r="B6" s="177">
        <v>1</v>
      </c>
      <c r="C6" s="178">
        <v>1</v>
      </c>
      <c r="D6" s="175"/>
      <c r="E6" s="176"/>
      <c r="G6" s="312">
        <v>2000</v>
      </c>
    </row>
    <row r="7" spans="1:7">
      <c r="A7" s="319" t="s">
        <v>224</v>
      </c>
      <c r="B7" s="320">
        <v>1</v>
      </c>
      <c r="C7" s="174">
        <v>1</v>
      </c>
      <c r="D7" s="321"/>
      <c r="E7" s="322"/>
      <c r="F7" s="144" t="s">
        <v>526</v>
      </c>
      <c r="G7" s="313">
        <v>750</v>
      </c>
    </row>
    <row r="8" spans="1:7">
      <c r="A8" s="172" t="s">
        <v>108</v>
      </c>
      <c r="B8" s="173">
        <v>1</v>
      </c>
      <c r="C8" s="174" t="s">
        <v>112</v>
      </c>
      <c r="D8" s="175"/>
      <c r="E8" s="176"/>
      <c r="G8" s="313">
        <v>0</v>
      </c>
    </row>
    <row r="9" spans="1:7">
      <c r="A9" s="186" t="s">
        <v>190</v>
      </c>
      <c r="B9" s="187">
        <v>1</v>
      </c>
      <c r="C9" s="188">
        <v>0</v>
      </c>
      <c r="D9" s="189"/>
      <c r="E9" s="191"/>
      <c r="F9" s="144" t="s">
        <v>526</v>
      </c>
      <c r="G9" s="314">
        <v>2300</v>
      </c>
    </row>
    <row r="10" spans="1:7" ht="16.2" thickBot="1">
      <c r="A10" s="179" t="s">
        <v>144</v>
      </c>
      <c r="B10" s="180">
        <v>1</v>
      </c>
      <c r="C10" s="181">
        <v>1</v>
      </c>
      <c r="D10" s="182"/>
      <c r="E10" s="183"/>
      <c r="G10" s="315">
        <v>1000</v>
      </c>
    </row>
    <row r="11" spans="1:7" ht="24" thickTop="1" thickBot="1">
      <c r="A11" s="151" t="s">
        <v>85</v>
      </c>
      <c r="B11" s="184"/>
      <c r="C11" s="184"/>
      <c r="D11" s="151"/>
      <c r="E11" s="185"/>
    </row>
    <row r="12" spans="1:7" ht="16.8" thickTop="1" thickBot="1">
      <c r="A12" s="167" t="s">
        <v>82</v>
      </c>
      <c r="B12" s="167" t="s">
        <v>9</v>
      </c>
      <c r="C12" s="168" t="s">
        <v>31</v>
      </c>
      <c r="D12" s="169" t="s">
        <v>83</v>
      </c>
      <c r="E12" s="170" t="s">
        <v>84</v>
      </c>
      <c r="G12" s="171" t="s">
        <v>117</v>
      </c>
    </row>
    <row r="13" spans="1:7">
      <c r="A13" s="186"/>
      <c r="B13" s="187"/>
      <c r="C13" s="188"/>
      <c r="D13" s="190"/>
      <c r="E13" s="191"/>
      <c r="F13" s="144"/>
      <c r="G13" s="313"/>
    </row>
    <row r="14" spans="1:7">
      <c r="A14" s="186"/>
      <c r="B14" s="187"/>
      <c r="C14" s="188"/>
      <c r="D14" s="190"/>
      <c r="E14" s="191"/>
      <c r="F14" s="144"/>
      <c r="G14" s="313"/>
    </row>
    <row r="15" spans="1:7" ht="16.2" thickBot="1">
      <c r="A15" s="179"/>
      <c r="B15" s="180"/>
      <c r="C15" s="181"/>
      <c r="D15" s="192"/>
      <c r="E15" s="183"/>
      <c r="F15" s="144"/>
      <c r="G15" s="315"/>
    </row>
    <row r="16" spans="1:7" ht="22.8" thickTop="1" thickBot="1">
      <c r="A16" s="316"/>
      <c r="B16" s="316"/>
      <c r="C16" s="316"/>
      <c r="D16" s="317" t="s">
        <v>223</v>
      </c>
      <c r="E16" s="318"/>
      <c r="F16" s="144"/>
      <c r="G16" s="144">
        <v>2000</v>
      </c>
    </row>
    <row r="17" spans="1:7" ht="16.8" thickTop="1" thickBot="1">
      <c r="A17" s="167" t="s">
        <v>82</v>
      </c>
      <c r="B17" s="167" t="s">
        <v>9</v>
      </c>
      <c r="C17" s="168" t="s">
        <v>31</v>
      </c>
      <c r="D17" s="169" t="s">
        <v>83</v>
      </c>
      <c r="E17" s="170" t="s">
        <v>84</v>
      </c>
      <c r="F17" s="144"/>
      <c r="G17" s="171" t="s">
        <v>117</v>
      </c>
    </row>
    <row r="18" spans="1:7">
      <c r="A18" s="345" t="s">
        <v>246</v>
      </c>
      <c r="B18" s="194">
        <v>1</v>
      </c>
      <c r="C18" s="195">
        <v>1</v>
      </c>
      <c r="D18" s="196"/>
      <c r="E18" s="197"/>
      <c r="G18" s="312">
        <v>0</v>
      </c>
    </row>
    <row r="19" spans="1:7">
      <c r="A19" s="345" t="s">
        <v>247</v>
      </c>
      <c r="B19" s="194">
        <v>1</v>
      </c>
      <c r="C19" s="195">
        <v>5</v>
      </c>
      <c r="D19" s="196"/>
      <c r="E19" s="197"/>
      <c r="G19" s="312">
        <v>0</v>
      </c>
    </row>
    <row r="20" spans="1:7">
      <c r="A20" s="186" t="s">
        <v>103</v>
      </c>
      <c r="B20" s="187">
        <v>5</v>
      </c>
      <c r="C20" s="188">
        <v>5</v>
      </c>
      <c r="D20" s="189"/>
      <c r="E20" s="176"/>
      <c r="F20" s="144"/>
      <c r="G20" s="312">
        <v>0</v>
      </c>
    </row>
    <row r="21" spans="1:7">
      <c r="A21" s="186" t="s">
        <v>111</v>
      </c>
      <c r="B21" s="187">
        <v>1</v>
      </c>
      <c r="C21" s="188">
        <v>0</v>
      </c>
      <c r="D21" s="190"/>
      <c r="E21" s="191"/>
      <c r="F21" s="144"/>
      <c r="G21" s="313">
        <v>0</v>
      </c>
    </row>
    <row r="22" spans="1:7">
      <c r="A22" s="186" t="s">
        <v>329</v>
      </c>
      <c r="B22" s="187">
        <v>17</v>
      </c>
      <c r="C22" s="188">
        <f>2*B22</f>
        <v>34</v>
      </c>
      <c r="D22" s="190"/>
      <c r="E22" s="191"/>
      <c r="F22" s="144"/>
      <c r="G22" s="313">
        <f>30*B22</f>
        <v>510</v>
      </c>
    </row>
    <row r="23" spans="1:7">
      <c r="A23" s="186" t="s">
        <v>142</v>
      </c>
      <c r="B23" s="187">
        <v>119</v>
      </c>
      <c r="C23" s="188">
        <f>B23*0.15</f>
        <v>17.849999999999998</v>
      </c>
      <c r="D23" s="190"/>
      <c r="E23" s="191"/>
      <c r="F23" s="144"/>
      <c r="G23" s="313">
        <f>B23*1.5</f>
        <v>178.5</v>
      </c>
    </row>
    <row r="24" spans="1:7">
      <c r="A24" s="186" t="s">
        <v>330</v>
      </c>
      <c r="B24" s="187">
        <v>16</v>
      </c>
      <c r="C24" s="188">
        <v>0</v>
      </c>
      <c r="D24" s="190"/>
      <c r="E24" s="191"/>
      <c r="F24" s="144"/>
      <c r="G24" s="313" t="s">
        <v>307</v>
      </c>
    </row>
    <row r="25" spans="1:7">
      <c r="A25" s="186" t="s">
        <v>331</v>
      </c>
      <c r="B25" s="187">
        <v>9</v>
      </c>
      <c r="C25" s="188">
        <f>B25/2</f>
        <v>4.5</v>
      </c>
      <c r="D25" s="190"/>
      <c r="E25" s="191"/>
      <c r="F25" s="144"/>
      <c r="G25" s="313" t="s">
        <v>307</v>
      </c>
    </row>
    <row r="26" spans="1:7">
      <c r="A26" s="186" t="s">
        <v>104</v>
      </c>
      <c r="B26" s="187">
        <v>10</v>
      </c>
      <c r="C26" s="188">
        <f>B26</f>
        <v>10</v>
      </c>
      <c r="D26" s="190"/>
      <c r="E26" s="191"/>
      <c r="F26" s="144"/>
      <c r="G26" s="313">
        <v>0</v>
      </c>
    </row>
    <row r="27" spans="1:7" ht="16.2" thickBot="1">
      <c r="A27" s="179" t="s">
        <v>109</v>
      </c>
      <c r="B27" s="180">
        <v>0.5</v>
      </c>
      <c r="C27" s="181">
        <v>4</v>
      </c>
      <c r="D27" s="192"/>
      <c r="E27" s="183"/>
      <c r="F27" s="144"/>
      <c r="G27" s="315">
        <v>0</v>
      </c>
    </row>
    <row r="28" spans="1:7" ht="16.2" thickTop="1">
      <c r="B28" s="198"/>
    </row>
    <row r="29" spans="1:7">
      <c r="B29" s="198"/>
      <c r="E29" s="60" t="s">
        <v>198</v>
      </c>
      <c r="F29" s="144"/>
      <c r="G29" s="280">
        <f>SUM(Martial!M3:M43,Equipment!G3:G27)</f>
        <v>41938.5</v>
      </c>
    </row>
    <row r="30" spans="1:7">
      <c r="B30" s="198"/>
    </row>
    <row r="31" spans="1:7">
      <c r="B31" s="198"/>
    </row>
    <row r="32" spans="1:7">
      <c r="B32" s="198"/>
    </row>
    <row r="33" spans="2:2">
      <c r="B33" s="198"/>
    </row>
    <row r="34" spans="2:2">
      <c r="B34" s="198"/>
    </row>
    <row r="35" spans="2:2">
      <c r="B35" s="198"/>
    </row>
    <row r="36" spans="2:2">
      <c r="B36" s="198"/>
    </row>
  </sheetData>
  <sortState xmlns:xlrd2="http://schemas.microsoft.com/office/spreadsheetml/2017/richdata2" ref="A3:D6">
    <sortCondition ref="A3:A6"/>
  </sortState>
  <phoneticPr fontId="0" type="noConversion"/>
  <conditionalFormatting sqref="G29">
    <cfRule type="cellIs" dxfId="0" priority="2" operator="lessThan">
      <formula>0</formula>
    </cfRule>
  </conditionalFormatting>
  <printOptions gridLinesSet="0"/>
  <pageMargins left="0.62" right="0.33" top="0.5" bottom="0.63" header="0.5" footer="0.5"/>
  <pageSetup orientation="portrait" horizontalDpi="120" verticalDpi="144"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vt:i4>
      </vt:variant>
    </vt:vector>
  </HeadingPairs>
  <TitlesOfParts>
    <vt:vector size="12" baseType="lpstr">
      <vt:lpstr>Personal File</vt:lpstr>
      <vt:lpstr>Skills</vt:lpstr>
      <vt:lpstr>Feats</vt:lpstr>
      <vt:lpstr>Duskblade</vt:lpstr>
      <vt:lpstr>Spellbook</vt:lpstr>
      <vt:lpstr>Spells</vt:lpstr>
      <vt:lpstr>Martial</vt:lpstr>
      <vt:lpstr>Equipment</vt:lpstr>
      <vt:lpstr>Duskblade!Print_Area</vt:lpstr>
      <vt:lpstr>'Personal File'!Print_Area</vt:lpstr>
      <vt:lpstr>Skills!Print_Area</vt:lpstr>
      <vt:lpstr>Spellbook!Print_Area</vt:lpstr>
    </vt:vector>
  </TitlesOfParts>
  <LinksUpToDate>false</LinksUpToDate>
  <SharedDoc>false</SharedDoc>
  <HyperlinkBase>http://www.alexisalvarez.org/RPG/sof/</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Dungeons of Waterdeep PC file</dc:title>
  <dc:creator>© Alexis A. Álvarez 2007</dc:creator>
  <cp:lastModifiedBy>Alexis Álvarez</cp:lastModifiedBy>
  <cp:lastPrinted>2012-10-12T16:15:15Z</cp:lastPrinted>
  <dcterms:created xsi:type="dcterms:W3CDTF">2000-10-24T15:39:59Z</dcterms:created>
  <dcterms:modified xsi:type="dcterms:W3CDTF">2020-05-09T11:33:35Z</dcterms:modified>
</cp:coreProperties>
</file>