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C:\A\Jue\DoW\PCs\"/>
    </mc:Choice>
  </mc:AlternateContent>
  <xr:revisionPtr revIDLastSave="0" documentId="13_ncr:1_{8FC97784-19A7-4EFF-ABAB-B7FD7D365DE7}"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Corellion" sheetId="28" r:id="rId3"/>
    <sheet name="Spells" sheetId="26" r:id="rId4"/>
    <sheet name="Feats" sheetId="20" r:id="rId5"/>
    <sheet name="Martial" sheetId="6" r:id="rId6"/>
    <sheet name="Equipment" sheetId="19" r:id="rId7"/>
    <sheet name="Animal" sheetId="23" r:id="rId8"/>
    <sheet name="XP Awards" sheetId="21" r:id="rId9"/>
  </sheets>
  <externalReferences>
    <externalReference r:id="rId10"/>
  </externalReferences>
  <definedNames>
    <definedName name="NoShade">'[1]Spell Sheet'!$FH$1</definedName>
    <definedName name="OLE_LINK1" localSheetId="4">Feats!#REF!</definedName>
    <definedName name="OLE_LINK1" localSheetId="3">Spells!#REF!</definedName>
    <definedName name="_xlnm.Print_Area" localSheetId="7">Animal!$A$1:$H$12</definedName>
    <definedName name="_xlnm.Print_Area" localSheetId="2">Corellion!$A$1:$I$47</definedName>
    <definedName name="_xlnm.Print_Area" localSheetId="6">Equipment!#REF!</definedName>
    <definedName name="_xlnm.Print_Area" localSheetId="4">Feats!#REF!</definedName>
    <definedName name="_xlnm.Print_Area" localSheetId="5">Martial!#REF!</definedName>
    <definedName name="_xlnm.Print_Area" localSheetId="0">'Personal File'!$A$1:$H$70</definedName>
    <definedName name="_xlnm.Print_Area" localSheetId="1">Skills!$A$1:$K$27</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6" l="1"/>
  <c r="C13" i="6"/>
  <c r="B5" i="15" l="1"/>
  <c r="B4" i="15"/>
  <c r="B3" i="15"/>
  <c r="B8" i="4"/>
  <c r="C36" i="26"/>
  <c r="C35" i="26"/>
  <c r="R34" i="26"/>
  <c r="C37" i="26"/>
  <c r="R36" i="26"/>
  <c r="R35" i="26"/>
  <c r="H30" i="15"/>
  <c r="E59" i="15"/>
  <c r="I13" i="6" l="1"/>
  <c r="I12" i="6"/>
  <c r="M42" i="6" l="1"/>
  <c r="M41" i="6"/>
  <c r="M43" i="6"/>
  <c r="M40" i="6" l="1"/>
  <c r="M39" i="6"/>
  <c r="G7" i="19"/>
  <c r="E57" i="15" l="1"/>
  <c r="N6" i="26" l="1"/>
  <c r="E12" i="4" l="1"/>
  <c r="G31" i="6"/>
  <c r="I19" i="6" l="1"/>
  <c r="I18" i="6"/>
  <c r="I7" i="6"/>
  <c r="I6" i="6"/>
  <c r="I10" i="6" l="1"/>
  <c r="C7" i="21" l="1"/>
  <c r="B11" i="21" s="1"/>
  <c r="B13" i="21" s="1"/>
  <c r="B15" i="21" s="1"/>
  <c r="B1" i="21" l="1"/>
  <c r="I16" i="6" l="1"/>
  <c r="I17" i="6"/>
  <c r="H20" i="6"/>
  <c r="I20" i="6"/>
  <c r="I21" i="6"/>
  <c r="J20" i="6" l="1"/>
  <c r="H38" i="15" l="1"/>
  <c r="M6" i="26" l="1"/>
  <c r="G8" i="26" l="1"/>
  <c r="H21" i="15" l="1"/>
  <c r="B13" i="4" l="1"/>
  <c r="M49" i="6" l="1"/>
  <c r="M47" i="6"/>
  <c r="M46" i="6"/>
  <c r="M45" i="6"/>
  <c r="M48" i="6"/>
  <c r="B12" i="4" l="1"/>
  <c r="M44" i="6" l="1"/>
  <c r="M35" i="6"/>
  <c r="M36" i="6"/>
  <c r="M37" i="6"/>
  <c r="M38" i="6"/>
  <c r="M50" i="6"/>
  <c r="M51" i="6" l="1"/>
  <c r="H29" i="15" l="1"/>
  <c r="H28" i="15"/>
  <c r="H27" i="15"/>
  <c r="H25" i="15"/>
  <c r="I9" i="6" l="1"/>
  <c r="H15" i="15" l="1"/>
  <c r="L6" i="26" l="1"/>
  <c r="F16" i="15" l="1"/>
  <c r="H13" i="15" l="1"/>
  <c r="I4" i="6"/>
  <c r="K6" i="26" l="1"/>
  <c r="C32" i="19" l="1"/>
  <c r="C38" i="19" s="1"/>
  <c r="H40" i="15" l="1"/>
  <c r="H39" i="15"/>
  <c r="H37" i="15"/>
  <c r="H36" i="15"/>
  <c r="H35" i="15"/>
  <c r="H34" i="15"/>
  <c r="H33" i="15"/>
  <c r="H32" i="15"/>
  <c r="H31" i="15"/>
  <c r="H26" i="15"/>
  <c r="H24" i="15"/>
  <c r="H23" i="15"/>
  <c r="H22" i="15"/>
  <c r="H20" i="15"/>
  <c r="H19" i="15"/>
  <c r="H18" i="15"/>
  <c r="H17" i="15"/>
  <c r="H16" i="15"/>
  <c r="H14" i="15"/>
  <c r="H12" i="15"/>
  <c r="H11" i="15"/>
  <c r="H10" i="15"/>
  <c r="H9" i="15"/>
  <c r="G57" i="19" l="1"/>
  <c r="J6" i="26" l="1"/>
  <c r="I3" i="6" l="1"/>
  <c r="C49" i="19" l="1"/>
  <c r="I8" i="6" l="1"/>
  <c r="C9" i="23" l="1"/>
  <c r="C8" i="23"/>
  <c r="C7" i="23"/>
  <c r="C6" i="23"/>
  <c r="C5" i="23"/>
  <c r="F5" i="23" s="1"/>
  <c r="C4" i="23"/>
  <c r="H5" i="15" l="1"/>
  <c r="H4" i="15"/>
  <c r="H3" i="15"/>
  <c r="C16" i="4" l="1"/>
  <c r="C15" i="4"/>
  <c r="C14" i="4"/>
  <c r="C13" i="4"/>
  <c r="C12" i="4"/>
  <c r="C11" i="4"/>
  <c r="C27" i="26" l="1"/>
  <c r="C19" i="26"/>
  <c r="R28" i="26"/>
  <c r="R21" i="26"/>
  <c r="C20" i="26"/>
  <c r="R29" i="26"/>
  <c r="R22" i="26"/>
  <c r="R30" i="26"/>
  <c r="R23" i="26"/>
  <c r="C34" i="26"/>
  <c r="R31" i="26"/>
  <c r="R24" i="26"/>
  <c r="C33" i="26"/>
  <c r="R32" i="26"/>
  <c r="R25" i="26"/>
  <c r="R33" i="26"/>
  <c r="R18" i="26"/>
  <c r="R26" i="26"/>
  <c r="R37" i="26"/>
  <c r="R19" i="26"/>
  <c r="R27" i="26"/>
  <c r="R20" i="26"/>
  <c r="H19" i="6"/>
  <c r="J19" i="6" s="1"/>
  <c r="H17" i="6"/>
  <c r="J17" i="6" s="1"/>
  <c r="H18" i="6"/>
  <c r="J18" i="6" s="1"/>
  <c r="H16" i="6"/>
  <c r="J16" i="6" s="1"/>
  <c r="H21" i="6"/>
  <c r="J21" i="6" s="1"/>
  <c r="C6" i="6"/>
  <c r="C19" i="6"/>
  <c r="C7" i="6"/>
  <c r="C18" i="6"/>
  <c r="C9" i="6"/>
  <c r="C10" i="6"/>
  <c r="H7" i="6"/>
  <c r="J7" i="6" s="1"/>
  <c r="H6" i="6"/>
  <c r="J6" i="6" s="1"/>
  <c r="H10" i="6"/>
  <c r="J10" i="6" s="1"/>
  <c r="E14" i="4"/>
  <c r="D26" i="15"/>
  <c r="E26" i="15" s="1"/>
  <c r="D39" i="15"/>
  <c r="E39" i="15" s="1"/>
  <c r="D7" i="15"/>
  <c r="E7" i="15" s="1"/>
  <c r="D16" i="15"/>
  <c r="E16" i="15" s="1"/>
  <c r="D27" i="15"/>
  <c r="E27" i="15" s="1"/>
  <c r="D41" i="15"/>
  <c r="E41" i="15" s="1"/>
  <c r="D30" i="15"/>
  <c r="E30" i="15" s="1"/>
  <c r="D4" i="15"/>
  <c r="E4" i="15" s="1"/>
  <c r="D21" i="15"/>
  <c r="E21" i="15" s="1"/>
  <c r="D33" i="15"/>
  <c r="E33" i="15" s="1"/>
  <c r="D3" i="15"/>
  <c r="E3" i="15" s="1"/>
  <c r="D10" i="15"/>
  <c r="E10" i="15" s="1"/>
  <c r="E58" i="15"/>
  <c r="E56" i="15"/>
  <c r="D6" i="15"/>
  <c r="E6" i="15" s="1"/>
  <c r="D17" i="15"/>
  <c r="E17" i="15" s="1"/>
  <c r="D11" i="15"/>
  <c r="E11" i="15" s="1"/>
  <c r="D31" i="15"/>
  <c r="E31" i="15" s="1"/>
  <c r="D12" i="15"/>
  <c r="E12" i="15" s="1"/>
  <c r="D34" i="15"/>
  <c r="E34" i="15" s="1"/>
  <c r="D24" i="15"/>
  <c r="E24" i="15" s="1"/>
  <c r="D35" i="15"/>
  <c r="E35" i="15" s="1"/>
  <c r="D14" i="15"/>
  <c r="E14" i="15" s="1"/>
  <c r="E55" i="15"/>
  <c r="R16" i="26"/>
  <c r="R8" i="26"/>
  <c r="R17" i="26"/>
  <c r="R15" i="26"/>
  <c r="R7" i="26"/>
  <c r="R11" i="26"/>
  <c r="R14" i="26"/>
  <c r="R6" i="26"/>
  <c r="R3" i="26"/>
  <c r="R13" i="26"/>
  <c r="R5" i="26"/>
  <c r="R12" i="26"/>
  <c r="R4" i="26"/>
  <c r="R10" i="26"/>
  <c r="R9" i="26"/>
  <c r="C31" i="26"/>
  <c r="C23" i="26"/>
  <c r="C13" i="26"/>
  <c r="D15" i="15"/>
  <c r="E15" i="15" s="1"/>
  <c r="D18" i="15"/>
  <c r="E18" i="15" s="1"/>
  <c r="D40" i="15"/>
  <c r="E40" i="15" s="1"/>
  <c r="D8" i="15"/>
  <c r="E8" i="15" s="1"/>
  <c r="D28" i="15"/>
  <c r="E28" i="15" s="1"/>
  <c r="D19" i="15"/>
  <c r="E19" i="15" s="1"/>
  <c r="D13" i="15"/>
  <c r="E13" i="15" s="1"/>
  <c r="D22" i="15"/>
  <c r="E22" i="15" s="1"/>
  <c r="E10" i="4"/>
  <c r="D9" i="15"/>
  <c r="E9" i="15" s="1"/>
  <c r="D23" i="15"/>
  <c r="E23" i="15" s="1"/>
  <c r="D38" i="15"/>
  <c r="E38" i="15" s="1"/>
  <c r="H12" i="6"/>
  <c r="H9" i="6"/>
  <c r="J9" i="6" s="1"/>
  <c r="H8" i="6"/>
  <c r="H4" i="6"/>
  <c r="J4" i="6" s="1"/>
  <c r="H13" i="6"/>
  <c r="H3" i="6"/>
  <c r="D29" i="15"/>
  <c r="E29" i="15" s="1"/>
  <c r="D37" i="15"/>
  <c r="E37" i="15" s="1"/>
  <c r="D20" i="15"/>
  <c r="E20" i="15" s="1"/>
  <c r="D32" i="15"/>
  <c r="E32" i="15" s="1"/>
  <c r="D36" i="15"/>
  <c r="E36" i="15" s="1"/>
  <c r="D5" i="15"/>
  <c r="E5" i="15" s="1"/>
  <c r="D25" i="15"/>
  <c r="E25" i="15" s="1"/>
  <c r="C30" i="26"/>
  <c r="C28" i="26"/>
  <c r="C26" i="26"/>
  <c r="C32" i="26"/>
  <c r="C21" i="26"/>
  <c r="C22" i="26"/>
  <c r="C29" i="26"/>
  <c r="C18" i="26"/>
  <c r="C25" i="26"/>
  <c r="C16" i="26"/>
  <c r="C12" i="26"/>
  <c r="C7" i="26"/>
  <c r="C3" i="26"/>
  <c r="C15" i="26"/>
  <c r="C6" i="26"/>
  <c r="C11" i="26"/>
  <c r="C24" i="26"/>
  <c r="C10" i="26"/>
  <c r="C14" i="26"/>
  <c r="C9" i="26"/>
  <c r="C5" i="26"/>
  <c r="C17" i="26"/>
  <c r="C8" i="26"/>
  <c r="C4" i="26"/>
  <c r="B9" i="4"/>
  <c r="E16" i="4"/>
  <c r="E15" i="4" s="1"/>
  <c r="E54" i="15"/>
  <c r="E53" i="15"/>
  <c r="E47" i="15"/>
  <c r="E51" i="15"/>
  <c r="E43" i="15"/>
  <c r="E44" i="15"/>
  <c r="E48" i="15"/>
  <c r="E52" i="15"/>
  <c r="E49" i="15"/>
  <c r="E50" i="15"/>
  <c r="E45" i="15"/>
  <c r="E46" i="15"/>
  <c r="G3" i="15"/>
  <c r="I3" i="15" s="1"/>
  <c r="E13" i="4"/>
  <c r="C4" i="6"/>
  <c r="C3" i="6"/>
  <c r="C8" i="6"/>
  <c r="H41" i="15"/>
  <c r="H8" i="15"/>
  <c r="H7" i="15"/>
  <c r="H6" i="15"/>
  <c r="E42" i="15" l="1"/>
  <c r="G5" i="15"/>
  <c r="J3" i="6"/>
  <c r="J8" i="6"/>
  <c r="J13" i="6"/>
  <c r="J12" i="6"/>
  <c r="G4" i="15"/>
  <c r="I5" i="15" l="1"/>
  <c r="I4" i="15"/>
  <c r="B42" i="15" l="1"/>
  <c r="I6" i="26" l="1"/>
  <c r="H6" i="26"/>
  <c r="G6" i="26"/>
  <c r="G24" i="15" l="1"/>
  <c r="I24" i="15" l="1"/>
  <c r="G29" i="15" l="1"/>
  <c r="C46" i="19"/>
  <c r="G7" i="15" l="1"/>
  <c r="G11" i="15"/>
  <c r="I11" i="15" s="1"/>
  <c r="G17" i="15"/>
  <c r="G22" i="15"/>
  <c r="G25" i="15"/>
  <c r="I29" i="15"/>
  <c r="G28" i="15"/>
  <c r="I28" i="15" s="1"/>
  <c r="G32" i="15"/>
  <c r="I32" i="15" s="1"/>
  <c r="G12" i="15"/>
  <c r="G33" i="15"/>
  <c r="G40" i="15"/>
  <c r="G38" i="15"/>
  <c r="I38" i="15" s="1"/>
  <c r="G39" i="15"/>
  <c r="G34" i="15"/>
  <c r="G19" i="15"/>
  <c r="G9" i="15"/>
  <c r="G15" i="15"/>
  <c r="G20" i="15"/>
  <c r="G6" i="15"/>
  <c r="I6" i="15" s="1"/>
  <c r="G8" i="15"/>
  <c r="G10" i="15"/>
  <c r="G13" i="15"/>
  <c r="I13" i="15" s="1"/>
  <c r="G16" i="15"/>
  <c r="G18" i="15"/>
  <c r="G21" i="15"/>
  <c r="G23" i="15"/>
  <c r="G26" i="15"/>
  <c r="I26" i="15" s="1"/>
  <c r="G30" i="15"/>
  <c r="G41" i="15"/>
  <c r="G14" i="15"/>
  <c r="G27" i="15"/>
  <c r="I27" i="15" s="1"/>
  <c r="G31" i="15"/>
  <c r="G36" i="15"/>
  <c r="G37" i="15"/>
  <c r="G35" i="15"/>
  <c r="I31" i="15" l="1"/>
  <c r="I30" i="15"/>
  <c r="I23" i="15"/>
  <c r="I18" i="15"/>
  <c r="I10" i="15"/>
  <c r="I40" i="15"/>
  <c r="I21" i="15"/>
  <c r="I41" i="15"/>
  <c r="I15" i="15"/>
  <c r="I22" i="15"/>
  <c r="I8" i="15"/>
  <c r="I20" i="15"/>
  <c r="I19" i="15"/>
  <c r="I9" i="15"/>
  <c r="I35" i="15"/>
  <c r="I25" i="15"/>
  <c r="I17" i="15"/>
  <c r="I39" i="15"/>
  <c r="I16" i="15"/>
  <c r="I7" i="15"/>
  <c r="I37" i="15"/>
  <c r="I36" i="15"/>
  <c r="I14" i="15"/>
  <c r="I34" i="15"/>
  <c r="I33" i="15"/>
  <c r="I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theme="1"/>
            <rFont val="Times New Roman"/>
            <family val="1"/>
          </rPr>
          <t>bane -1   bless +1
haste +1   aid +1
inspire courage +2</t>
        </r>
      </text>
    </comment>
    <comment ref="C10" authorId="0" shapeId="0" xr:uid="{00000000-0006-0000-0000-000002000000}">
      <text>
        <r>
          <rPr>
            <sz val="12"/>
            <color indexed="81"/>
            <rFont val="Times New Roman"/>
            <family val="1"/>
          </rPr>
          <t>Next level at 153,000 XPs</t>
        </r>
      </text>
    </comment>
    <comment ref="E10" authorId="0" shapeId="0" xr:uid="{00000000-0006-0000-0000-000003000000}">
      <text>
        <r>
          <rPr>
            <sz val="12"/>
            <color indexed="81"/>
            <rFont val="Times New Roman"/>
            <family val="1"/>
          </rPr>
          <t>ECL + 2 (Cha) + 2 (Great Renown) - 2 (Animal Companion) +1 (Fairness &amp; Generosity)</t>
        </r>
      </text>
    </comment>
    <comment ref="B11" authorId="0" shapeId="0" xr:uid="{00000000-0006-0000-0000-000004000000}">
      <text>
        <r>
          <rPr>
            <i/>
            <sz val="12"/>
            <color indexed="81"/>
            <rFont val="Times New Roman"/>
            <family val="1"/>
          </rPr>
          <t>bear’s heart +4
Fatigued -2</t>
        </r>
      </text>
    </comment>
    <comment ref="E11" authorId="0" shapeId="0" xr:uid="{00000000-0006-0000-0000-000005000000}">
      <text>
        <r>
          <rPr>
            <sz val="12"/>
            <color indexed="81"/>
            <rFont val="Times New Roman"/>
            <family val="1"/>
          </rPr>
          <t>See PHB 162</t>
        </r>
      </text>
    </comment>
    <comment ref="B12" authorId="0" shapeId="0" xr:uid="{00000000-0006-0000-0000-000006000000}">
      <text>
        <r>
          <rPr>
            <sz val="12"/>
            <color indexed="81"/>
            <rFont val="Times New Roman"/>
            <family val="1"/>
          </rPr>
          <t xml:space="preserve">Gloves of Dexterity +2
</t>
        </r>
        <r>
          <rPr>
            <i/>
            <sz val="12"/>
            <color indexed="81"/>
            <rFont val="Times New Roman"/>
            <family val="1"/>
          </rPr>
          <t>cat’s grace +4
Fatigued -2</t>
        </r>
      </text>
    </comment>
    <comment ref="B13" authorId="0" shapeId="0" xr:uid="{00000000-0006-0000-0000-000007000000}">
      <text>
        <r>
          <rPr>
            <i/>
            <sz val="12"/>
            <color indexed="81"/>
            <rFont val="Times New Roman"/>
            <family val="1"/>
          </rPr>
          <t>bear’s endurance +4</t>
        </r>
      </text>
    </comment>
    <comment ref="E13" authorId="0" shapeId="0" xr:uid="{00000000-0006-0000-0000-000008000000}">
      <text>
        <r>
          <rPr>
            <sz val="12"/>
            <color indexed="81"/>
            <rFont val="Times New Roman"/>
            <family val="1"/>
          </rPr>
          <t>[(13 * 8 Druid) * 75%]
+ [(3 * 8 MoMF) * 75%]
+ (16 * 0 Con)</t>
        </r>
      </text>
    </comment>
    <comment ref="E14" authorId="0" shapeId="0" xr:uid="{00000000-0006-0000-0000-000009000000}">
      <text>
        <r>
          <rPr>
            <i/>
            <sz val="12"/>
            <color indexed="81"/>
            <rFont val="Times New Roman"/>
            <family val="1"/>
          </rPr>
          <t>haste +1      bless +1
aid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00000000-0006-0000-0100-000001000000}">
      <text>
        <r>
          <rPr>
            <sz val="12"/>
            <color indexed="81"/>
            <rFont val="Times New Roman"/>
            <family val="1"/>
          </rPr>
          <t>Hide Armor -3
Heavy Wooden Shield -2</t>
        </r>
      </text>
    </comment>
    <comment ref="F9" authorId="0" shapeId="0" xr:uid="{00000000-0006-0000-0100-000002000000}">
      <text>
        <r>
          <rPr>
            <sz val="12"/>
            <color indexed="81"/>
            <rFont val="Times New Roman"/>
            <family val="1"/>
          </rPr>
          <t>Hide Armor -3</t>
        </r>
      </text>
    </comment>
    <comment ref="F13" authorId="0" shapeId="0" xr:uid="{00000000-0006-0000-0100-000003000000}">
      <text>
        <r>
          <rPr>
            <sz val="12"/>
            <color indexed="81"/>
            <rFont val="Times New Roman"/>
            <family val="1"/>
          </rPr>
          <t>Half-elf bonus</t>
        </r>
      </text>
    </comment>
    <comment ref="F16" authorId="0" shapeId="0" xr:uid="{00000000-0006-0000-0100-000004000000}">
      <text>
        <r>
          <rPr>
            <sz val="12"/>
            <color indexed="81"/>
            <rFont val="Times New Roman"/>
            <family val="1"/>
          </rPr>
          <t xml:space="preserve">Hide Armor -3
</t>
        </r>
        <r>
          <rPr>
            <i/>
            <sz val="12"/>
            <color indexed="81"/>
            <rFont val="Times New Roman"/>
            <family val="1"/>
          </rPr>
          <t>heart of water +5</t>
        </r>
        <r>
          <rPr>
            <sz val="12"/>
            <color indexed="81"/>
            <rFont val="Times New Roman"/>
            <family val="1"/>
          </rPr>
          <t xml:space="preserve">
Heavy Wooden Shield -2</t>
        </r>
      </text>
    </comment>
    <comment ref="F18" authorId="0" shapeId="0" xr:uid="{00000000-0006-0000-0100-000005000000}">
      <text>
        <r>
          <rPr>
            <sz val="12"/>
            <color indexed="81"/>
            <rFont val="Times New Roman"/>
            <family val="1"/>
          </rPr>
          <t>Half-elf bonus</t>
        </r>
      </text>
    </comment>
    <comment ref="F19" authorId="0" shapeId="0" xr:uid="{00000000-0006-0000-0100-000006000000}">
      <text>
        <r>
          <rPr>
            <sz val="12"/>
            <color indexed="81"/>
            <rFont val="Times New Roman"/>
            <family val="1"/>
          </rPr>
          <t>Druidic bonus</t>
        </r>
      </text>
    </comment>
    <comment ref="F20" authorId="0" shapeId="0" xr:uid="{00000000-0006-0000-0100-000007000000}">
      <text>
        <r>
          <rPr>
            <sz val="12"/>
            <color indexed="81"/>
            <rFont val="Times New Roman"/>
            <family val="1"/>
          </rPr>
          <t>Druidic bonus +2
Forester +2</t>
        </r>
      </text>
    </comment>
    <comment ref="F21" authorId="0" shapeId="0" xr:uid="{00000000-0006-0000-0100-000008000000}">
      <text>
        <r>
          <rPr>
            <sz val="12"/>
            <color indexed="81"/>
            <rFont val="Times New Roman"/>
            <family val="1"/>
          </rPr>
          <t>Hide Armor -3
Heavy Wooden Shield -2</t>
        </r>
      </text>
    </comment>
    <comment ref="F23" authorId="0" shapeId="0" xr:uid="{00000000-0006-0000-0100-000009000000}">
      <text>
        <r>
          <rPr>
            <sz val="12"/>
            <color indexed="81"/>
            <rFont val="Times New Roman"/>
            <family val="1"/>
          </rPr>
          <t>Hide Armor -3
Heavy Wooden Shield -2</t>
        </r>
      </text>
    </comment>
    <comment ref="F24" authorId="0" shapeId="0" xr:uid="{00000000-0006-0000-0100-00000A000000}">
      <text>
        <r>
          <rPr>
            <sz val="12"/>
            <color indexed="81"/>
            <rFont val="Times New Roman"/>
            <family val="1"/>
          </rPr>
          <t>Half-elf +2
Survival synergy +2</t>
        </r>
      </text>
    </comment>
    <comment ref="F25" authorId="0" shapeId="0" xr:uid="{00000000-0006-0000-0100-00000B000000}">
      <text>
        <r>
          <rPr>
            <sz val="12"/>
            <color indexed="81"/>
            <rFont val="Times New Roman"/>
            <family val="1"/>
          </rPr>
          <t>Half-elf bonus</t>
        </r>
      </text>
    </comment>
    <comment ref="F26" authorId="0" shapeId="0" xr:uid="{00000000-0006-0000-0100-00000C000000}">
      <text>
        <r>
          <rPr>
            <sz val="12"/>
            <color indexed="81"/>
            <rFont val="Times New Roman"/>
            <family val="1"/>
          </rPr>
          <t>Hide Armor -3
Heavy Wooden Shield -2</t>
        </r>
      </text>
    </comment>
    <comment ref="F30" authorId="0" shapeId="0" xr:uid="{00000000-0006-0000-0100-00000D000000}">
      <text>
        <r>
          <rPr>
            <sz val="12"/>
            <color indexed="81"/>
            <rFont val="Times New Roman"/>
            <family val="1"/>
          </rPr>
          <t>Handle Animal (synergy) +2</t>
        </r>
      </text>
    </comment>
    <comment ref="F31" authorId="0" shapeId="0" xr:uid="{00000000-0006-0000-0100-00000E000000}">
      <text>
        <r>
          <rPr>
            <sz val="12"/>
            <color indexed="81"/>
            <rFont val="Times New Roman"/>
            <family val="1"/>
          </rPr>
          <t>Half-elf bonus</t>
        </r>
      </text>
    </comment>
    <comment ref="F33" authorId="0" shapeId="0" xr:uid="{00000000-0006-0000-0100-00000F000000}">
      <text>
        <r>
          <rPr>
            <sz val="12"/>
            <color indexed="81"/>
            <rFont val="Times New Roman"/>
            <family val="1"/>
          </rPr>
          <t>Hide Armor -3
Heavy Wooden Shield -2</t>
        </r>
      </text>
    </comment>
    <comment ref="F36" authorId="0" shapeId="0" xr:uid="{00000000-0006-0000-0100-000010000000}">
      <text>
        <r>
          <rPr>
            <sz val="12"/>
            <color indexed="81"/>
            <rFont val="Times New Roman"/>
            <family val="1"/>
          </rPr>
          <t>Half-elf bonus</t>
        </r>
      </text>
    </comment>
    <comment ref="F37" authorId="0" shapeId="0" xr:uid="{00000000-0006-0000-0100-000011000000}">
      <text>
        <r>
          <rPr>
            <sz val="12"/>
            <color indexed="81"/>
            <rFont val="Times New Roman"/>
            <family val="1"/>
          </rPr>
          <t>Half-elf bonus +2
Forester +2
K: Nature (synergy) +2</t>
        </r>
      </text>
    </comment>
    <comment ref="F38" authorId="0" shapeId="0" xr:uid="{00000000-0006-0000-0100-000012000000}">
      <text>
        <r>
          <rPr>
            <i/>
            <sz val="12"/>
            <color indexed="81"/>
            <rFont val="Times New Roman"/>
            <family val="1"/>
          </rPr>
          <t>heart of water +8</t>
        </r>
      </text>
    </comment>
    <comment ref="F39" authorId="0" shapeId="0" xr:uid="{00000000-0006-0000-0100-000013000000}">
      <text>
        <r>
          <rPr>
            <sz val="12"/>
            <color indexed="81"/>
            <rFont val="Times New Roman"/>
            <family val="1"/>
          </rPr>
          <t>Hide Armor -3
Heavy Wooden Shield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1" authorId="0" shapeId="0" xr:uid="{00000000-0006-0000-0200-000001000000}">
      <text>
        <r>
          <rPr>
            <sz val="12"/>
            <color indexed="81"/>
            <rFont val="Times New Roman"/>
            <family val="1"/>
          </rPr>
          <t>grasshopper leg</t>
        </r>
      </text>
    </comment>
    <comment ref="D42" authorId="0" shapeId="0" xr:uid="{00000000-0006-0000-0200-000002000000}">
      <text>
        <r>
          <rPr>
            <sz val="12"/>
            <color indexed="81"/>
            <rFont val="Times New Roman"/>
            <family val="1"/>
          </rPr>
          <t>kuo-toa scale</t>
        </r>
      </text>
    </comment>
    <comment ref="D44" authorId="0" shapeId="0" xr:uid="{00000000-0006-0000-0200-000003000000}">
      <text>
        <r>
          <rPr>
            <sz val="12"/>
            <color indexed="81"/>
            <rFont val="Times New Roman"/>
            <family val="1"/>
          </rPr>
          <t>Pinch of dirt</t>
        </r>
      </text>
    </comment>
    <comment ref="D51" authorId="0" shapeId="0" xr:uid="{00000000-0006-0000-0200-000004000000}">
      <text>
        <r>
          <rPr>
            <sz val="12"/>
            <color indexed="81"/>
            <rFont val="Times New Roman"/>
            <family val="1"/>
          </rPr>
          <t>fish scale</t>
        </r>
      </text>
    </comment>
    <comment ref="D58" authorId="0" shapeId="0" xr:uid="{00000000-0006-0000-0200-000005000000}">
      <text>
        <r>
          <rPr>
            <sz val="12"/>
            <color indexed="81"/>
            <rFont val="Times New Roman"/>
            <family val="1"/>
          </rPr>
          <t>Oil-filled hourglass</t>
        </r>
      </text>
    </comment>
    <comment ref="D59" authorId="0" shapeId="0" xr:uid="{00000000-0006-0000-0200-000006000000}">
      <text>
        <r>
          <rPr>
            <sz val="12"/>
            <color indexed="81"/>
            <rFont val="Times New Roman"/>
            <family val="1"/>
          </rPr>
          <t>Snake scales</t>
        </r>
      </text>
    </comment>
    <comment ref="D63" authorId="0" shapeId="0" xr:uid="{00000000-0006-0000-0200-000007000000}">
      <text>
        <r>
          <rPr>
            <sz val="12"/>
            <color indexed="81"/>
            <rFont val="Times New Roman"/>
            <family val="1"/>
          </rPr>
          <t>drop of bile</t>
        </r>
      </text>
    </comment>
    <comment ref="D64" authorId="0" shapeId="0" xr:uid="{00000000-0006-0000-0200-000008000000}">
      <text>
        <r>
          <rPr>
            <sz val="12"/>
            <color indexed="81"/>
            <rFont val="Times New Roman"/>
            <family val="1"/>
          </rPr>
          <t>copper wire</t>
        </r>
      </text>
    </comment>
    <comment ref="D69" authorId="0" shapeId="0" xr:uid="{00000000-0006-0000-0200-000009000000}">
      <text>
        <r>
          <rPr>
            <sz val="12"/>
            <color indexed="81"/>
            <rFont val="Times New Roman"/>
            <family val="1"/>
          </rPr>
          <t>MW arrow/bolt</t>
        </r>
      </text>
    </comment>
    <comment ref="D70" authorId="0" shapeId="0" xr:uid="{00000000-0006-0000-0200-00000A000000}">
      <text>
        <r>
          <rPr>
            <sz val="12"/>
            <color indexed="81"/>
            <rFont val="Times New Roman"/>
            <family val="1"/>
          </rPr>
          <t>Bait for said animal</t>
        </r>
      </text>
    </comment>
    <comment ref="D72" authorId="0" shapeId="0" xr:uid="{00000000-0006-0000-0200-00000B000000}">
      <text>
        <r>
          <rPr>
            <sz val="12"/>
            <color indexed="81"/>
            <rFont val="Times New Roman"/>
            <family val="1"/>
          </rPr>
          <t>fur, feathers, skin</t>
        </r>
      </text>
    </comment>
    <comment ref="D75" authorId="0" shapeId="0" xr:uid="{00000000-0006-0000-0200-00000C000000}">
      <text>
        <r>
          <rPr>
            <sz val="12"/>
            <color indexed="81"/>
            <rFont val="Times New Roman"/>
            <family val="1"/>
          </rPr>
          <t>three-inch wooden dowel</t>
        </r>
      </text>
    </comment>
    <comment ref="D82" authorId="0" shapeId="0" xr:uid="{00000000-0006-0000-0200-00000D000000}">
      <text>
        <r>
          <rPr>
            <sz val="12"/>
            <color indexed="81"/>
            <rFont val="Times New Roman"/>
            <family val="1"/>
          </rPr>
          <t>Small thorn</t>
        </r>
      </text>
    </comment>
    <comment ref="D86" authorId="0" shapeId="0" xr:uid="{00000000-0006-0000-0200-00000E000000}">
      <text>
        <r>
          <rPr>
            <sz val="12"/>
            <color indexed="81"/>
            <rFont val="Times New Roman"/>
            <family val="1"/>
          </rPr>
          <t>Bull-shit or bull-hair</t>
        </r>
      </text>
    </comment>
    <comment ref="D87" authorId="0" shapeId="0" xr:uid="{00000000-0006-0000-0200-00000F000000}">
      <text>
        <r>
          <rPr>
            <sz val="12"/>
            <color indexed="81"/>
            <rFont val="Times New Roman"/>
            <family val="1"/>
          </rPr>
          <t>Pinch of cat fur</t>
        </r>
      </text>
    </comment>
    <comment ref="D88" authorId="0" shapeId="0" xr:uid="{00000000-0006-0000-0200-000010000000}">
      <text>
        <r>
          <rPr>
            <sz val="12"/>
            <color indexed="81"/>
            <rFont val="Times New Roman"/>
            <family val="1"/>
          </rPr>
          <t>drop of blood &amp; pinch of saltpeter</t>
        </r>
      </text>
    </comment>
    <comment ref="D98" authorId="0" shapeId="0" xr:uid="{00000000-0006-0000-0200-000011000000}">
      <text>
        <r>
          <rPr>
            <sz val="12"/>
            <color indexed="81"/>
            <rFont val="Times New Roman"/>
            <family val="1"/>
          </rPr>
          <t>Eagle feathers or droppings</t>
        </r>
      </text>
    </comment>
    <comment ref="D103" authorId="0" shapeId="0" xr:uid="{00000000-0006-0000-0200-000012000000}">
      <text>
        <r>
          <rPr>
            <sz val="12"/>
            <color indexed="81"/>
            <rFont val="Times New Roman"/>
            <family val="1"/>
          </rPr>
          <t>Snake scales</t>
        </r>
      </text>
    </comment>
    <comment ref="D105" authorId="0" shapeId="0" xr:uid="{00000000-0006-0000-0200-000013000000}">
      <text>
        <r>
          <rPr>
            <sz val="12"/>
            <color indexed="81"/>
            <rFont val="Times New Roman"/>
            <family val="1"/>
          </rPr>
          <t>½ lb. gold dust
(25-GP value)</t>
        </r>
      </text>
    </comment>
    <comment ref="D107" authorId="0" shapeId="0" xr:uid="{00000000-0006-0000-0200-000014000000}">
      <text>
        <r>
          <rPr>
            <sz val="12"/>
            <color indexed="81"/>
            <rFont val="Times New Roman"/>
            <family val="1"/>
          </rPr>
          <t>tallow, bringstone, powdered iron</t>
        </r>
      </text>
    </comment>
    <comment ref="D109" authorId="0" shapeId="0" xr:uid="{00000000-0006-0000-0200-000015000000}">
      <text>
        <r>
          <rPr>
            <sz val="12"/>
            <color indexed="81"/>
            <rFont val="Times New Roman"/>
            <family val="1"/>
          </rPr>
          <t>drop of water</t>
        </r>
      </text>
    </comment>
    <comment ref="D112" authorId="0" shapeId="0" xr:uid="{00000000-0006-0000-0200-000016000000}">
      <text>
        <r>
          <rPr>
            <sz val="12"/>
            <color indexed="81"/>
            <rFont val="Times New Roman"/>
            <family val="1"/>
          </rPr>
          <t>small mint leaf</t>
        </r>
      </text>
    </comment>
    <comment ref="D117" authorId="0" shapeId="0" xr:uid="{00000000-0006-0000-0200-000017000000}">
      <text>
        <r>
          <rPr>
            <sz val="12"/>
            <color indexed="81"/>
            <rFont val="Times New Roman"/>
            <family val="1"/>
          </rPr>
          <t>Dried seaweed</t>
        </r>
      </text>
    </comment>
    <comment ref="D119" authorId="0" shapeId="0" xr:uid="{00000000-0006-0000-0200-000018000000}">
      <text>
        <r>
          <rPr>
            <sz val="12"/>
            <color indexed="81"/>
            <rFont val="Times New Roman"/>
            <family val="1"/>
          </rPr>
          <t>pebble found in a node</t>
        </r>
      </text>
    </comment>
    <comment ref="D123" authorId="0" shapeId="0" xr:uid="{00000000-0006-0000-0200-000019000000}">
      <text>
        <r>
          <rPr>
            <sz val="12"/>
            <color indexed="81"/>
            <rFont val="Times New Roman"/>
            <family val="1"/>
          </rPr>
          <t>Feathers or pinch of owl droppings</t>
        </r>
      </text>
    </comment>
    <comment ref="D124" authorId="0" shapeId="0" xr:uid="{00000000-0006-0000-0200-00001A000000}">
      <text>
        <r>
          <rPr>
            <sz val="12"/>
            <color indexed="81"/>
            <rFont val="Times New Roman"/>
            <family val="1"/>
          </rPr>
          <t>Silver wire knot</t>
        </r>
      </text>
    </comment>
    <comment ref="D130" authorId="0" shapeId="0" xr:uid="{00000000-0006-0000-0200-00001B000000}">
      <text>
        <r>
          <rPr>
            <sz val="12"/>
            <color indexed="81"/>
            <rFont val="Times New Roman"/>
            <family val="1"/>
          </rPr>
          <t>Wool or fur</t>
        </r>
      </text>
    </comment>
    <comment ref="D131" authorId="0" shapeId="0" xr:uid="{00000000-0006-0000-0200-00001C000000}">
      <text>
        <r>
          <rPr>
            <sz val="12"/>
            <color indexed="81"/>
            <rFont val="Times New Roman"/>
            <family val="1"/>
          </rPr>
          <t>knotted rope</t>
        </r>
      </text>
    </comment>
    <comment ref="D132" authorId="0" shapeId="0" xr:uid="{00000000-0006-0000-0200-00001D000000}">
      <text>
        <r>
          <rPr>
            <sz val="12"/>
            <color indexed="81"/>
            <rFont val="Times New Roman"/>
            <family val="1"/>
          </rPr>
          <t>Snake scales</t>
        </r>
      </text>
    </comment>
    <comment ref="D136" authorId="0" shapeId="0" xr:uid="{00000000-0006-0000-0200-00001E000000}">
      <text>
        <r>
          <rPr>
            <sz val="12"/>
            <color indexed="81"/>
            <rFont val="Times New Roman"/>
            <family val="1"/>
          </rPr>
          <t>1 drop of bitumen and live spider (both to be eaten)</t>
        </r>
      </text>
    </comment>
    <comment ref="D139" authorId="0" shapeId="0" xr:uid="{00000000-0006-0000-0200-00001F000000}">
      <text>
        <r>
          <rPr>
            <sz val="12"/>
            <rFont val="Times New Roman"/>
            <family val="1"/>
          </rPr>
          <t>Square of red cloth</t>
        </r>
      </text>
    </comment>
    <comment ref="A141" authorId="0" shapeId="0" xr:uid="{00000000-0006-0000-0200-000020000000}">
      <text>
        <r>
          <rPr>
            <sz val="12"/>
            <color indexed="81"/>
            <rFont val="Times New Roman"/>
            <family val="1"/>
          </rPr>
          <t>also in Complete Arcane</t>
        </r>
      </text>
    </comment>
    <comment ref="D141" authorId="0" shapeId="0" xr:uid="{00000000-0006-0000-0200-000021000000}">
      <text>
        <r>
          <rPr>
            <sz val="12"/>
            <color indexed="81"/>
            <rFont val="Times New Roman"/>
            <family val="1"/>
          </rPr>
          <t>goldfish scale</t>
        </r>
      </text>
    </comment>
    <comment ref="D142" authorId="0" shapeId="0" xr:uid="{00000000-0006-0000-0200-000022000000}">
      <text>
        <r>
          <rPr>
            <sz val="12"/>
            <color indexed="81"/>
            <rFont val="Times New Roman"/>
            <family val="1"/>
          </rPr>
          <t>tern feathers/guano</t>
        </r>
      </text>
    </comment>
    <comment ref="D147" authorId="0" shapeId="0" xr:uid="{00000000-0006-0000-0200-000023000000}">
      <text>
        <r>
          <rPr>
            <sz val="12"/>
            <color indexed="81"/>
            <rFont val="Times New Roman"/>
            <family val="1"/>
          </rPr>
          <t>spine from a sea urchin</t>
        </r>
      </text>
    </comment>
    <comment ref="D149" authorId="0" shapeId="0" xr:uid="{00000000-0006-0000-0200-000024000000}">
      <text>
        <r>
          <rPr>
            <sz val="12"/>
            <color indexed="81"/>
            <rFont val="Times New Roman"/>
            <family val="1"/>
          </rPr>
          <t>Tiny piece of vine</t>
        </r>
      </text>
    </comment>
    <comment ref="A154" authorId="0" shapeId="0" xr:uid="{00000000-0006-0000-0200-000025000000}">
      <text>
        <r>
          <rPr>
            <sz val="12"/>
            <color indexed="81"/>
            <rFont val="Times New Roman"/>
            <family val="1"/>
          </rPr>
          <t>also in Champions of Ruin</t>
        </r>
      </text>
    </comment>
    <comment ref="D154" authorId="0" shapeId="0" xr:uid="{00000000-0006-0000-0200-000026000000}">
      <text>
        <r>
          <rPr>
            <sz val="12"/>
            <color indexed="81"/>
            <rFont val="Times New Roman"/>
            <family val="1"/>
          </rPr>
          <t>vial of water</t>
        </r>
      </text>
    </comment>
    <comment ref="D156" authorId="0" shapeId="0" xr:uid="{00000000-0006-0000-0200-000027000000}">
      <text>
        <r>
          <rPr>
            <sz val="12"/>
            <color indexed="81"/>
            <rFont val="Times New Roman"/>
            <family val="1"/>
          </rPr>
          <t>Stone earth from home plane</t>
        </r>
      </text>
    </comment>
    <comment ref="D158" authorId="0" shapeId="0" xr:uid="{00000000-0006-0000-0200-000028000000}">
      <text>
        <r>
          <rPr>
            <sz val="12"/>
            <color indexed="81"/>
            <rFont val="Times New Roman"/>
            <family val="1"/>
          </rPr>
          <t>Stone earth from home plane</t>
        </r>
      </text>
    </comment>
    <comment ref="D159" authorId="0" shapeId="0" xr:uid="{00000000-0006-0000-0200-000029000000}">
      <text>
        <r>
          <rPr>
            <sz val="12"/>
            <color indexed="81"/>
            <rFont val="Times New Roman"/>
            <family val="1"/>
          </rPr>
          <t>bird of prey talon</t>
        </r>
      </text>
    </comment>
    <comment ref="D169" authorId="0" shapeId="0" xr:uid="{00000000-0006-0000-0200-00002A000000}">
      <text>
        <r>
          <rPr>
            <sz val="12"/>
            <color indexed="81"/>
            <rFont val="Times New Roman"/>
            <family val="1"/>
          </rPr>
          <t>magic potion</t>
        </r>
      </text>
    </comment>
    <comment ref="D184" authorId="0" shapeId="0" xr:uid="{00000000-0006-0000-0200-00002B000000}">
      <text>
        <r>
          <rPr>
            <sz val="12"/>
            <color indexed="81"/>
            <rFont val="Times New Roman"/>
            <family val="1"/>
          </rPr>
          <t>Charcoal</t>
        </r>
      </text>
    </comment>
    <comment ref="D193" authorId="0" shapeId="0" xr:uid="{00000000-0006-0000-0200-00002C000000}">
      <text>
        <r>
          <rPr>
            <sz val="12"/>
            <color indexed="81"/>
            <rFont val="Times New Roman"/>
            <family val="1"/>
          </rPr>
          <t>handful of thick scales</t>
        </r>
      </text>
    </comment>
    <comment ref="D194" authorId="0" shapeId="0" xr:uid="{00000000-0006-0000-0200-00002D000000}">
      <text>
        <r>
          <rPr>
            <sz val="12"/>
            <color indexed="81"/>
            <rFont val="Times New Roman"/>
            <family val="1"/>
          </rPr>
          <t>pinch of dust &amp; few drops of water</t>
        </r>
      </text>
    </comment>
    <comment ref="D198" authorId="0" shapeId="0" xr:uid="{00000000-0006-0000-0200-00002E000000}">
      <text>
        <r>
          <rPr>
            <sz val="12"/>
            <color indexed="81"/>
            <rFont val="Times New Roman"/>
            <family val="1"/>
          </rPr>
          <t>dinosaur jawbone</t>
        </r>
      </text>
    </comment>
    <comment ref="D199" authorId="0" shapeId="0" xr:uid="{00000000-0006-0000-0200-00002F000000}">
      <text/>
    </comment>
    <comment ref="D201" authorId="0" shapeId="0" xr:uid="{00000000-0006-0000-0200-000030000000}">
      <text>
        <r>
          <rPr>
            <sz val="12"/>
            <color indexed="81"/>
            <rFont val="Times New Roman"/>
            <family val="1"/>
          </rPr>
          <t>1 thorn</t>
        </r>
      </text>
    </comment>
    <comment ref="D205" authorId="0" shapeId="0" xr:uid="{00000000-0006-0000-0200-000031000000}">
      <text/>
    </comment>
    <comment ref="D207" authorId="0" shapeId="0" xr:uid="{00000000-0006-0000-0200-000032000000}">
      <text/>
    </comment>
    <comment ref="D211" authorId="0" shapeId="0" xr:uid="{00000000-0006-0000-0200-000033000000}">
      <text>
        <r>
          <rPr>
            <sz val="12"/>
            <color indexed="81"/>
            <rFont val="Times New Roman"/>
            <family val="1"/>
          </rPr>
          <t>two small iron rods</t>
        </r>
      </text>
    </comment>
    <comment ref="D220" authorId="0" shapeId="0" xr:uid="{00000000-0006-0000-0200-000034000000}">
      <text/>
    </comment>
    <comment ref="D227" authorId="0" shapeId="0" xr:uid="{00000000-0006-0000-0200-000035000000}">
      <text/>
    </comment>
    <comment ref="D232" authorId="0" shapeId="0" xr:uid="{00000000-0006-0000-0200-000036000000}">
      <text>
        <r>
          <rPr>
            <sz val="12"/>
            <color indexed="81"/>
            <rFont val="Times New Roman"/>
            <family val="1"/>
          </rPr>
          <t>pinch of dust &amp; a few drops of water</t>
        </r>
      </text>
    </comment>
    <comment ref="D234" authorId="0" shapeId="0" xr:uid="{00000000-0006-0000-0200-000037000000}">
      <text>
        <r>
          <rPr>
            <sz val="12"/>
            <color indexed="81"/>
            <rFont val="Times New Roman"/>
            <family val="1"/>
          </rPr>
          <t>Dung from an evil creature</t>
        </r>
      </text>
    </comment>
    <comment ref="D241" authorId="0" shapeId="0" xr:uid="{00000000-0006-0000-0200-000038000000}">
      <text>
        <r>
          <rPr>
            <sz val="12"/>
            <color indexed="81"/>
            <rFont val="Times New Roman"/>
            <family val="1"/>
          </rPr>
          <t>1000 GPs' worth of unguents</t>
        </r>
      </text>
    </comment>
    <comment ref="D244" authorId="0" shapeId="0" xr:uid="{00000000-0006-0000-0200-000039000000}">
      <text>
        <r>
          <rPr>
            <sz val="12"/>
            <color indexed="81"/>
            <rFont val="Times New Roman"/>
            <family val="1"/>
          </rPr>
          <t>Natural pool of water</t>
        </r>
      </text>
    </comment>
    <comment ref="D250" authorId="0" shapeId="0" xr:uid="{00000000-0006-0000-0200-00003A000000}">
      <text>
        <r>
          <rPr>
            <sz val="12"/>
            <color indexed="81"/>
            <rFont val="Times New Roman"/>
            <family val="1"/>
          </rPr>
          <t>100+ GP worth of diamond dust</t>
        </r>
      </text>
    </comment>
    <comment ref="D254" authorId="0" shapeId="0" xr:uid="{00000000-0006-0000-0200-00003B000000}">
      <text>
        <r>
          <rPr>
            <sz val="12"/>
            <color indexed="81"/>
            <rFont val="Times New Roman"/>
            <family val="1"/>
          </rPr>
          <t>1 fish tooth</t>
        </r>
      </text>
    </comment>
    <comment ref="D255" authorId="0" shapeId="0" xr:uid="{00000000-0006-0000-0200-00003C000000}">
      <text>
        <r>
          <rPr>
            <sz val="12"/>
            <color indexed="81"/>
            <rFont val="Times New Roman"/>
            <family val="1"/>
          </rPr>
          <t>driftwood wrapped with red thread</t>
        </r>
      </text>
    </comment>
    <comment ref="D258" authorId="0" shapeId="0" xr:uid="{00000000-0006-0000-0200-00003D000000}">
      <text>
        <r>
          <rPr>
            <sz val="12"/>
            <color indexed="81"/>
            <rFont val="Times New Roman"/>
            <family val="1"/>
          </rPr>
          <t>Flawless, 250-GP gemstone</t>
        </r>
      </text>
    </comment>
    <comment ref="D262" authorId="0" shapeId="0" xr:uid="{00000000-0006-0000-0200-00003E000000}">
      <text>
        <r>
          <rPr>
            <sz val="12"/>
            <color indexed="81"/>
            <rFont val="Times New Roman"/>
            <family val="1"/>
          </rPr>
          <t>powdered squid beak and sucker from kraken tentacle</t>
        </r>
      </text>
    </comment>
    <comment ref="D272" authorId="0" shapeId="0" xr:uid="{00000000-0006-0000-0200-00003F000000}">
      <text>
        <r>
          <rPr>
            <sz val="12"/>
            <color indexed="81"/>
            <rFont val="Times New Roman"/>
            <family val="1"/>
          </rPr>
          <t>limestone</t>
        </r>
      </text>
    </comment>
    <comment ref="D277" authorId="0" shapeId="0" xr:uid="{00000000-0006-0000-0200-000040000000}">
      <text>
        <r>
          <rPr>
            <sz val="12"/>
            <color indexed="81"/>
            <rFont val="Times New Roman"/>
            <family val="1"/>
          </rPr>
          <t>scented ointment</t>
        </r>
      </text>
    </comment>
    <comment ref="D278" authorId="0" shapeId="0" xr:uid="{00000000-0006-0000-0200-000041000000}">
      <text>
        <r>
          <rPr>
            <sz val="12"/>
            <color indexed="81"/>
            <rFont val="Times New Roman"/>
            <family val="1"/>
          </rPr>
          <t>handful of ice or snow that must be pressed to the target’s body.</t>
        </r>
      </text>
    </comment>
    <comment ref="D281" authorId="0" shapeId="0" xr:uid="{00000000-0006-0000-0200-000042000000}">
      <text>
        <r>
          <rPr>
            <sz val="12"/>
            <color indexed="81"/>
            <rFont val="Times New Roman"/>
            <family val="1"/>
          </rPr>
          <t>dandelion fluff and herbs</t>
        </r>
      </text>
    </comment>
    <comment ref="D284" authorId="0" shapeId="0" xr:uid="{00000000-0006-0000-0200-000043000000}">
      <text>
        <r>
          <rPr>
            <sz val="12"/>
            <color indexed="81"/>
            <rFont val="Times New Roman"/>
            <family val="1"/>
          </rPr>
          <t>granite &amp; 250 GPs' worth of diamond dust</t>
        </r>
      </text>
    </comment>
    <comment ref="D286" authorId="0" shapeId="0" xr:uid="{00000000-0006-0000-0200-000044000000}">
      <text>
        <r>
          <rPr>
            <sz val="12"/>
            <color indexed="81"/>
            <rFont val="Times New Roman"/>
            <family val="1"/>
          </rPr>
          <t>stone or mud from deep ocean trench</t>
        </r>
      </text>
    </comment>
    <comment ref="D290" authorId="0" shapeId="0" xr:uid="{00000000-0006-0000-0200-000045000000}">
      <text>
        <r>
          <rPr>
            <sz val="12"/>
            <color indexed="81"/>
            <rFont val="Times New Roman"/>
            <family val="1"/>
          </rPr>
          <t>Herbs, oils, and incense worth at least 1,000 gp, plus 1,000 gp per level of the spell to be tied to the unhallowed area.</t>
        </r>
      </text>
    </comment>
    <comment ref="D293" authorId="0" shapeId="0" xr:uid="{00000000-0006-0000-0200-000046000000}">
      <text>
        <r>
          <rPr>
            <sz val="12"/>
            <color indexed="81"/>
            <rFont val="Times New Roman"/>
            <family val="1"/>
          </rPr>
          <t>handful of sand</t>
        </r>
      </text>
    </comment>
    <comment ref="D295" authorId="0" shapeId="0" xr:uid="{00000000-0006-0000-0200-000047000000}">
      <text>
        <r>
          <rPr>
            <sz val="12"/>
            <color indexed="81"/>
            <rFont val="Times New Roman"/>
            <family val="1"/>
          </rPr>
          <t>live termite</t>
        </r>
      </text>
    </comment>
    <comment ref="D296" authorId="0" shapeId="0" xr:uid="{00000000-0006-0000-0200-000048000000}">
      <text>
        <r>
          <rPr>
            <sz val="12"/>
            <color indexed="81"/>
            <rFont val="Times New Roman"/>
            <family val="1"/>
          </rPr>
          <t>handful of 
alkaline salts</t>
        </r>
      </text>
    </comment>
    <comment ref="D299" authorId="0" shapeId="0" xr:uid="{00000000-0006-0000-0200-000049000000}">
      <text>
        <r>
          <rPr>
            <sz val="12"/>
            <color indexed="81"/>
            <rFont val="Times New Roman"/>
            <family val="1"/>
          </rPr>
          <t>Bull-shit or bull-hair</t>
        </r>
      </text>
    </comment>
    <comment ref="D301" authorId="0" shapeId="0" xr:uid="{00000000-0006-0000-0200-00004A000000}">
      <text>
        <r>
          <rPr>
            <sz val="12"/>
            <color indexed="81"/>
            <rFont val="Times New Roman"/>
            <family val="1"/>
          </rPr>
          <t>Pinch of cat fur</t>
        </r>
      </text>
    </comment>
    <comment ref="D302" authorId="0" shapeId="0" xr:uid="{00000000-0006-0000-0200-00004B000000}">
      <text>
        <r>
          <rPr>
            <sz val="12"/>
            <color indexed="81"/>
            <rFont val="Times New Roman"/>
            <family val="1"/>
          </rPr>
          <t>A statuette of a Celestial or fiend worth 50 gp.</t>
        </r>
      </text>
    </comment>
    <comment ref="D306" authorId="0" shapeId="0" xr:uid="{00000000-0006-0000-0200-00004C000000}">
      <text>
        <r>
          <rPr>
            <sz val="12"/>
            <color indexed="81"/>
            <rFont val="Times New Roman"/>
            <family val="1"/>
          </rPr>
          <t>Eagle feathers or droppings</t>
        </r>
      </text>
    </comment>
    <comment ref="D310" authorId="0" shapeId="0" xr:uid="{00000000-0006-0000-0200-00004D000000}">
      <text>
        <r>
          <rPr>
            <sz val="12"/>
            <color indexed="81"/>
            <rFont val="Times New Roman"/>
            <family val="1"/>
          </rPr>
          <t>pinch of earth and snow</t>
        </r>
      </text>
    </comment>
    <comment ref="D313" authorId="0" shapeId="0" xr:uid="{00000000-0006-0000-0200-00004E000000}">
      <text>
        <r>
          <rPr>
            <sz val="12"/>
            <color indexed="81"/>
            <rFont val="Times New Roman"/>
            <family val="1"/>
          </rPr>
          <t>Feathers or pinch of owl droppings</t>
        </r>
      </text>
    </comment>
    <comment ref="D318" authorId="0" shapeId="0" xr:uid="{00000000-0006-0000-0200-00004F000000}">
      <text>
        <r>
          <rPr>
            <sz val="12"/>
            <color indexed="81"/>
            <rFont val="Times New Roman"/>
            <family val="1"/>
          </rPr>
          <t>Small block of granite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G8" authorId="0" shapeId="0" xr:uid="{00000000-0006-0000-0300-00000100000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 xml:space="preserve"> A ranger automatically gains Endurance as a bonus feat at 3rd level (see page 48). He need not select it.
PHB 93</t>
        </r>
      </text>
    </comment>
    <comment ref="C2" authorId="0" shapeId="0" xr:uid="{00000000-0006-0000-0400-000002000000}">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A3" authorId="0" shapeId="0" xr:uid="{00000000-0006-0000-0400-000003000000}">
      <text>
        <r>
          <rPr>
            <sz val="12"/>
            <color indexed="81"/>
            <rFont val="Times New Roman"/>
            <family val="1"/>
          </rPr>
          <t xml:space="preserve">So long as you are able to acquire a new animal companion, you may choose your new companion from a nonstandard list.
</t>
        </r>
        <r>
          <rPr>
            <b/>
            <sz val="12"/>
            <color indexed="81"/>
            <rFont val="Times New Roman"/>
            <family val="1"/>
          </rPr>
          <t xml:space="preserve">Prerequisite:  </t>
        </r>
        <r>
          <rPr>
            <sz val="12"/>
            <color indexed="81"/>
            <rFont val="Times New Roman"/>
            <family val="1"/>
          </rPr>
          <t xml:space="preserve">Ability to acquire a new animal companion, compatible alignment.
</t>
        </r>
        <r>
          <rPr>
            <b/>
            <sz val="12"/>
            <color indexed="81"/>
            <rFont val="Times New Roman"/>
            <family val="1"/>
          </rPr>
          <t xml:space="preserve">Benefit:  </t>
        </r>
        <r>
          <rPr>
            <sz val="12"/>
            <color indexed="81"/>
            <rFont val="Times New Roman"/>
            <family val="1"/>
          </rPr>
          <t xml:space="preserve">When choosing a companion, the following creatures are also available to you. You may choose a companion with an alignment up to one step away on each of the alignment axes (lawful through chaotic, good through evil).
The improved animal companion is magically linked to its master just like a familiar.  The companion uses the basic statistics for a creature of its kind, as given in the Monster Manual or Chapter 9:  Monsters of this book, with these exceptions:
</t>
        </r>
        <r>
          <rPr>
            <b/>
            <sz val="12"/>
            <color indexed="81"/>
            <rFont val="Times New Roman"/>
            <family val="1"/>
          </rPr>
          <t xml:space="preserve">Hit Points:  </t>
        </r>
        <r>
          <rPr>
            <sz val="12"/>
            <color indexed="81"/>
            <rFont val="Times New Roman"/>
            <family val="1"/>
          </rPr>
          <t xml:space="preserve">One-half the master’s total or the companion’s normal total, whichever is higher.
</t>
        </r>
        <r>
          <rPr>
            <b/>
            <sz val="12"/>
            <color indexed="81"/>
            <rFont val="Times New Roman"/>
            <family val="1"/>
          </rPr>
          <t xml:space="preserve">Attacks:  </t>
        </r>
        <r>
          <rPr>
            <sz val="12"/>
            <color indexed="81"/>
            <rFont val="Times New Roman"/>
            <family val="1"/>
          </rPr>
          <t xml:space="preserve">Use the master’s base attack bonus or the companion’s, whichever is better. Use the familiar’s Dexterity or Strength modifier, whichever is greater, to get the companion’s melee attack bonus with unarmed attacks.  Damage equals that of a normal creature of that kind.
</t>
        </r>
        <r>
          <rPr>
            <b/>
            <sz val="12"/>
            <color indexed="81"/>
            <rFont val="Times New Roman"/>
            <family val="1"/>
          </rPr>
          <t xml:space="preserve">Special Attacks:  </t>
        </r>
        <r>
          <rPr>
            <sz val="12"/>
            <color indexed="81"/>
            <rFont val="Times New Roman"/>
            <family val="1"/>
          </rPr>
          <t xml:space="preserve">The companion has all the special attacks of its kind.
</t>
        </r>
        <r>
          <rPr>
            <b/>
            <sz val="12"/>
            <color indexed="81"/>
            <rFont val="Times New Roman"/>
            <family val="1"/>
          </rPr>
          <t xml:space="preserve">Special Qualities:  </t>
        </r>
        <r>
          <rPr>
            <sz val="12"/>
            <color indexed="81"/>
            <rFont val="Times New Roman"/>
            <family val="1"/>
          </rPr>
          <t xml:space="preserve">The companion has all the special qualities of its kind.
</t>
        </r>
        <r>
          <rPr>
            <b/>
            <sz val="12"/>
            <color indexed="81"/>
            <rFont val="Times New Roman"/>
            <family val="1"/>
          </rPr>
          <t xml:space="preserve">Saving Throws:  </t>
        </r>
        <r>
          <rPr>
            <sz val="12"/>
            <color indexed="81"/>
            <rFont val="Times New Roman"/>
            <family val="1"/>
          </rPr>
          <t xml:space="preserve">The companion uses the master’s base save bonuses if they’re better than the familiar’s.
</t>
        </r>
        <r>
          <rPr>
            <b/>
            <sz val="12"/>
            <color indexed="81"/>
            <rFont val="Times New Roman"/>
            <family val="1"/>
          </rPr>
          <t xml:space="preserve">Skills:  </t>
        </r>
        <r>
          <rPr>
            <sz val="12"/>
            <color indexed="81"/>
            <rFont val="Times New Roman"/>
            <family val="1"/>
          </rPr>
          <t xml:space="preserve">Use the normal skills for a creature of its kind.
</t>
        </r>
        <r>
          <rPr>
            <b/>
            <sz val="12"/>
            <color indexed="81"/>
            <rFont val="Times New Roman"/>
            <family val="1"/>
          </rPr>
          <t xml:space="preserve">Familiar Special Abilities:  </t>
        </r>
        <r>
          <rPr>
            <sz val="12"/>
            <color indexed="81"/>
            <rFont val="Times New Roman"/>
            <family val="1"/>
          </rPr>
          <t>Use Table 3–19: Familiar Abilities in the Player’s Handbook to determine additional abilities as you would for a normal companion.
Adapted from FRCS 35 – 36</t>
        </r>
      </text>
    </comment>
    <comment ref="C3" authorId="0" shapeId="0" xr:uid="{00000000-0006-0000-0400-000004000000}">
      <text>
        <r>
          <rPr>
            <sz val="12"/>
            <color indexed="81"/>
            <rFont val="Times New Roman"/>
            <family val="1"/>
          </rPr>
          <t>Starting at 3rd level, a master of many forms can use her wild shape ability as a move action, rather than as a standard action.
Complete Adventurer 59</t>
        </r>
      </text>
    </comment>
    <comment ref="A4" authorId="0" shapeId="0" xr:uid="{00000000-0006-0000-0400-000005000000}">
      <text>
        <r>
          <rPr>
            <sz val="12"/>
            <color indexed="81"/>
            <rFont val="Times New Roman"/>
            <family val="1"/>
          </rPr>
          <t xml:space="preserve">You cast spells while in a wild shape.
</t>
        </r>
        <r>
          <rPr>
            <b/>
            <sz val="12"/>
            <color indexed="81"/>
            <rFont val="Times New Roman"/>
            <family val="1"/>
          </rPr>
          <t xml:space="preserve">Prerequisite: </t>
        </r>
        <r>
          <rPr>
            <sz val="12"/>
            <color indexed="81"/>
            <rFont val="Times New Roman"/>
            <family val="1"/>
          </rPr>
          <t xml:space="preserve"> Ability to use wild shape,Wis 13.
</t>
        </r>
        <r>
          <rPr>
            <b/>
            <sz val="12"/>
            <color indexed="81"/>
            <rFont val="Times New Roman"/>
            <family val="1"/>
          </rPr>
          <t xml:space="preserve">Benefit:  </t>
        </r>
        <r>
          <rPr>
            <sz val="12"/>
            <color indexed="81"/>
            <rFont val="Times New Roman"/>
            <family val="1"/>
          </rPr>
          <t>You complete the verbal and somatic components of spells while in a wild shape.  For example, while in the form of a hawk, you could substitute screeches and gestures with your talons for the normal verbal and somatic components of a spell.  You can use any material components or focuses that you can hold with an appendage of your current form, but you cannot make use of any such items that are melded within that form.  This feat does not permit the use of magic items while in a form that could not ordinarily use them, and you do not gain the ability to speak while in a wild shape.
Masters of the Wild 24</t>
        </r>
      </text>
    </comment>
    <comment ref="C4" authorId="0" shapeId="0" xr:uid="{00000000-0006-0000-0400-000006000000}">
      <text>
        <r>
          <rPr>
            <sz val="12"/>
            <color indexed="81"/>
            <rFont val="Times New Roman"/>
            <family val="1"/>
          </rPr>
          <t>A druid gains a +2 bonus on Knowledge (nature) and Survival checks.
PHB 35</t>
        </r>
      </text>
    </comment>
    <comment ref="A5" authorId="0" shapeId="0" xr:uid="{00000000-0006-0000-0400-000007000000}">
      <text>
        <r>
          <rPr>
            <sz val="12"/>
            <color indexed="81"/>
            <rFont val="Times New Roman"/>
            <family val="1"/>
          </rPr>
          <t xml:space="preserve">Your bond with your animal companion is exceptionall strong.
</t>
        </r>
        <r>
          <rPr>
            <b/>
            <sz val="12"/>
            <color indexed="81"/>
            <rFont val="Times New Roman"/>
            <family val="1"/>
          </rPr>
          <t xml:space="preserve">Prerequisite: </t>
        </r>
        <r>
          <rPr>
            <sz val="12"/>
            <color indexed="81"/>
            <rFont val="Times New Roman"/>
            <family val="1"/>
          </rPr>
          <t xml:space="preserve"> Animal companion.
</t>
        </r>
        <r>
          <rPr>
            <b/>
            <sz val="12"/>
            <color indexed="81"/>
            <rFont val="Times New Roman"/>
            <family val="1"/>
          </rPr>
          <t xml:space="preserve">Benefit:  </t>
        </r>
        <r>
          <rPr>
            <sz val="12"/>
            <color indexed="81"/>
            <rFont val="Times New Roman"/>
            <family val="1"/>
          </rPr>
          <t>Add three to your effective druid level for the purpose of determining the bonus Hit Dice, extra tricks, special abilities, and other bonuses that your animal companion receives (see page 36 of the Player’s Handbook).  This bonus can never make your effective druid level exceed your character level.
Complete Adventurer 111</t>
        </r>
      </text>
    </comment>
    <comment ref="C5" authorId="0" shapeId="0" xr:uid="{00000000-0006-0000-0400-000008000000}">
      <text>
        <r>
          <rPr>
            <sz val="12"/>
            <color indexed="81"/>
            <rFont val="Times New Roman"/>
            <family val="1"/>
          </rPr>
          <t>Starting at 4th level, a druid gains a +4 bonus on saving throws against the spell-like abilities of fey (such as dryads, pixies, and sprites).
PHB 37</t>
        </r>
      </text>
    </comment>
    <comment ref="A6" authorId="0" shapeId="0" xr:uid="{00000000-0006-0000-0400-00000900000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C6" authorId="0" shapeId="0" xr:uid="{00000000-0006-0000-0400-00000A000000}">
      <text>
        <r>
          <rPr>
            <sz val="12"/>
            <color indexed="81"/>
            <rFont val="Times New Roman"/>
            <family val="1"/>
          </rPr>
          <t xml:space="preserve">By selecting the spontaneous rejuvenation alternative class feature, you can provide the party with plenty of healing without trampling on the cleric’s role.
</t>
        </r>
        <r>
          <rPr>
            <b/>
            <sz val="12"/>
            <color indexed="81"/>
            <rFont val="Times New Roman"/>
            <family val="1"/>
          </rPr>
          <t xml:space="preserve">Replaces:  </t>
        </r>
        <r>
          <rPr>
            <sz val="12"/>
            <color indexed="81"/>
            <rFont val="Times New Roman"/>
            <family val="1"/>
          </rPr>
          <t xml:space="preserve">If you select this class feature, you do not gain the ability to spontaneously convert prepared spells into Summon Nature’s Ally spells.
</t>
        </r>
        <r>
          <rPr>
            <b/>
            <sz val="12"/>
            <color indexed="81"/>
            <rFont val="Times New Roman"/>
            <family val="1"/>
          </rPr>
          <t xml:space="preserve">Benefit:  </t>
        </r>
        <r>
          <rPr>
            <sz val="12"/>
            <color indexed="81"/>
            <rFont val="Times New Roman"/>
            <family val="1"/>
          </rPr>
          <t>You can transform the stored energy of a spell you have prepared to invigorate you and your allies.
To use spontaneous rejuvenation, you must spend a standard action and sacrifice a prepared spell.  All allies within 30 feet of you (including yourself) gain fast healing for 3 rounds.  The fast healing amount is equal to the spell’s level, and does not stack with itself or with fast healing from other sources.
PHB II 40</t>
        </r>
      </text>
    </comment>
    <comment ref="A7" authorId="0" shapeId="0" xr:uid="{00000000-0006-0000-0400-00000B000000}">
      <text>
        <r>
          <rPr>
            <sz val="12"/>
            <rFont val="Times New Roman"/>
            <family val="1"/>
          </rPr>
          <t xml:space="preserve">You can take the form of a dragon.
</t>
        </r>
        <r>
          <rPr>
            <b/>
            <sz val="12"/>
            <color indexed="81"/>
            <rFont val="Times New Roman"/>
            <family val="1"/>
          </rPr>
          <t xml:space="preserve">Prerequisites:  </t>
        </r>
        <r>
          <rPr>
            <sz val="12"/>
            <rFont val="Times New Roman"/>
            <family val="1"/>
          </rPr>
          <t xml:space="preserve">Wis 19, Knowledge (nature) 15 ranks, wild shape ability.
</t>
        </r>
        <r>
          <rPr>
            <b/>
            <sz val="12"/>
            <color indexed="81"/>
            <rFont val="Times New Roman"/>
            <family val="1"/>
          </rPr>
          <t xml:space="preserve">Benefit:  </t>
        </r>
        <r>
          <rPr>
            <sz val="12"/>
            <rFont val="Times New Roman"/>
            <family val="1"/>
          </rPr>
          <t>You can use your wild shape ability to change into a Small or Medium dragon. You gain all the extraordinary and supernatural abilities of the dragon whose form you take, but not any spell-like abilities or spellcasting powers.
Draconomicon 105</t>
        </r>
      </text>
    </comment>
    <comment ref="C7" authorId="0" shapeId="0" xr:uid="{00000000-0006-0000-0400-00000C000000}">
      <text>
        <r>
          <rPr>
            <sz val="12"/>
            <color indexed="81"/>
            <rFont val="Times New Roman"/>
            <family val="1"/>
          </rPr>
          <t>Starting at 3rd level, a druid leaves no trail in natural surroundings and cannot be tracked.  She may choose to leave a trail if so desired.
PHB 36</t>
        </r>
      </text>
    </comment>
    <comment ref="A8" authorId="0" shapeId="0" xr:uid="{00000000-0006-0000-0400-00000D000000}">
      <text>
        <r>
          <rPr>
            <sz val="12"/>
            <color indexed="81"/>
            <rFont val="Times New Roman"/>
            <family val="1"/>
          </rPr>
          <t xml:space="preserve">Faerûn’s great forests stretch for hundreds of miles across the northlands.  You are knowledgeable about the secrets of the forest and wise in its ways.
</t>
        </r>
        <r>
          <rPr>
            <b/>
            <sz val="12"/>
            <color indexed="81"/>
            <rFont val="Times New Roman"/>
            <family val="1"/>
          </rPr>
          <t xml:space="preserve">Regions:  </t>
        </r>
        <r>
          <rPr>
            <sz val="12"/>
            <color indexed="81"/>
            <rFont val="Times New Roman"/>
            <family val="1"/>
          </rPr>
          <t xml:space="preserve">Chondalwood, Dalelands, the Great Dale, the High Forest, ghostwise halfling, moon elf, wild elf, wood elf.
</t>
        </r>
        <r>
          <rPr>
            <b/>
            <sz val="12"/>
            <color indexed="81"/>
            <rFont val="Times New Roman"/>
            <family val="1"/>
          </rPr>
          <t xml:space="preserve">Benefit:  </t>
        </r>
        <r>
          <rPr>
            <sz val="12"/>
            <color indexed="81"/>
            <rFont val="Times New Roman"/>
            <family val="1"/>
          </rPr>
          <t>You receive a +2 bonus on all Heal checks and a +2 bonus on all Wilderness Lore checks.
FRCS 35</t>
        </r>
      </text>
    </comment>
    <comment ref="C8" authorId="0" shapeId="0" xr:uid="{00000000-0006-0000-0400-00000E00000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 ref="A9" authorId="0" shapeId="0" xr:uid="{00000000-0006-0000-0400-00000F000000}">
      <text>
        <r>
          <rPr>
            <sz val="12"/>
            <color indexed="81"/>
            <rFont val="Times New Roman"/>
            <family val="1"/>
          </rPr>
          <t>As Leadership (DMG 106), but no followers.</t>
        </r>
      </text>
    </comment>
    <comment ref="C9" authorId="0" shapeId="0" xr:uid="{00000000-0006-0000-0400-000010000000}">
      <text>
        <r>
          <rPr>
            <sz val="12"/>
            <color indexed="81"/>
            <rFont val="Times New Roman"/>
            <family val="1"/>
          </rPr>
          <t>At 5th level, a druid gains the ability to turn herself into any Small or Medium animal and back again once per day.  Her options for new forms include all creatures with the animal type (see the Monster Manual).  This ability functions like the alternate form special ability, See Errata.  Effect lasts for 1 hour per druid level, or until she changes back. Changing form (to animal or back) is a standard action and doesn’t provoke an attack of opportunity.
The form chosen must be that of an animal the druid is familiar with.  For example, a druid who has never been outside a temperate forest could not become a polar bear.
A druid loses her ability to speak while in animal form because she is limited to the sounds that a normal, untrained animal can make, but she can communicate normally with other animals of the same general grouping as her new form. (The normal sound a wild parrot makes is a squawk, so changing to this form does not permit speech.)
PHB 37</t>
        </r>
      </text>
    </comment>
    <comment ref="A10" authorId="0" shapeId="0" xr:uid="{00000000-0006-0000-0400-00001100000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15,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C10" authorId="0" shapeId="0" xr:uid="{00000000-0006-0000-0400-000012000000}">
      <text>
        <r>
          <rPr>
            <sz val="12"/>
            <color indexed="81"/>
            <rFont val="Times New Roman"/>
            <family val="1"/>
          </rPr>
          <t xml:space="preserve">
PHB 35</t>
        </r>
      </text>
    </comment>
    <comment ref="C11" authorId="0" shapeId="0" xr:uid="{00000000-0006-0000-0400-000013000000}">
      <text>
        <r>
          <rPr>
            <sz val="12"/>
            <color indexed="81"/>
            <rFont val="Times New Roman"/>
            <family val="1"/>
          </rPr>
          <t xml:space="preserve">
PHB 35</t>
        </r>
      </text>
    </comment>
    <comment ref="C12" authorId="0" shapeId="0" xr:uid="{00000000-0006-0000-0400-000014000000}">
      <text>
        <r>
          <rPr>
            <sz val="12"/>
            <color indexed="81"/>
            <rFont val="Times New Roman"/>
            <family val="1"/>
          </rPr>
          <t xml:space="preserve">
PHB 35</t>
        </r>
      </text>
    </comment>
    <comment ref="C13" authorId="0" shapeId="0" xr:uid="{00000000-0006-0000-0400-000015000000}">
      <text>
        <r>
          <rPr>
            <sz val="12"/>
            <color indexed="81"/>
            <rFont val="Times New Roman"/>
            <family val="1"/>
          </rPr>
          <t>Starting at 2nd level, a druid may move through any sort of undergrowth (such as natural thorns, briars, overgrown areas, and similar terrain) at her normal speed and without taking damage or suffering any other impairment.  However, thorns, briars, and overgrown areas that have been magically manipulated to impede motion still affect her.
PHB 36</t>
        </r>
      </text>
    </comment>
    <comment ref="C14" authorId="0" shapeId="0" xr:uid="{00000000-0006-0000-0400-000016000000}">
      <text>
        <r>
          <rPr>
            <sz val="12"/>
            <color indexed="81"/>
            <rFont val="Times New Roman"/>
            <family val="1"/>
          </rPr>
          <t>A master of many forms knows how to use her wild shape ability to assume a wider range of forms.  At 1st level, she can assume a
humanoid form with wild shape.  She later gains the ability to assume the form of a giant (at 2nd level), a monstrous humanoid (at 3rd level), a fey (at 4th level), a vermin (at 5th level), an aberration (at 6th level), a plant (at 7th level), an ooze (at 8th level), an elemental (at 9th level), and a dragon (at 10th level).
The size limit of the shapes she can assume also increases as she gains levels. At 2nd level, she can assume the form of a Large creature; at 4th level, a Tiny creature; at 6th level, a Huge creature; at 8th level, a Diminutive creature; and at 10th level, a
Gargantuan creature.
A master of many forms also gains one additional daily use of her wild shape ability per class level gained.
Complete Adventurer 59</t>
        </r>
      </text>
    </comment>
    <comment ref="A15" authorId="0" shapeId="0" xr:uid="{00000000-0006-0000-0400-000017000000}">
      <text>
        <r>
          <rPr>
            <sz val="12"/>
            <color indexed="81"/>
            <rFont val="Times New Roman"/>
            <family val="1"/>
          </rPr>
          <t>Club, dagger, dart, quarterstaff, scimitar, sickle, shortspear, sling, and spear.
PHB 34</t>
        </r>
      </text>
    </comment>
    <comment ref="C15" authorId="0" shapeId="0" xr:uid="{00000000-0006-0000-0400-000018000000}">
      <text>
        <r>
          <rPr>
            <sz val="12"/>
            <color indexed="81"/>
            <rFont val="Times New Roman"/>
            <family val="1"/>
          </rPr>
          <t>A master of many forms knows how to use her wild shape ability to assume a wider range of forms.  At 1st level, she can assume a
humanoid form with wild shape.  She later gains the ability to assume the form of a giant (at 2nd level), a monstrous humanoid (at 3rd level), a fey (at 4th level), a vermin (at 5th level), an aberration (at 6th level), a plant (at 7th level), an ooze (at 8th level), an elemental (at 9th level), and a dragon (at 10th level).
The size limit of the shapes she can assume also increases as she gains levels. At 2nd level, she can assume the form of a Large creature; at 4th level, a Tiny creature; at 6th level, a Huge creature; at 8th level, a Diminutive creature; and at 10th level, a
Gargantuan creature.
A master of many forms also gains one additional daily use of her wild shape ability per class level gained.
Complete Adventurer 59</t>
        </r>
      </text>
    </comment>
    <comment ref="C16" authorId="0" shapeId="0" xr:uid="{00000000-0006-0000-0400-000019000000}">
      <text>
        <r>
          <rPr>
            <sz val="12"/>
            <color indexed="81"/>
            <rFont val="Times New Roman"/>
            <family val="1"/>
          </rPr>
          <t>A master of many forms knows how to use her wild shape ability to assume a wider range of forms.  At 1st level, she can assume a
humanoid form with wild shape.  She later gains the ability to assume the form of a giant (at 2nd level), a monstrous humanoid (at 3rd level), a fey (at 4th level), a vermin (at 5th level), an aberration (at 6th level), a plant (at 7th level), an ooze (at 8th level), an elemental (at 9th level), and a dragon (at 10th level).
The size limit of the shapes she can assume also increases as she gains levels. At 2nd level, she can assume the form of a Large creature; at 4th level, a Tiny creature; at 6th level, a Huge creature; at 8th level, a Diminutive creature; and at 10th level, a
Gargantuan creature.
A master of many forms also gains one additional daily use of her wild shape ability per class level gained.
Complete Adventurer 59</t>
        </r>
      </text>
    </comment>
    <comment ref="C17" authorId="0" shapeId="0" xr:uid="{00000000-0006-0000-0400-00001A000000}">
      <text>
        <r>
          <rPr>
            <sz val="12"/>
            <color indexed="81"/>
            <rFont val="Times New Roman"/>
            <family val="1"/>
          </rPr>
          <t>At 9th level, a druid gains immunity to all poisons.
PHB 37</t>
        </r>
      </text>
    </comment>
    <comment ref="C18" authorId="0" shapeId="0" xr:uid="{7AAEE38C-C27D-4E56-A934-083B63B68F2E}">
      <text>
        <r>
          <rPr>
            <sz val="12"/>
            <color indexed="81"/>
            <rFont val="Times New Roman"/>
            <family val="1"/>
          </rPr>
          <t>At 13th level, a druid gains the ability to change her appearance at will, as if using the disguise self spell, but only while in her normal form.
This affects the druid’s body but not her possessions.  It is not an illusory effect, but a minor physical alteration of the  druid’s appearance, within the limits described for the spell.
PHB 37</t>
        </r>
      </text>
    </comment>
    <comment ref="C19" authorId="0" shapeId="0" xr:uid="{8B5EF578-53F2-42FF-9010-D0963F3EB25E}">
      <text>
        <r>
          <rPr>
            <sz val="12"/>
            <color indexed="81"/>
            <rFont val="Times New Roman"/>
            <family val="1"/>
          </rPr>
          <t>A master of many forms maintains her ability to speak normally (including verbal components of spells) regardless of the form she takes. Furthermore, she can communicate with other creatures of the same kind while in wild shape, as long as such creatures are normally capable of communicating with each other using natural methods.
Complete Adventurer 59</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12" authorId="0" shapeId="0" xr:uid="{CF007006-DD5D-415C-A01E-25F52C9143DE}">
      <text>
        <r>
          <rPr>
            <i/>
            <sz val="12"/>
            <color indexed="81"/>
            <rFont val="Times New Roman"/>
            <family val="1"/>
          </rPr>
          <t>greater magic fang +2</t>
        </r>
      </text>
    </comment>
    <comment ref="D12" authorId="0" shapeId="0" xr:uid="{6C5344C1-2F57-4F8E-8A2D-3A4E38BAB212}">
      <text>
        <r>
          <rPr>
            <i/>
            <sz val="12"/>
            <color indexed="81"/>
            <rFont val="Times New Roman"/>
            <family val="1"/>
          </rPr>
          <t>greater magic fang +2</t>
        </r>
      </text>
    </comment>
    <comment ref="C13" authorId="0" shapeId="0" xr:uid="{E6A76939-DAA1-40C7-954E-BF2DE65B1F1B}">
      <text>
        <r>
          <rPr>
            <i/>
            <sz val="12"/>
            <color indexed="81"/>
            <rFont val="Times New Roman"/>
            <family val="1"/>
          </rPr>
          <t>greater magic fang +2</t>
        </r>
      </text>
    </comment>
    <comment ref="D13" authorId="0" shapeId="0" xr:uid="{00000000-0006-0000-0500-000002000000}">
      <text>
        <r>
          <rPr>
            <i/>
            <sz val="12"/>
            <color indexed="81"/>
            <rFont val="Times New Roman"/>
            <family val="1"/>
          </rPr>
          <t>greater magic fang +2</t>
        </r>
      </text>
    </comment>
    <comment ref="D23" authorId="0" shapeId="0" xr:uid="{00000000-0006-0000-0500-000003000000}">
      <text>
        <r>
          <rPr>
            <sz val="12"/>
            <color indexed="81"/>
            <rFont val="Times New Roman"/>
            <family val="1"/>
          </rPr>
          <t>Balance, Climb, Escape Artist, Hide, Jump, Move Silently, Sleight of Hand, Tumble.</t>
        </r>
      </text>
    </comment>
    <comment ref="A25" authorId="0" shapeId="0" xr:uid="{00000000-0006-0000-0500-000004000000}">
      <text>
        <r>
          <rPr>
            <b/>
            <sz val="12"/>
            <color indexed="81"/>
            <rFont val="Times New Roman"/>
            <family val="1"/>
          </rPr>
          <t xml:space="preserve">Price (Item Level):  </t>
        </r>
        <r>
          <rPr>
            <sz val="12"/>
            <color indexed="81"/>
            <rFont val="Times New Roman"/>
            <family val="1"/>
          </rPr>
          <t xml:space="preserve">17,350 gp (14th)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transmutation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15 lb.
A riot of red, yellow, and orange leaves has been sewn together into a rigid suit of armor resembling a breastplate.
This suit of armor functions as a +1 wild breastplate if you are neutral good, lawful neutral, neutral, chaotic neutral, or neutral evil.  Because it is nonmetallic, wearing this armor does not violate a druid’s spiritual oaths, though it has the durability of steel.
</t>
        </r>
        <r>
          <rPr>
            <b/>
            <sz val="12"/>
            <color indexed="81"/>
            <rFont val="Times New Roman"/>
            <family val="1"/>
          </rPr>
          <t xml:space="preserve">Relic Power:  </t>
        </r>
        <r>
          <rPr>
            <sz val="12"/>
            <color indexed="81"/>
            <rFont val="Times New Roman"/>
            <family val="1"/>
          </rPr>
          <t xml:space="preserve">If you have established the proper divine connection, once per day you can cause the leaves of the armor to turn brown and scatter on the breeze.  During this process, you merge with the fallen leaves and disappear.  Though the leaves appear to fl utter near the ground, they are actually under your disembodied control.  While in this state, you can move and interact with your environment as if you were under the effect of a gaseous form spell.  This effect lasts for up to 30 minutes or until you use a standard action to end it.
To use the relic power, you must worship Obad-Hai and either sacrifice a 4th-level divine spell slot or have the True Believer feat and at least 7 HD.  If you sacrifice a 6th-level divine slot (or have the True Believer feat and at least 11 HD), you can use the relic power two times per day.  Lore: The first suit of armor of the fallen leaves was sewn together by Ehlonna and presented as a gift to Obad-Hai (Knowledge [religion] DC 20).
MIC 16
</t>
        </r>
        <r>
          <rPr>
            <b/>
            <sz val="12"/>
            <color indexed="81"/>
            <rFont val="Times New Roman"/>
            <family val="1"/>
          </rPr>
          <t xml:space="preserve">Wild:  </t>
        </r>
        <r>
          <rPr>
            <sz val="12"/>
            <color indexed="81"/>
            <rFont val="Times New Roman"/>
            <family val="1"/>
          </rPr>
          <t>The wearer of a suit of armor or a shield with this ability preserves his armor bonus (and any enhancement bonus) while in a wild shape.  Armor and shields with this ability usually appear to be made covered in leaf patterns.  While the wearer is in a wild shape, the armor cannot be seen.
DMG 219</t>
        </r>
      </text>
    </comment>
    <comment ref="A26" authorId="0" shapeId="0" xr:uid="{EB4A96EA-9F3E-4B0D-8D32-57093F133C6B}">
      <text>
        <r>
          <rPr>
            <b/>
            <sz val="12"/>
            <color indexed="81"/>
            <rFont val="Times New Roman"/>
            <family val="1"/>
          </rPr>
          <t xml:space="preserve">Price (Item Level):  </t>
        </r>
        <r>
          <rPr>
            <sz val="12"/>
            <color indexed="81"/>
            <rFont val="Times New Roman"/>
            <family val="1"/>
          </rPr>
          <t xml:space="preserve">500 gp (3rd) (least); 1,500 gp (5th)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bright green, circular crystal is pleasantly warm to the touch.
A crystal of adaptation protects you from hostile environments, both terrestrial and extraplanar.
</t>
        </r>
        <r>
          <rPr>
            <b/>
            <sz val="12"/>
            <color indexed="81"/>
            <rFont val="Times New Roman"/>
            <family val="1"/>
          </rPr>
          <t xml:space="preserve">Least:  </t>
        </r>
        <r>
          <rPr>
            <sz val="12"/>
            <color indexed="81"/>
            <rFont val="Times New Roman"/>
            <family val="1"/>
          </rPr>
          <t xml:space="preserve">This augment crystal protects you from temperature extremes as an </t>
        </r>
        <r>
          <rPr>
            <i/>
            <sz val="12"/>
            <color indexed="81"/>
            <rFont val="Times New Roman"/>
            <family val="1"/>
          </rPr>
          <t xml:space="preserve">endure elements </t>
        </r>
        <r>
          <rPr>
            <sz val="12"/>
            <color indexed="81"/>
            <rFont val="Times New Roman"/>
            <family val="1"/>
          </rPr>
          <t>spell.
MIC 24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C27FA080-9FB5-466B-8971-0C3121E1DFD7}">
      <text>
        <r>
          <rPr>
            <b/>
            <sz val="12"/>
            <color indexed="81"/>
            <rFont val="Times New Roman"/>
            <family val="1"/>
          </rPr>
          <t xml:space="preserve">Price (Item Level):  </t>
        </r>
        <r>
          <rPr>
            <sz val="12"/>
            <color indexed="81"/>
            <rFont val="Times New Roman"/>
            <family val="1"/>
          </rPr>
          <t xml:space="preserve">2,500 gp (7th)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illusion
</t>
        </r>
        <r>
          <rPr>
            <b/>
            <sz val="12"/>
            <color indexed="81"/>
            <rFont val="Times New Roman"/>
            <family val="1"/>
          </rPr>
          <t xml:space="preserve">Activation:  </t>
        </r>
        <r>
          <rPr>
            <sz val="12"/>
            <color indexed="81"/>
            <rFont val="Times New Roman"/>
            <family val="1"/>
          </rPr>
          <t xml:space="preserve">Standard (mental)
This silk cloak is seamless—a single sheet of gossamer, gray fabric.
A vanisher cloak allows you and nearby allies to briefly disappear from sight.  A cloak has 3 charges, which are renewed each day at dawn.  Spending 1 or more charges turns you (and perhaps one or more allies) invisible, as the invisibility spell, for 1 or more rounds.
</t>
        </r>
        <r>
          <rPr>
            <b/>
            <sz val="12"/>
            <color indexed="81"/>
            <rFont val="Times New Roman"/>
            <family val="1"/>
          </rPr>
          <t xml:space="preserve">1 charge:  </t>
        </r>
        <r>
          <rPr>
            <sz val="12"/>
            <color indexed="81"/>
            <rFont val="Times New Roman"/>
            <family val="1"/>
          </rPr>
          <t xml:space="preserve">You become invisible for 4 rounds.
</t>
        </r>
        <r>
          <rPr>
            <b/>
            <sz val="12"/>
            <color indexed="81"/>
            <rFont val="Times New Roman"/>
            <family val="1"/>
          </rPr>
          <t xml:space="preserve">2 charges:  </t>
        </r>
        <r>
          <rPr>
            <sz val="12"/>
            <color indexed="81"/>
            <rFont val="Times New Roman"/>
            <family val="1"/>
          </rPr>
          <t xml:space="preserve">You and one adjacent ally become invisible for 3 rounds.
</t>
        </r>
        <r>
          <rPr>
            <b/>
            <sz val="12"/>
            <color indexed="81"/>
            <rFont val="Times New Roman"/>
            <family val="1"/>
          </rPr>
          <t xml:space="preserve">3 charges:  </t>
        </r>
        <r>
          <rPr>
            <sz val="12"/>
            <color indexed="81"/>
            <rFont val="Times New Roman"/>
            <family val="1"/>
          </rPr>
          <t>You and up to three adjacent allies become invisible for 2 rounds.
MIC 145</t>
        </r>
      </text>
    </comment>
    <comment ref="A9" authorId="0" shapeId="0" xr:uid="{1BB5EFA4-FEEC-494D-8B3A-EDC91D3EFFF8}">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11" authorId="0" shapeId="0" xr:uid="{00000000-0006-0000-0600-000001000000}">
      <text>
        <r>
          <rPr>
            <b/>
            <sz val="12"/>
            <color indexed="81"/>
            <rFont val="Times New Roman"/>
            <family val="1"/>
          </rPr>
          <t xml:space="preserve">Price (Item Level):  </t>
        </r>
        <r>
          <rPr>
            <sz val="12"/>
            <color indexed="81"/>
            <rFont val="Times New Roman"/>
            <family val="1"/>
          </rPr>
          <t xml:space="preserve">3,500 gp (8th)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 xml:space="preserve">—
This steel ring glimmers with a faint golden light.
A ring of mystic healing provides a boost to your healing spells.  When casting cure spells, you gain a +1 competence bonus to your caster level.  This is a continuous effect and requires no activation.
In addition, this ring has 3 charges, which are renewed each day at dawn.  Spending 1 or more charges grants a bonus to the damage healed by the next cure spell you cast before the end of your turn.
</t>
        </r>
        <r>
          <rPr>
            <b/>
            <sz val="12"/>
            <color indexed="81"/>
            <rFont val="Times New Roman"/>
            <family val="1"/>
          </rPr>
          <t xml:space="preserve">1 charge:  </t>
        </r>
        <r>
          <rPr>
            <sz val="12"/>
            <color indexed="81"/>
            <rFont val="Times New Roman"/>
            <family val="1"/>
          </rPr>
          <t xml:space="preserve">+2d6 points of healing.
</t>
        </r>
        <r>
          <rPr>
            <b/>
            <sz val="12"/>
            <color indexed="81"/>
            <rFont val="Times New Roman"/>
            <family val="1"/>
          </rPr>
          <t xml:space="preserve">2 charges:  </t>
        </r>
        <r>
          <rPr>
            <sz val="12"/>
            <color indexed="81"/>
            <rFont val="Times New Roman"/>
            <family val="1"/>
          </rPr>
          <t xml:space="preserve">+3d6 points of healing.
</t>
        </r>
        <r>
          <rPr>
            <b/>
            <sz val="12"/>
            <color indexed="81"/>
            <rFont val="Times New Roman"/>
            <family val="1"/>
          </rPr>
          <t xml:space="preserve">3 charges:  </t>
        </r>
        <r>
          <rPr>
            <sz val="12"/>
            <color indexed="81"/>
            <rFont val="Times New Roman"/>
            <family val="1"/>
          </rPr>
          <t>+4d6 points of healing.
MIC 126</t>
        </r>
      </text>
    </comment>
    <comment ref="A15" authorId="0" shapeId="0" xr:uid="{00000000-0006-0000-0600-000002000000}">
      <text>
        <r>
          <rPr>
            <sz val="12"/>
            <color indexed="81"/>
            <rFont val="Times New Roman"/>
            <family val="1"/>
          </rPr>
          <t>All Gray Hand enforcers are given a small token, usually a clasp, ring, or brooch in the shape of a human hand, fingers together and palm out.  Civic officials of Waterdeep (including Lords, magistrates, and Watch and Guard officers) know the token by sight.  You gain a +5 bonus on any Charisma-based skill checks made against an officer or official of Waterdeep if you show the token.  A bearer of the token may not be arrested or hindered in Waterdeep unless the arresting official is a Lord, magistrate, or civilar of the Guard or Watch.
City of Splendors 78</t>
        </r>
      </text>
    </comment>
    <comment ref="A16" authorId="0" shapeId="0" xr:uid="{F90723F5-8956-4DF9-95C2-FA5D2FAB24EA}">
      <text>
        <r>
          <rPr>
            <b/>
            <sz val="12"/>
            <color indexed="81"/>
            <rFont val="Times New Roman"/>
            <family val="1"/>
          </rPr>
          <t xml:space="preserve">Price (Item Level): </t>
        </r>
        <r>
          <rPr>
            <sz val="12"/>
            <color indexed="81"/>
            <rFont val="Times New Roman"/>
            <family val="1"/>
          </rPr>
          <t xml:space="preserve">60,000 gp (18th)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13th
</t>
        </r>
        <r>
          <rPr>
            <b/>
            <sz val="12"/>
            <color indexed="81"/>
            <rFont val="Times New Roman"/>
            <family val="1"/>
          </rPr>
          <t xml:space="preserve">Aura: </t>
        </r>
        <r>
          <rPr>
            <sz val="12"/>
            <color indexed="81"/>
            <rFont val="Times New Roman"/>
            <family val="1"/>
          </rPr>
          <t xml:space="preserve">Strong; (DC 21) evocation
</t>
        </r>
        <r>
          <rPr>
            <b/>
            <sz val="12"/>
            <color indexed="81"/>
            <rFont val="Times New Roman"/>
            <family val="1"/>
          </rPr>
          <t xml:space="preserve">Activation: </t>
        </r>
        <r>
          <rPr>
            <sz val="12"/>
            <color indexed="81"/>
            <rFont val="Times New Roman"/>
            <family val="1"/>
          </rPr>
          <t xml:space="preserve">See text
</t>
        </r>
        <r>
          <rPr>
            <b/>
            <sz val="12"/>
            <color indexed="81"/>
            <rFont val="Times New Roman"/>
            <family val="1"/>
          </rPr>
          <t xml:space="preserve">Weight: </t>
        </r>
        <r>
          <rPr>
            <sz val="12"/>
            <color indexed="81"/>
            <rFont val="Times New Roman"/>
            <family val="1"/>
          </rPr>
          <t xml:space="preserve">1 lb.
This black iron rod is 18 inches long and a half inch wide.  It hums with suppressed power.  A rod of force can be used fi ve times per day.  Each time you activate this rod, you can choose to create one of the following effects.
</t>
        </r>
        <r>
          <rPr>
            <b/>
            <sz val="12"/>
            <color indexed="81"/>
            <rFont val="Times New Roman"/>
            <family val="1"/>
          </rPr>
          <t xml:space="preserve">Blade of Force: </t>
        </r>
        <r>
          <rPr>
            <sz val="12"/>
            <color indexed="81"/>
            <rFont val="Times New Roman"/>
            <family val="1"/>
          </rPr>
          <t xml:space="preserve">Upon command, a 3- foot-long glowing blade of force springs forth from the rod.  This “blade” can be used as a +1 brilliant energy longsword and lasts for 10 rounds.  Activating this power is a swift (command) action.
</t>
        </r>
        <r>
          <rPr>
            <b/>
            <sz val="12"/>
            <color indexed="81"/>
            <rFont val="Times New Roman"/>
            <family val="1"/>
          </rPr>
          <t xml:space="preserve">Blast of Force: </t>
        </r>
        <r>
          <rPr>
            <sz val="12"/>
            <color indexed="81"/>
            <rFont val="Times New Roman"/>
            <family val="1"/>
          </rPr>
          <t xml:space="preserve">Upon command, a ray of force projects from the rod out to a maximum distance of 100 feet.  This ranged touch attack deals 10d6 points of damage.  Activating this power is a standard (command) action.
</t>
        </r>
        <r>
          <rPr>
            <b/>
            <sz val="12"/>
            <color indexed="81"/>
            <rFont val="Times New Roman"/>
            <family val="1"/>
          </rPr>
          <t xml:space="preserve">Wall of Force: </t>
        </r>
        <r>
          <rPr>
            <sz val="12"/>
            <color indexed="81"/>
            <rFont val="Times New Roman"/>
            <family val="1"/>
          </rPr>
          <t>This effect functions as the spell.  Activating this power is a standard (command) action.
MIC 173</t>
        </r>
      </text>
    </comment>
    <comment ref="A17" authorId="0" shapeId="0" xr:uid="{3155DFF1-6D5C-4BCF-AE4C-071EC0D921A2}">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convex lens of crystal dangles from a chain carved from blue glass.  Activating a talisman of the disk creates a Tenser’s floating disk (PH 294).  The disk can hold 300 pounds and lasts for up to 3 hours (or until dismissed with another standard action).  The disk’s maximum range from you is 30 feet.
If you are also wearing a magic item that provides an enhancement bonus to Strength, the disk’s carrying capacityincreases by 100 pounds per point of bonus granted by the item.
</t>
        </r>
        <r>
          <rPr>
            <b/>
            <sz val="12"/>
            <color indexed="81"/>
            <rFont val="Times New Roman"/>
            <family val="1"/>
          </rPr>
          <t xml:space="preserve">Prerequisites:  </t>
        </r>
        <r>
          <rPr>
            <sz val="12"/>
            <color indexed="81"/>
            <rFont val="Times New Roman"/>
            <family val="1"/>
          </rPr>
          <t xml:space="preserve">Craft Wondrous Item, bull’s strength, Tenser’s fl oating disk.
</t>
        </r>
        <r>
          <rPr>
            <b/>
            <sz val="12"/>
            <color indexed="81"/>
            <rFont val="Times New Roman"/>
            <family val="1"/>
          </rPr>
          <t xml:space="preserve">Cost to Create:  </t>
        </r>
        <r>
          <rPr>
            <sz val="12"/>
            <color indexed="81"/>
            <rFont val="Times New Roman"/>
            <family val="1"/>
          </rPr>
          <t>250 gp, 20 XP, 1 day.
MIC 188</t>
        </r>
      </text>
    </comment>
    <comment ref="A18" authorId="0" shapeId="0" xr:uid="{00000000-0006-0000-0600-000003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enchantment
</t>
        </r>
        <r>
          <rPr>
            <b/>
            <sz val="12"/>
            <color indexed="81"/>
            <rFont val="Times New Roman"/>
            <family val="1"/>
          </rPr>
          <t xml:space="preserve">Activation:  </t>
        </r>
        <r>
          <rPr>
            <sz val="12"/>
            <color indexed="81"/>
            <rFont val="Times New Roman"/>
            <family val="1"/>
          </rPr>
          <t xml:space="preserve">Full-round (manipulation); see text
</t>
        </r>
        <r>
          <rPr>
            <b/>
            <sz val="12"/>
            <color indexed="81"/>
            <rFont val="Times New Roman"/>
            <family val="1"/>
          </rPr>
          <t xml:space="preserve">Weight:  </t>
        </r>
        <r>
          <rPr>
            <sz val="12"/>
            <color indexed="81"/>
            <rFont val="Times New Roman"/>
            <family val="1"/>
          </rPr>
          <t>6 lb.
This woolen sleeping bag is embroidered with stars and moons in silver and blue thread, and it smells of lavender.
A magic bedroll grants you a comfortable and peaceful night’s sleep.  As long as you lie in it, you gain the benefit of an endure elements spell.  After sleeping for 8 hours in the bedroll, you recover 1 hit point per character level, in addition to the hit points you recover normally.  Getting into or out of a magic bedroll is a full-round action.  
MIC 163</t>
        </r>
      </text>
    </comment>
    <comment ref="A19" authorId="0" shapeId="0" xr:uid="{00000000-0006-0000-0600-000004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1st
</t>
        </r>
        <r>
          <rPr>
            <b/>
            <sz val="12"/>
            <color indexed="81"/>
            <rFont val="Times New Roman"/>
            <family val="1"/>
          </rPr>
          <t xml:space="preserve">Aura:  </t>
        </r>
        <r>
          <rPr>
            <sz val="12"/>
            <color indexed="81"/>
            <rFont val="Times New Roman"/>
            <family val="1"/>
          </rPr>
          <t xml:space="preserve">Faint; (DC 15) evocation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This plain mithral headband has no distinguishing features.
When activated, a watch lamp creates a globe of light that hovers at your shoulder and sheds light as a torch.  The light follows you wherever you move.  It can be extinguished with a second command.
MIC 148</t>
        </r>
      </text>
    </comment>
    <comment ref="A20" authorId="0" shapeId="0" xr:uid="{00000000-0006-0000-06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24" authorId="0" shapeId="0" xr:uid="{00000000-0006-0000-0600-00000600000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 ref="A25" authorId="0" shapeId="0" xr:uid="{00000000-0006-0000-0600-000007000000}">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List>
</comments>
</file>

<file path=xl/sharedStrings.xml><?xml version="1.0" encoding="utf-8"?>
<sst xmlns="http://schemas.openxmlformats.org/spreadsheetml/2006/main" count="3064" uniqueCount="819">
  <si>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</si>
  <si>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</si>
  <si>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</si>
  <si>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</si>
  <si>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</si>
  <si>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</si>
  <si>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</si>
  <si>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</si>
  <si>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</si>
  <si>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</si>
  <si>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</si>
  <si>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</si>
  <si>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</si>
  <si>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</si>
  <si>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</si>
  <si>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</si>
  <si>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</si>
  <si>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</si>
  <si>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</si>
  <si>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</si>
  <si>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</si>
  <si>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</si>
  <si>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</si>
  <si>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</si>
  <si>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</si>
  <si>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</si>
  <si>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</si>
  <si>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</si>
  <si>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</si>
  <si>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</si>
  <si>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</si>
  <si>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</si>
  <si>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</si>
  <si>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</si>
  <si>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</si>
  <si>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</si>
  <si>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</si>
  <si>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</si>
  <si>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</si>
  <si>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</si>
  <si>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</si>
  <si>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</si>
  <si>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</si>
  <si>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</si>
  <si>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</si>
  <si>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</si>
  <si>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</si>
  <si>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</si>
  <si>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</si>
  <si>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</si>
  <si>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</si>
  <si>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</si>
  <si>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</si>
  <si>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</si>
  <si>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</si>
  <si>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</si>
  <si>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</si>
  <si>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</si>
  <si>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</si>
  <si>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</si>
  <si>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</si>
  <si>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</si>
  <si>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</si>
  <si>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</si>
  <si>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</si>
  <si>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</si>
  <si>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</si>
  <si>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</si>
  <si>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</si>
  <si>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</si>
  <si>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</si>
  <si>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</si>
  <si>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</si>
  <si>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</si>
  <si>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</si>
  <si>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</si>
  <si>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</si>
  <si>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</si>
  <si>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</si>
  <si>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</si>
  <si>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</si>
  <si>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</si>
  <si>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</si>
  <si>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</si>
  <si>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</si>
  <si>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</si>
  <si>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Prepared Spells</t>
  </si>
  <si>
    <t>Divination</t>
  </si>
  <si>
    <t>Cure Light Wounds</t>
  </si>
  <si>
    <t>Endure Elements</t>
  </si>
  <si>
    <t>24 hours</t>
  </si>
  <si>
    <t>Magic Stone</t>
  </si>
  <si>
    <t>30 minutes</t>
  </si>
  <si>
    <t>Obscuring Mist</t>
  </si>
  <si>
    <t>1 day/lvl</t>
  </si>
  <si>
    <t>Speak with Animals</t>
  </si>
  <si>
    <t>30’ radius</t>
  </si>
  <si>
    <t>Knowledge:  Nature</t>
  </si>
  <si>
    <t>400’ + 40’/lvl</t>
  </si>
  <si>
    <t>Longstrider</t>
  </si>
  <si>
    <t>Sleight of Hand</t>
  </si>
  <si>
    <t>Survival</t>
  </si>
  <si>
    <t>Druid</t>
  </si>
  <si>
    <t>2</t>
  </si>
  <si>
    <t>Nature Sense</t>
  </si>
  <si>
    <t>Wild Empathy</t>
  </si>
  <si>
    <t>Calm Animals</t>
  </si>
  <si>
    <t>Charm Animal</t>
  </si>
  <si>
    <t>Entangle</t>
  </si>
  <si>
    <t>Faerie Fire</t>
  </si>
  <si>
    <t>Goodberry</t>
  </si>
  <si>
    <t>Hide from Animals</t>
  </si>
  <si>
    <t>Magic Fang</t>
  </si>
  <si>
    <t>Pass without Trace</t>
  </si>
  <si>
    <t>Produce Flame</t>
  </si>
  <si>
    <t>Shillelagh</t>
  </si>
  <si>
    <t>None</t>
  </si>
  <si>
    <t>Craft:  (type)</t>
  </si>
  <si>
    <t>Perform:  (type)</t>
  </si>
  <si>
    <t>Class Features</t>
  </si>
  <si>
    <t>DC</t>
  </si>
  <si>
    <t>Weapon Proficiencies</t>
  </si>
  <si>
    <t>Shields (not tower)</t>
  </si>
  <si>
    <t>Druid Weapons</t>
  </si>
  <si>
    <t>Atk</t>
  </si>
  <si>
    <t>Cormyr</t>
  </si>
  <si>
    <t>Animal Companion</t>
  </si>
  <si>
    <t>Trackless Step</t>
  </si>
  <si>
    <t>Woodland Stride</t>
  </si>
  <si>
    <t>Hemp Rope</t>
  </si>
  <si>
    <t>Backpack</t>
  </si>
  <si>
    <t>Soap</t>
  </si>
  <si>
    <t>Flint &amp; Steel</t>
  </si>
  <si>
    <t>Waterskin</t>
  </si>
  <si>
    <t>Current XP Balance</t>
  </si>
  <si>
    <t>Previous XP Balance</t>
  </si>
  <si>
    <t>Extra XPs</t>
  </si>
  <si>
    <t xml:space="preserve"> Character award for this segment</t>
  </si>
  <si>
    <t>Maximum award for this segment</t>
  </si>
  <si>
    <t>Missed Posts</t>
  </si>
  <si>
    <t>%</t>
  </si>
  <si>
    <t>Character:</t>
  </si>
  <si>
    <t>Female</t>
  </si>
  <si>
    <t>Lay of the Land</t>
  </si>
  <si>
    <t>Components</t>
  </si>
  <si>
    <t>Casting</t>
  </si>
  <si>
    <t>V S</t>
  </si>
  <si>
    <t>1 SA</t>
  </si>
  <si>
    <t>1 hr/lvl</t>
  </si>
  <si>
    <t>V S DF</t>
  </si>
  <si>
    <t>S DF</t>
  </si>
  <si>
    <t>V S M</t>
  </si>
  <si>
    <t>Animal Messenger</t>
  </si>
  <si>
    <t>Barkskin</t>
  </si>
  <si>
    <t>Animal Trance</t>
  </si>
  <si>
    <t>Bear’s Endurance</t>
  </si>
  <si>
    <t>Bull’s Strength</t>
  </si>
  <si>
    <t>V S M/DF</t>
  </si>
  <si>
    <t>Cat’s Grace</t>
  </si>
  <si>
    <t>Chill Metal</t>
  </si>
  <si>
    <t>Delay Poison</t>
  </si>
  <si>
    <t>Fire Trap</t>
  </si>
  <si>
    <t>Flaming Sphere</t>
  </si>
  <si>
    <t>100’ + 10’/lvl</t>
  </si>
  <si>
    <t>Flame Blade</t>
  </si>
  <si>
    <t>Fog Cloud</t>
  </si>
  <si>
    <t>Gust of Wind</t>
  </si>
  <si>
    <t>Beastland Ferocity</t>
  </si>
  <si>
    <t>Locate Touchstone</t>
  </si>
  <si>
    <t>Resist Planar Alignment</t>
  </si>
  <si>
    <t>Avoid Planar Effects</t>
  </si>
  <si>
    <t>Attune Form</t>
  </si>
  <si>
    <t>Babau Slime</t>
  </si>
  <si>
    <t>Perinarch</t>
  </si>
  <si>
    <t>Planar Tolerance</t>
  </si>
  <si>
    <t>Summon Elementite Swarm</t>
  </si>
  <si>
    <t>Astral Hospice</t>
  </si>
  <si>
    <t>Focus Touchstone Energy</t>
  </si>
  <si>
    <t>Miasma of Entropy</t>
  </si>
  <si>
    <t>Summon Greater Elemental</t>
  </si>
  <si>
    <t>Perinarch, Planar</t>
  </si>
  <si>
    <t>Heat Metal</t>
  </si>
  <si>
    <t>7 rounds</t>
  </si>
  <si>
    <t>Hold Animal</t>
  </si>
  <si>
    <t>Owl’s Wisdom</t>
  </si>
  <si>
    <t>Resist Energy</t>
  </si>
  <si>
    <t>Reduce Animal</t>
  </si>
  <si>
    <t>Soften Earth &amp; Stone</t>
  </si>
  <si>
    <t>Spider Climb</t>
  </si>
  <si>
    <t>Summon Swarm</t>
  </si>
  <si>
    <t>Tree Shape</t>
  </si>
  <si>
    <t>Wood Shape</t>
  </si>
  <si>
    <t>Warp Wood</t>
  </si>
  <si>
    <t>Call Lightning</t>
  </si>
  <si>
    <t>Contagion</t>
  </si>
  <si>
    <t>Cure Moderate Wounds</t>
  </si>
  <si>
    <t>Diminish Plants</t>
  </si>
  <si>
    <t>Dominate Animal</t>
  </si>
  <si>
    <t>Meld into Stone</t>
  </si>
  <si>
    <t>Neutralize Poison</t>
  </si>
  <si>
    <t>Plant Growth</t>
  </si>
  <si>
    <t>Poison</t>
  </si>
  <si>
    <t>Protection from Energy</t>
  </si>
  <si>
    <t>Remove Disease</t>
  </si>
  <si>
    <t>Quench</t>
  </si>
  <si>
    <t>Sleet Storm</t>
  </si>
  <si>
    <t>Snare</t>
  </si>
  <si>
    <t>special</t>
  </si>
  <si>
    <t>Speak with Plants</t>
  </si>
  <si>
    <t>Spike Growth</t>
  </si>
  <si>
    <t>Stone Shape</t>
  </si>
  <si>
    <t>Water Breathing</t>
  </si>
  <si>
    <t>2 hrs/lvl</t>
  </si>
  <si>
    <t>Wind Wall</t>
  </si>
  <si>
    <t>Air Walk</t>
  </si>
  <si>
    <t>Antiplant Shell</t>
  </si>
  <si>
    <t>Command Plants</t>
  </si>
  <si>
    <t>Control Water</t>
  </si>
  <si>
    <t>Cure Serious Wounds</t>
  </si>
  <si>
    <t>Dispel Magic</t>
  </si>
  <si>
    <t>Flame Strike</t>
  </si>
  <si>
    <t>Freedom of Movement</t>
  </si>
  <si>
    <t>Giant Vermin</t>
  </si>
  <si>
    <t>Ice Storm</t>
  </si>
  <si>
    <t>Reincarnate</t>
  </si>
  <si>
    <t>Scrying</t>
  </si>
  <si>
    <t>Spike Stones</t>
  </si>
  <si>
    <t>Body Ward</t>
  </si>
  <si>
    <t>Divine Presence</t>
  </si>
  <si>
    <t>1 FR</t>
  </si>
  <si>
    <t>Metal Fang</t>
  </si>
  <si>
    <t>Soul Ward</t>
  </si>
  <si>
    <t>Unlimited</t>
  </si>
  <si>
    <t>Forest Voice</t>
  </si>
  <si>
    <t>Iconic Manifestation</t>
  </si>
  <si>
    <t>V S F</t>
  </si>
  <si>
    <t>V</t>
  </si>
  <si>
    <t>10 minutes</t>
  </si>
  <si>
    <t>Perm.</t>
  </si>
  <si>
    <t>1 round</t>
  </si>
  <si>
    <t>1 full round</t>
  </si>
  <si>
    <t>V S M DF</t>
  </si>
  <si>
    <t>V S M/DF F</t>
  </si>
  <si>
    <t>1 hour</t>
  </si>
  <si>
    <t>3 FR</t>
  </si>
  <si>
    <t>1 swift</t>
  </si>
  <si>
    <t>Create Water</t>
  </si>
  <si>
    <t>Detect Poison</t>
  </si>
  <si>
    <t>Detect Crossroads</t>
  </si>
  <si>
    <t>Light</t>
  </si>
  <si>
    <t>Naturewatch</t>
  </si>
  <si>
    <t>Share Husk</t>
  </si>
  <si>
    <t>Circle Dance</t>
  </si>
  <si>
    <t>Vigor</t>
  </si>
  <si>
    <t>Jaws of the Wolf</t>
  </si>
  <si>
    <t>Wind at Back</t>
  </si>
  <si>
    <t>Waterproofed with sailcloth</t>
  </si>
  <si>
    <t>Piercing</t>
  </si>
  <si>
    <t>Healhful Rest</t>
  </si>
  <si>
    <t>10 min.</t>
  </si>
  <si>
    <t>Compelte Adventurer</t>
  </si>
  <si>
    <t>S</t>
  </si>
  <si>
    <t>Complete Divine</t>
  </si>
  <si>
    <t>Vigor, Mass, Lesser</t>
  </si>
  <si>
    <t>Vigor, Lesser</t>
  </si>
  <si>
    <t>Vigor, Greater</t>
  </si>
  <si>
    <t>1 day</t>
  </si>
  <si>
    <t>Cloudburst</t>
  </si>
  <si>
    <t>Spiritjaws</t>
  </si>
  <si>
    <t>Enhance Wild Shape</t>
  </si>
  <si>
    <t>Cure Minor Wounds</t>
  </si>
  <si>
    <t>Detect Magic</t>
  </si>
  <si>
    <t>Flare</t>
  </si>
  <si>
    <t>Guidance</t>
  </si>
  <si>
    <t>Know Direction</t>
  </si>
  <si>
    <t>Mending</t>
  </si>
  <si>
    <t>Read Magic</t>
  </si>
  <si>
    <t>Resistance</t>
  </si>
  <si>
    <t>Virtue</t>
  </si>
  <si>
    <t>V M</t>
  </si>
  <si>
    <t>Animal Growth</t>
  </si>
  <si>
    <t>Atonement</t>
  </si>
  <si>
    <t>Awaken</t>
  </si>
  <si>
    <t>Baleful Polymorph</t>
  </si>
  <si>
    <t>Call Lightning Storm</t>
  </si>
  <si>
    <t>Commune with Nature</t>
  </si>
  <si>
    <t>Control Winds</t>
  </si>
  <si>
    <t>Cure Critical Wounds</t>
  </si>
  <si>
    <t>Death Ward</t>
  </si>
  <si>
    <t>Hallow</t>
  </si>
  <si>
    <t>Insect Plague</t>
  </si>
  <si>
    <t>Stoneskin</t>
  </si>
  <si>
    <t>Summon Nature’s Ally V</t>
  </si>
  <si>
    <t>Transmute Mud to Rock</t>
  </si>
  <si>
    <t>Transmute Rock to Mud</t>
  </si>
  <si>
    <t>Tree Stride</t>
  </si>
  <si>
    <t>Unhallow</t>
  </si>
  <si>
    <t>Wall of Fire</t>
  </si>
  <si>
    <t>Wall of Thorns</t>
  </si>
  <si>
    <t>Permanent</t>
  </si>
  <si>
    <t>V S M F DF XP</t>
  </si>
  <si>
    <t>V S F XP</t>
  </si>
  <si>
    <t>40’/lvl</t>
  </si>
  <si>
    <t>Call Avalanche</t>
  </si>
  <si>
    <t>Kelpstrand</t>
  </si>
  <si>
    <t>Fireward</t>
  </si>
  <si>
    <t>1st</t>
  </si>
  <si>
    <t>2nd</t>
  </si>
  <si>
    <t>3rd</t>
  </si>
  <si>
    <t>4th</t>
  </si>
  <si>
    <t>5th</t>
  </si>
  <si>
    <t>6th</t>
  </si>
  <si>
    <t>Plant Body</t>
  </si>
  <si>
    <t>Savage Species</t>
  </si>
  <si>
    <t>Invoke the Cerulean Sign</t>
  </si>
  <si>
    <t>Slashing</t>
  </si>
  <si>
    <t>1</t>
  </si>
  <si>
    <t>varies</t>
  </si>
  <si>
    <t>Wild Shape Attacks</t>
  </si>
  <si>
    <t>Claw</t>
  </si>
  <si>
    <t>Bite</t>
  </si>
  <si>
    <t>Spells per Day</t>
  </si>
  <si>
    <t>Spell Level</t>
  </si>
  <si>
    <t>0th</t>
  </si>
  <si>
    <t>7th</t>
  </si>
  <si>
    <t>Wisdom Bonus</t>
  </si>
  <si>
    <t>Total Divine</t>
  </si>
  <si>
    <t>Druid Spells</t>
  </si>
  <si>
    <t>Maltholas</t>
  </si>
  <si>
    <t>Allisa</t>
  </si>
  <si>
    <t>5’ 2”</t>
  </si>
  <si>
    <t>120 lbs.</t>
  </si>
  <si>
    <t>Racial Abilities</t>
  </si>
  <si>
    <t>+2 versus Enchantment</t>
  </si>
  <si>
    <t>Immunity to Sleep</t>
  </si>
  <si>
    <t>Low-light Vision</t>
  </si>
  <si>
    <t>Feats</t>
  </si>
  <si>
    <t>Spells Granted by Corellion Larethian</t>
  </si>
  <si>
    <t>1d6</t>
  </si>
  <si>
    <t>19-20, x2</t>
  </si>
  <si>
    <t>Prcg/Slsh</t>
  </si>
  <si>
    <t>18-20, x2</t>
  </si>
  <si>
    <t>-</t>
  </si>
  <si>
    <t>Trail Rations</t>
  </si>
  <si>
    <t>Bedroll</t>
  </si>
  <si>
    <t>Sacks</t>
  </si>
  <si>
    <t>Holly and Mistletoe</t>
  </si>
  <si>
    <t>Candles</t>
  </si>
  <si>
    <t>Whetstone</t>
  </si>
  <si>
    <t>Component Pouch</t>
  </si>
  <si>
    <t>Fishing Net</t>
  </si>
  <si>
    <t>Played by Wayne Willis</t>
  </si>
  <si>
    <t>Regional:  Forester</t>
  </si>
  <si>
    <t>Whistle, Silver</t>
  </si>
  <si>
    <t>4</t>
  </si>
  <si>
    <t>+4 vs. nonlethal</t>
  </si>
  <si>
    <t>Spontaneous Rejuvenation</t>
  </si>
  <si>
    <t>Roll</t>
  </si>
  <si>
    <t>Barkskin Spell</t>
  </si>
  <si>
    <t>Corellon Larethian</t>
  </si>
  <si>
    <t>Skill/Save</t>
  </si>
  <si>
    <t>five</t>
  </si>
  <si>
    <t>30’</t>
  </si>
  <si>
    <t>20’</t>
  </si>
  <si>
    <t>Druid 1</t>
  </si>
  <si>
    <t>Druid 2</t>
  </si>
  <si>
    <t>Druid 3</t>
  </si>
  <si>
    <t>Druid 4</t>
  </si>
  <si>
    <t>Summon Nature’s Ally I</t>
  </si>
  <si>
    <t>Resist Nature’s Lure</t>
  </si>
  <si>
    <t>+4 vs. Fey</t>
  </si>
  <si>
    <t>Shield adds -2 penalty if wielded</t>
  </si>
  <si>
    <t>-3</t>
  </si>
  <si>
    <t>Light &amp; Medium Armor</t>
  </si>
  <si>
    <t>Traveler’s Outfit</t>
  </si>
  <si>
    <t>Panpipes</t>
  </si>
  <si>
    <t>6</t>
  </si>
  <si>
    <t>+2 when using scrolls (Spellcraft 5)</t>
  </si>
  <si>
    <t>Summon Nature’s Ally II</t>
  </si>
  <si>
    <t>Everburning Torch</t>
  </si>
  <si>
    <t>Value</t>
  </si>
  <si>
    <t>Mount Encumbrance:</t>
  </si>
  <si>
    <t>MW Dagger</t>
  </si>
  <si>
    <t>Scrolls and Potions</t>
  </si>
  <si>
    <t>CLev</t>
  </si>
  <si>
    <t>Half-elf (Sun)</t>
  </si>
  <si>
    <t>Everlasting Rations</t>
  </si>
  <si>
    <t>Earplugs, pair</t>
  </si>
  <si>
    <t>x2</t>
  </si>
  <si>
    <t>50’</t>
  </si>
  <si>
    <t>Ranged Touch Attack</t>
  </si>
  <si>
    <t>1st:  Endurance</t>
  </si>
  <si>
    <t>3rd:  Improved Animal Companion</t>
  </si>
  <si>
    <t>1d4</t>
  </si>
  <si>
    <t>Druid 5</t>
  </si>
  <si>
    <t>Druid 6</t>
  </si>
  <si>
    <t>Summon Nature’s Ally III</t>
  </si>
  <si>
    <t>Darkwood Shield +1</t>
  </si>
  <si>
    <t>Mount:  not acquired</t>
  </si>
  <si>
    <t>Bullets</t>
  </si>
  <si>
    <t>6th:  Natural Spell</t>
  </si>
  <si>
    <t>Medium</t>
  </si>
  <si>
    <t>Male</t>
  </si>
  <si>
    <t>Silvered Claws</t>
  </si>
  <si>
    <t xml:space="preserve">Book of Exalted Deeds </t>
  </si>
  <si>
    <t>Sandblast</t>
  </si>
  <si>
    <t>Traveler’s Mount</t>
  </si>
  <si>
    <t>Heward’s Handy Haversack</t>
  </si>
  <si>
    <t>Conjure Ice Beast I</t>
  </si>
  <si>
    <t>Conjure Ice Beast IV</t>
  </si>
  <si>
    <t>Conjure Ice Beast III</t>
  </si>
  <si>
    <t>Conjure Ice Beast II</t>
  </si>
  <si>
    <t>Total:</t>
  </si>
  <si>
    <t>Druid 8</t>
  </si>
  <si>
    <t>Druid 7</t>
  </si>
  <si>
    <t>+1d6</t>
  </si>
  <si>
    <t>Crystal of Electricity Assault, Lesser</t>
  </si>
  <si>
    <t>Frost Sling</t>
  </si>
  <si>
    <t>Amulet of Natural Armor +1</t>
  </si>
  <si>
    <t>Wild Shape, Large</t>
  </si>
  <si>
    <t>0’</t>
  </si>
  <si>
    <t>Transmutation</t>
  </si>
  <si>
    <t>Necromancy</t>
  </si>
  <si>
    <t>Enchantment</t>
  </si>
  <si>
    <t>Venom Immunity</t>
  </si>
  <si>
    <t>Restoration, Lesser</t>
  </si>
  <si>
    <t>Druid 9</t>
  </si>
  <si>
    <t>9th:  Natural Bond</t>
  </si>
  <si>
    <t>Ben</t>
  </si>
  <si>
    <t>Brown Bear</t>
  </si>
  <si>
    <t>40’</t>
  </si>
  <si>
    <t>+1</t>
  </si>
  <si>
    <t>Total Equity:</t>
  </si>
  <si>
    <t>Master of Many Forms</t>
  </si>
  <si>
    <t>Shifter’s Speech</t>
  </si>
  <si>
    <t>Master of Many Forms 1</t>
  </si>
  <si>
    <t>Scimitar of Frost +1</t>
  </si>
  <si>
    <t>2nd Attack, Scimitar of Frost +1</t>
  </si>
  <si>
    <r>
      <t>25’</t>
    </r>
    <r>
      <rPr>
        <vertAlign val="superscript"/>
        <sz val="12"/>
        <rFont val="Times New Roman"/>
        <family val="1"/>
      </rPr>
      <t>2</t>
    </r>
  </si>
  <si>
    <t>Gloves of Dexterity +2</t>
  </si>
  <si>
    <t>Ring of Mystic Healing</t>
  </si>
  <si>
    <t>Caster Level:</t>
  </si>
  <si>
    <t>Master of Many Forms 2</t>
  </si>
  <si>
    <t>Improved Wild Shape (Humanoid)</t>
  </si>
  <si>
    <t>Improved Wild Shape (Giant)</t>
  </si>
  <si>
    <t>Neutral</t>
  </si>
  <si>
    <t>Reference</t>
  </si>
  <si>
    <t>Page</t>
  </si>
  <si>
    <t>PHB</t>
  </si>
  <si>
    <t xml:space="preserve">Magic of Faerûn </t>
  </si>
  <si>
    <t>219</t>
  </si>
  <si>
    <t>232</t>
  </si>
  <si>
    <t>246</t>
  </si>
  <si>
    <t>253</t>
  </si>
  <si>
    <t>Purify Food &amp; Drink</t>
  </si>
  <si>
    <t>269</t>
  </si>
  <si>
    <t xml:space="preserve">Planar Handbook </t>
  </si>
  <si>
    <t>207</t>
  </si>
  <si>
    <t>208</t>
  </si>
  <si>
    <t xml:space="preserve">Frostburn </t>
  </si>
  <si>
    <t>218</t>
  </si>
  <si>
    <t>220</t>
  </si>
  <si>
    <t>227</t>
  </si>
  <si>
    <t>229</t>
  </si>
  <si>
    <t>237</t>
  </si>
  <si>
    <t>241</t>
  </si>
  <si>
    <t>100</t>
  </si>
  <si>
    <t>249</t>
  </si>
  <si>
    <t>250</t>
  </si>
  <si>
    <t>251</t>
  </si>
  <si>
    <t>258</t>
  </si>
  <si>
    <t>265</t>
  </si>
  <si>
    <t>Planar Handbook</t>
  </si>
  <si>
    <t>278</t>
  </si>
  <si>
    <t>281</t>
  </si>
  <si>
    <t>288</t>
  </si>
  <si>
    <t>Animate Water</t>
  </si>
  <si>
    <t>Complete Arcane</t>
  </si>
  <si>
    <t>Animate Wood</t>
  </si>
  <si>
    <t>Blinding Spittle</t>
  </si>
  <si>
    <t>Magic of Faerûn</t>
  </si>
  <si>
    <t>Claws of the Beast</t>
  </si>
  <si>
    <t>Player’s Guide to Faerûn</t>
  </si>
  <si>
    <t>Deep Breath</t>
  </si>
  <si>
    <t>Swift</t>
  </si>
  <si>
    <t>Spell Compendium</t>
  </si>
  <si>
    <t>Detect Animals &amp; Plants</t>
  </si>
  <si>
    <t>Detect Snares &amp; Pits</t>
  </si>
  <si>
    <t>Ease of Breath</t>
  </si>
  <si>
    <t>Frostburn</t>
  </si>
  <si>
    <t>Enrage Animals</t>
  </si>
  <si>
    <t>Champions of Ruin</t>
  </si>
  <si>
    <t>Eyes of the Avoral</t>
  </si>
  <si>
    <t>V S F DF</t>
  </si>
  <si>
    <t>Book of Exalted Deeds</t>
  </si>
  <si>
    <t>Hawkeye</t>
  </si>
  <si>
    <t>Complete Adventurer</t>
  </si>
  <si>
    <t>Horrible Taste</t>
  </si>
  <si>
    <t>Immediate</t>
  </si>
  <si>
    <t>Champions of Valor</t>
  </si>
  <si>
    <t>Kuo-Toa Skin</t>
  </si>
  <si>
    <t>Stormwrack</t>
  </si>
  <si>
    <t>Omen of Peril</t>
  </si>
  <si>
    <t>V F</t>
  </si>
  <si>
    <t>Quickswim</t>
  </si>
  <si>
    <t>Raging Flame</t>
  </si>
  <si>
    <t>Raptor’s Sight</t>
  </si>
  <si>
    <t>Races of the Wild</t>
  </si>
  <si>
    <t>Slow Burn</t>
  </si>
  <si>
    <t>Snake’s Swiftness</t>
  </si>
  <si>
    <t>Miniatures Handbook</t>
  </si>
  <si>
    <t>Spider Hand</t>
  </si>
  <si>
    <t>Book of Vile Darkness</t>
  </si>
  <si>
    <t>Suspend Disease</t>
  </si>
  <si>
    <t>Thunderhead</t>
  </si>
  <si>
    <t>Vine Strike</t>
  </si>
  <si>
    <t>V DF</t>
  </si>
  <si>
    <t>Webfoot</t>
  </si>
  <si>
    <t>Woodwisp Arrow</t>
  </si>
  <si>
    <t>Animalistic Power</t>
  </si>
  <si>
    <t>PHB II</t>
  </si>
  <si>
    <t>Animate Fire</t>
  </si>
  <si>
    <t>Balancing Lorecall</t>
  </si>
  <si>
    <t>Beastmask</t>
  </si>
  <si>
    <t>Illusion</t>
  </si>
  <si>
    <t>5+1 min/lvl</t>
  </si>
  <si>
    <t>Defenders of the Faith</t>
  </si>
  <si>
    <t>Blaze of Light</t>
  </si>
  <si>
    <t>Heroes of Battle</t>
  </si>
  <si>
    <t>Blood Frenzy</t>
  </si>
  <si>
    <t>Complete Champion</t>
  </si>
  <si>
    <t>Brambles</t>
  </si>
  <si>
    <t>Branch to Branch</t>
  </si>
  <si>
    <t>Briar Web</t>
  </si>
  <si>
    <t>Brumal Stiffening</t>
  </si>
  <si>
    <t>Chameleon</t>
  </si>
  <si>
    <t>Circle of Nausea</t>
  </si>
  <si>
    <t>Conjure Ice Object</t>
  </si>
  <si>
    <t>Daggerspell Stance</t>
  </si>
  <si>
    <t>Detect Aberration</t>
  </si>
  <si>
    <t>Lords of Madness</t>
  </si>
  <si>
    <t>Eagle’s Splendor</t>
  </si>
  <si>
    <t>Easy Trail</t>
  </si>
  <si>
    <t>Embrace the Wild</t>
  </si>
  <si>
    <t>Estanna’s Stew</t>
  </si>
  <si>
    <t>Filter</t>
  </si>
  <si>
    <t>Tome &amp; Blood</t>
  </si>
  <si>
    <t>Fins to Feet</t>
  </si>
  <si>
    <t>Frost Weapon</t>
  </si>
  <si>
    <t>Gaze Screen</t>
  </si>
  <si>
    <t>Healing Lorecall</t>
  </si>
  <si>
    <t>Jaws of the Moray</t>
  </si>
  <si>
    <t>Listening Lorecall</t>
  </si>
  <si>
    <t>Locate Node</t>
  </si>
  <si>
    <t>V S F/DF</t>
  </si>
  <si>
    <t>1 mile/lvl</t>
  </si>
  <si>
    <t>Nature’s Favor</t>
  </si>
  <si>
    <t>Obscuring Snow</t>
  </si>
  <si>
    <t>Portal Well</t>
  </si>
  <si>
    <t>Pressure Sphere</t>
  </si>
  <si>
    <t>Remove Addiction</t>
  </si>
  <si>
    <t>Share Talents</t>
  </si>
  <si>
    <t>Snake’s Swiftness, Legion’s</t>
  </si>
  <si>
    <t>Summon Dire Hawk</t>
  </si>
  <si>
    <t>Sweet Water</t>
  </si>
  <si>
    <t>Tern’s Persistence</t>
  </si>
  <si>
    <t>Thin Air</t>
  </si>
  <si>
    <t>Tojanida Sight</t>
  </si>
  <si>
    <t>Train Animal</t>
  </si>
  <si>
    <t>Urchin’s Spines</t>
  </si>
  <si>
    <t>Whip of Thorns</t>
  </si>
  <si>
    <t>Woodland Veil</t>
  </si>
  <si>
    <t>Wracking Touch</t>
  </si>
  <si>
    <t>Affliction</t>
  </si>
  <si>
    <t>Air Breathing</t>
  </si>
  <si>
    <t>S M/DF</t>
  </si>
  <si>
    <t>Alter Fortune</t>
  </si>
  <si>
    <t>Aura of Cold, Lesser</t>
  </si>
  <si>
    <t>5’</t>
  </si>
  <si>
    <t>Beast Claws</t>
  </si>
  <si>
    <t>Binding Snow</t>
  </si>
  <si>
    <t>V S DF Frostfell</t>
  </si>
  <si>
    <t>Blindsight</t>
  </si>
  <si>
    <t>Energize Potion</t>
  </si>
  <si>
    <t>Entangling Staff</t>
  </si>
  <si>
    <t>Favorable Wind</t>
  </si>
  <si>
    <t>Fly, Swift</t>
  </si>
  <si>
    <t>Greenfire</t>
  </si>
  <si>
    <t>Unapproachable East</t>
  </si>
  <si>
    <t>Harrier</t>
  </si>
  <si>
    <t>Heart of Air</t>
  </si>
  <si>
    <t>Complete Mage</t>
  </si>
  <si>
    <t>Heart of Earth</t>
  </si>
  <si>
    <t>Heart of Fire</t>
  </si>
  <si>
    <t>Heart of Water</t>
  </si>
  <si>
    <t>Ice Shape</t>
  </si>
  <si>
    <t>Magic Fang, Greater</t>
  </si>
  <si>
    <t>Meld into Ice</t>
  </si>
  <si>
    <t>Node Door</t>
  </si>
  <si>
    <t>Resist Energy, Mass</t>
  </si>
  <si>
    <t>Resist Taint</t>
  </si>
  <si>
    <t>Heroes of Horror</t>
  </si>
  <si>
    <t>Scales of the Sea Lord</t>
  </si>
  <si>
    <t>Spikes</t>
  </si>
  <si>
    <t>Thornskin</t>
  </si>
  <si>
    <t>Vision of the Omniscient Eye</t>
  </si>
  <si>
    <t>Dragon Magic</t>
  </si>
  <si>
    <t>Weather Eye</t>
  </si>
  <si>
    <t>1+1 mile/lvl</t>
  </si>
  <si>
    <t>Winter’s Embrace</t>
  </si>
  <si>
    <t>Arc of Lightning</t>
  </si>
  <si>
    <t>Battlefield Illumination</t>
  </si>
  <si>
    <t>Bear’s Heart</t>
  </si>
  <si>
    <t>Boreal Wind</t>
  </si>
  <si>
    <t>Chain of Eyes</t>
  </si>
  <si>
    <t>Claws of the Savage</t>
  </si>
  <si>
    <t>Control Currents</t>
  </si>
  <si>
    <t>20’/level</t>
  </si>
  <si>
    <t>Energy Vortex</t>
  </si>
  <si>
    <t>Forestfold</t>
  </si>
  <si>
    <t>Freeze Armor</t>
  </si>
  <si>
    <t>Healing Spirit</t>
  </si>
  <si>
    <t>Hibernal Healing</t>
  </si>
  <si>
    <t>V S Frostfell</t>
  </si>
  <si>
    <t>Infallible Servant</t>
  </si>
  <si>
    <t>Exemplars of Evil</t>
  </si>
  <si>
    <t>Meteoric Strike</t>
  </si>
  <si>
    <t>Nature’s Balance</t>
  </si>
  <si>
    <t>Renewed Vigor</t>
  </si>
  <si>
    <t>Rusting Grasp</t>
  </si>
  <si>
    <t>Sheltered Vitality</t>
  </si>
  <si>
    <t>Libris Mortis</t>
  </si>
  <si>
    <t>Stars of Arvandor</t>
  </si>
  <si>
    <t>Summon Nature’s Ally IV</t>
  </si>
  <si>
    <t>Summon Pest Swarm</t>
  </si>
  <si>
    <t>Cityscape</t>
  </si>
  <si>
    <t>Thalassemia</t>
  </si>
  <si>
    <t>Touchstone Lightning</t>
  </si>
  <si>
    <t>Unholy Beast</t>
  </si>
  <si>
    <t>Vortex of Teeth</t>
  </si>
  <si>
    <t>Wake Trailing</t>
  </si>
  <si>
    <t>Blackwater Tentacle</t>
  </si>
  <si>
    <t>Bleed</t>
  </si>
  <si>
    <t>Conjure Ice Beast V</t>
  </si>
  <si>
    <t>Flowsight</t>
  </si>
  <si>
    <t>1 min</t>
  </si>
  <si>
    <t>Hibernate</t>
  </si>
  <si>
    <t>1 wk/lvl</t>
  </si>
  <si>
    <t>Magic Convalescence</t>
  </si>
  <si>
    <t>Mantle of the Icy Soul</t>
  </si>
  <si>
    <t>Pass through Ice</t>
  </si>
  <si>
    <t>Radiance</t>
  </si>
  <si>
    <t>Revelation</t>
  </si>
  <si>
    <t>Dragons of Faerûn</t>
  </si>
  <si>
    <t>Seed of Life</t>
  </si>
  <si>
    <t>10+1 rnd/lvl</t>
  </si>
  <si>
    <t>Spear of the Valarian</t>
  </si>
  <si>
    <t>Transformation of the Deeps</t>
  </si>
  <si>
    <t>Wall of Sand</t>
  </si>
  <si>
    <t>Conc. + 1/lvl</t>
  </si>
  <si>
    <t>Wood Rot</t>
  </si>
  <si>
    <t>Airy Water</t>
  </si>
  <si>
    <t>S M</t>
  </si>
  <si>
    <t>Antilife Shell</t>
  </si>
  <si>
    <t>Bear’s Endurance, Mass</t>
  </si>
  <si>
    <t>Bull’s Strength, Mass</t>
  </si>
  <si>
    <t>Cat’s Grace, Mass</t>
  </si>
  <si>
    <t>Chasing Perfection</t>
  </si>
  <si>
    <t>Cometfall</t>
  </si>
  <si>
    <t>Conjure Ice Beast VI</t>
  </si>
  <si>
    <t>Cure Light Wounds, Mass</t>
  </si>
  <si>
    <t>Eagle’s Splendor, Mass</t>
  </si>
  <si>
    <t>Energy Immunity</t>
  </si>
  <si>
    <t>Find the Path</t>
  </si>
  <si>
    <t>Ice Rift</t>
  </si>
  <si>
    <t>Owl’s Wisdom, Mass</t>
  </si>
  <si>
    <t>Stone Tell</t>
  </si>
  <si>
    <t>Summon Nature’s Ally VI</t>
  </si>
  <si>
    <t>Wall of Stone</t>
  </si>
  <si>
    <t>Conjure Ice Beast VII</t>
  </si>
  <si>
    <t>Cure Moderate Wounds, Mass</t>
  </si>
  <si>
    <t>Scry Location</t>
  </si>
  <si>
    <t>Complete Scoundrel</t>
  </si>
  <si>
    <t>Summon Nature’s Ally VII</t>
  </si>
  <si>
    <t>Wind Walk</t>
  </si>
  <si>
    <t>Conjure Ice Beast VIII</t>
  </si>
  <si>
    <t>Cure Serious Wounds, Mass</t>
  </si>
  <si>
    <t>Summon Nature’s Ally VIII</t>
  </si>
  <si>
    <t>Word of Recall</t>
  </si>
  <si>
    <t>Conjure Ice Beast IX</t>
  </si>
  <si>
    <t>Elemental Swarm</t>
  </si>
  <si>
    <t>100’</t>
  </si>
  <si>
    <t>Summon Nature’s Ally IX</t>
  </si>
  <si>
    <t>Bypass Spell Resistance</t>
  </si>
  <si>
    <t>Druid 10</t>
  </si>
  <si>
    <t>Tomorrow’s Spells</t>
  </si>
  <si>
    <t>Bludgeon</t>
  </si>
  <si>
    <t>Stash:  Shipshape Way</t>
  </si>
  <si>
    <t>Profession:  Apothecary</t>
  </si>
  <si>
    <t>Gray Hand Token</t>
  </si>
  <si>
    <t>Periapt of Wisdom +2</t>
  </si>
  <si>
    <t>Magic Bedroll</t>
  </si>
  <si>
    <t>Watch Lamp</t>
  </si>
  <si>
    <t>Campaign:  Cohort</t>
  </si>
  <si>
    <t>q</t>
  </si>
  <si>
    <r>
      <t xml:space="preserve">Potion of </t>
    </r>
    <r>
      <rPr>
        <i/>
        <sz val="12"/>
        <rFont val="Times New Roman"/>
        <family val="1"/>
      </rPr>
      <t>Cure Moderate Wounds</t>
    </r>
  </si>
  <si>
    <r>
      <t xml:space="preserve">Potion of </t>
    </r>
    <r>
      <rPr>
        <i/>
        <sz val="12"/>
        <rFont val="Times New Roman"/>
        <family val="1"/>
      </rPr>
      <t>Cure Light Wounds</t>
    </r>
  </si>
  <si>
    <r>
      <t xml:space="preserve">Potion of </t>
    </r>
    <r>
      <rPr>
        <i/>
        <sz val="12"/>
        <rFont val="Times New Roman"/>
        <family val="1"/>
      </rPr>
      <t>Resist Energy</t>
    </r>
  </si>
  <si>
    <t>Smoke Pellet</t>
  </si>
  <si>
    <r>
      <t xml:space="preserve">+1 </t>
    </r>
    <r>
      <rPr>
        <i/>
        <sz val="13"/>
        <rFont val="Times New Roman"/>
        <family val="1"/>
      </rPr>
      <t>haste</t>
    </r>
  </si>
  <si>
    <r>
      <t xml:space="preserve">Wand of </t>
    </r>
    <r>
      <rPr>
        <i/>
        <sz val="12"/>
        <rFont val="Times New Roman"/>
        <family val="1"/>
      </rPr>
      <t>Cure Light Wounds</t>
    </r>
  </si>
  <si>
    <r>
      <t xml:space="preserve">Potion of </t>
    </r>
    <r>
      <rPr>
        <i/>
        <sz val="12"/>
        <rFont val="Times New Roman"/>
        <family val="1"/>
      </rPr>
      <t>Barkskin</t>
    </r>
  </si>
  <si>
    <r>
      <t xml:space="preserve">Potion of </t>
    </r>
    <r>
      <rPr>
        <i/>
        <sz val="12"/>
        <rFont val="Times New Roman"/>
        <family val="1"/>
      </rPr>
      <t>Restoration</t>
    </r>
  </si>
  <si>
    <r>
      <t xml:space="preserve">Scroll of </t>
    </r>
    <r>
      <rPr>
        <i/>
        <sz val="12"/>
        <rFont val="Times New Roman"/>
        <family val="1"/>
      </rPr>
      <t>Light</t>
    </r>
  </si>
  <si>
    <r>
      <t xml:space="preserve">Potion of </t>
    </r>
    <r>
      <rPr>
        <i/>
        <sz val="12"/>
        <rFont val="Times New Roman"/>
        <family val="1"/>
      </rPr>
      <t>Mending</t>
    </r>
  </si>
  <si>
    <t>1d3</t>
  </si>
  <si>
    <t>Sling, 2nd Attack</t>
  </si>
  <si>
    <r>
      <t xml:space="preserve">Scroll of </t>
    </r>
    <r>
      <rPr>
        <i/>
        <sz val="12"/>
        <rFont val="Times New Roman"/>
        <family val="1"/>
      </rPr>
      <t>Barkskin</t>
    </r>
  </si>
  <si>
    <r>
      <t xml:space="preserve">Scroll of </t>
    </r>
    <r>
      <rPr>
        <i/>
        <sz val="12"/>
        <rFont val="Times New Roman"/>
        <family val="1"/>
      </rPr>
      <t>Bull’s Strength</t>
    </r>
  </si>
  <si>
    <r>
      <t xml:space="preserve">Scroll of </t>
    </r>
    <r>
      <rPr>
        <i/>
        <sz val="12"/>
        <rFont val="Times New Roman"/>
        <family val="1"/>
      </rPr>
      <t>Cat’s Grace</t>
    </r>
  </si>
  <si>
    <r>
      <t xml:space="preserve">Potion of </t>
    </r>
    <r>
      <rPr>
        <i/>
        <sz val="12"/>
        <rFont val="Times New Roman"/>
        <family val="1"/>
      </rPr>
      <t>Shield of Faith</t>
    </r>
  </si>
  <si>
    <t>Master of Many Forms 3</t>
  </si>
  <si>
    <t>Fast Wild Shape</t>
  </si>
  <si>
    <t>Improved Wild Shape (Monstrous Humanoid)</t>
  </si>
  <si>
    <t>Constitution</t>
  </si>
  <si>
    <t>Dexterity</t>
  </si>
  <si>
    <t>Charisma</t>
  </si>
  <si>
    <t>Wisdom</t>
  </si>
  <si>
    <t>Strength</t>
  </si>
  <si>
    <t>Intelligence</t>
  </si>
  <si>
    <t>Attack</t>
  </si>
  <si>
    <t>Initiative</t>
  </si>
  <si>
    <t>XP</t>
  </si>
  <si>
    <t>Sex</t>
  </si>
  <si>
    <t>Age</t>
  </si>
  <si>
    <t>Height</t>
  </si>
  <si>
    <t>Weight</t>
  </si>
  <si>
    <t>Base Speed</t>
  </si>
  <si>
    <t>Actual Speed</t>
  </si>
  <si>
    <t>Leadership</t>
  </si>
  <si>
    <t>Lb. Capacity</t>
  </si>
  <si>
    <t>Lb. Carried</t>
  </si>
  <si>
    <t>Hit Points</t>
  </si>
  <si>
    <t>Touch AC</t>
  </si>
  <si>
    <t>FF AC</t>
  </si>
  <si>
    <t>Full AC</t>
  </si>
  <si>
    <t>Race</t>
  </si>
  <si>
    <t>Class</t>
  </si>
  <si>
    <t>Region</t>
  </si>
  <si>
    <t>Deity</t>
  </si>
  <si>
    <t>Alignment</t>
  </si>
  <si>
    <t>Earthbind</t>
  </si>
  <si>
    <t>Campaign:  Improved Cohort</t>
  </si>
  <si>
    <t>8 bolts left</t>
  </si>
  <si>
    <t>Everfull Mug</t>
  </si>
  <si>
    <t>Exact Location</t>
  </si>
  <si>
    <t>Bedroom</t>
  </si>
  <si>
    <t>Wild Shape, Tiny</t>
  </si>
  <si>
    <t>Miasma</t>
  </si>
  <si>
    <t>3 rnd/lvl</t>
  </si>
  <si>
    <t>Common, Druidic, Sylvan, Elven, Goblin</t>
  </si>
  <si>
    <t>Speak Language:  Goblin</t>
  </si>
  <si>
    <t>Wild Shape, Plant</t>
  </si>
  <si>
    <t>Druid 11</t>
  </si>
  <si>
    <t>Druid 12</t>
  </si>
  <si>
    <t>Call of the Twilight Defender</t>
  </si>
  <si>
    <t>Stash:  The Westwood</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</si>
  <si>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</si>
  <si>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Gold Pieces</t>
  </si>
  <si>
    <t>three</t>
  </si>
  <si>
    <t>Average</t>
  </si>
  <si>
    <t>Summon Nature’ s Ally IV</t>
  </si>
  <si>
    <t>Poor</t>
  </si>
  <si>
    <t>Scout’s Headband</t>
  </si>
  <si>
    <t>LENT TO ALLISA BY FINGERS</t>
  </si>
  <si>
    <t>Thoroughness and clarity</t>
  </si>
  <si>
    <t>Level-appropriate use of skills, feats, limitations, and other features</t>
  </si>
  <si>
    <t>Convincing role-playing and character development</t>
  </si>
  <si>
    <t>Consistency with other characters’ actions and setting description</t>
  </si>
  <si>
    <t>Touch Attack/Unarmed Strike</t>
  </si>
  <si>
    <t>Grapple</t>
  </si>
  <si>
    <t>Fair</t>
  </si>
  <si>
    <t>Crystal of Adaptation, Least</t>
  </si>
  <si>
    <t>Returning Shortspear +2</t>
  </si>
  <si>
    <t>x3</t>
  </si>
  <si>
    <t>Shortspear, 2nd attack</t>
  </si>
  <si>
    <t>Vest of Resistance +2</t>
  </si>
  <si>
    <t>above</t>
  </si>
  <si>
    <t>listed</t>
  </si>
  <si>
    <t>nine</t>
  </si>
  <si>
    <t>30 charges</t>
  </si>
  <si>
    <t>A Thousand Faces</t>
  </si>
  <si>
    <t>Sunbeam</t>
  </si>
  <si>
    <t>Druid 13</t>
  </si>
  <si>
    <t>Size</t>
  </si>
  <si>
    <t>TAC/AC</t>
  </si>
  <si>
    <t>BAB</t>
  </si>
  <si>
    <t>Fort</t>
  </si>
  <si>
    <t>Ref</t>
  </si>
  <si>
    <t>Pearl of Power 1</t>
  </si>
  <si>
    <t>+5 bonus</t>
  </si>
  <si>
    <t>+3 bonus</t>
  </si>
  <si>
    <r>
      <t xml:space="preserve">Potion of </t>
    </r>
    <r>
      <rPr>
        <i/>
        <sz val="12"/>
        <rFont val="Times New Roman"/>
        <family val="1"/>
      </rPr>
      <t>Cure Serious Wounds</t>
    </r>
  </si>
  <si>
    <r>
      <t xml:space="preserve">Potion of </t>
    </r>
    <r>
      <rPr>
        <i/>
        <sz val="12"/>
        <rFont val="Times New Roman"/>
        <family val="1"/>
      </rPr>
      <t>Greater Magic Fang</t>
    </r>
  </si>
  <si>
    <r>
      <t xml:space="preserve">Scroll of </t>
    </r>
    <r>
      <rPr>
        <i/>
        <sz val="12"/>
        <rFont val="Times New Roman"/>
        <family val="1"/>
      </rPr>
      <t>Cure Light Wounds, Mass</t>
    </r>
  </si>
  <si>
    <r>
      <t xml:space="preserve">Scroll of </t>
    </r>
    <r>
      <rPr>
        <i/>
        <sz val="12"/>
        <rFont val="Times New Roman"/>
        <family val="1"/>
      </rPr>
      <t>Greater Dispel Magic</t>
    </r>
  </si>
  <si>
    <r>
      <t xml:space="preserve">Wand of </t>
    </r>
    <r>
      <rPr>
        <i/>
        <sz val="12"/>
        <rFont val="Times New Roman"/>
        <family val="1"/>
      </rPr>
      <t>Call Lightning</t>
    </r>
  </si>
  <si>
    <t>28 charges</t>
  </si>
  <si>
    <t>Rod of Force</t>
  </si>
  <si>
    <t>Attention to spelling &amp; punctuation; consistent use of past tense, third person</t>
  </si>
  <si>
    <t>Armor of the Fallen Leaves</t>
  </si>
  <si>
    <t>12th:  Practiced Spellcaster</t>
  </si>
  <si>
    <t>þ</t>
  </si>
  <si>
    <t>Bite of the Werebear</t>
  </si>
  <si>
    <t>Storm of Elemental Fury</t>
  </si>
  <si>
    <t>Wild Shape, 5+1/day</t>
  </si>
  <si>
    <t>15th:  Dragon Wild Shape</t>
  </si>
  <si>
    <t>Vanisher Cloak</t>
  </si>
  <si>
    <t>Talisman of the Disk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</si>
</sst>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 [$₲-474]"/>
    <numFmt numFmtId="166" formatCode="_(* #,##0_);_(* \(#,##0\);_(* &quot;-&quot;??_);_(@_)"/>
  </numFmts>
  <fonts count="76">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sz val="13"/>
      <color rgb="FF00B05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i/>
      <sz val="20"/>
      <color rgb="FFFFC000"/>
      <name val="Times New Roman"/>
      <family val="1"/>
    </font>
    <font>
      <sz val="13"/>
      <color rgb="FFFFC000"/>
      <name val="Times New Roman"/>
      <family val="1"/>
    </font>
    <font>
      <b/>
      <sz val="12"/>
      <color indexed="81"/>
      <name val="Times New Roman"/>
      <family val="1"/>
    </font>
    <font>
      <b/>
      <sz val="12"/>
      <color rgb="FFCCFF99"/>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rgb="FF00B050"/>
      <name val="Times New Roman"/>
      <family val="1"/>
    </font>
    <font>
      <b/>
      <sz val="14"/>
      <name val="Times New Roman"/>
      <family val="1"/>
    </font>
    <font>
      <sz val="14"/>
      <name val="Times New Roman"/>
      <family val="1"/>
    </font>
    <font>
      <sz val="12"/>
      <color rgb="FFCCFF99"/>
      <name val="Times New Roman"/>
      <family val="1"/>
    </font>
    <font>
      <sz val="13"/>
      <color rgb="FF0000FF"/>
      <name val="Times New Roman"/>
      <family val="1"/>
    </font>
    <font>
      <i/>
      <sz val="12"/>
      <color theme="1"/>
      <name val="Times New Roman"/>
      <family val="1"/>
    </font>
    <font>
      <i/>
      <sz val="12"/>
      <color indexed="81"/>
      <name val="Times New Roman"/>
      <family val="1"/>
    </font>
    <font>
      <sz val="12"/>
      <color rgb="FF7030A0"/>
      <name val="Times New Roman"/>
      <family val="1"/>
    </font>
    <font>
      <sz val="12"/>
      <color rgb="FF0000FF"/>
      <name val="Times New Roman"/>
      <family val="1"/>
    </font>
    <font>
      <i/>
      <sz val="16"/>
      <color indexed="53"/>
      <name val="Times New Roman"/>
      <family val="1"/>
    </font>
    <font>
      <i/>
      <sz val="16"/>
      <color indexed="10"/>
      <name val="Times New Roman"/>
      <family val="1"/>
    </font>
    <font>
      <i/>
      <sz val="16"/>
      <color indexed="57"/>
      <name val="Times New Roman"/>
      <family val="1"/>
    </font>
    <font>
      <i/>
      <sz val="16"/>
      <color indexed="17"/>
      <name val="Times New Roman"/>
      <family val="1"/>
    </font>
    <font>
      <vertAlign val="superscript"/>
      <sz val="12"/>
      <name val="Times New Roman"/>
      <family val="1"/>
    </font>
    <font>
      <sz val="12"/>
      <name val="Times New Roman"/>
      <family val="1"/>
    </font>
    <font>
      <i/>
      <sz val="22"/>
      <color rgb="FFCC0099"/>
      <name val="Times New Roman"/>
      <family val="1"/>
    </font>
    <font>
      <i/>
      <sz val="12"/>
      <name val="Times New Roman"/>
      <family val="1"/>
    </font>
    <font>
      <sz val="12"/>
      <color rgb="FFFF0000"/>
      <name val="Times New Roman"/>
      <family val="1"/>
    </font>
    <font>
      <sz val="12"/>
      <color theme="0"/>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rgb="FF00B05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theme="9" tint="-0.499984740745262"/>
        <bgColor indexed="64"/>
      </patternFill>
    </fill>
    <fill>
      <patternFill patternType="solid">
        <fgColor rgb="FF7030A0"/>
        <bgColor indexed="64"/>
      </patternFill>
    </fill>
    <fill>
      <patternFill patternType="solid">
        <fgColor theme="0" tint="-0.14999847407452621"/>
        <bgColor indexed="64"/>
      </patternFill>
    </fill>
    <fill>
      <patternFill patternType="solid">
        <fgColor rgb="FF9966FF"/>
        <bgColor indexed="64"/>
      </patternFill>
    </fill>
    <fill>
      <patternFill patternType="solid">
        <fgColor rgb="FFFFFF00"/>
        <bgColor indexed="64"/>
      </patternFill>
    </fill>
    <fill>
      <patternFill patternType="lightVertical">
        <fgColor rgb="FFFFFF00"/>
        <bgColor rgb="FF9966FF"/>
      </patternFill>
    </fill>
  </fills>
  <borders count="15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right style="hair">
        <color indexed="64"/>
      </right>
      <top style="hair">
        <color indexed="64"/>
      </top>
      <bottom style="hair">
        <color indexed="64"/>
      </bottom>
      <diagonal/>
    </border>
    <border>
      <left/>
      <right style="thin">
        <color indexed="64"/>
      </right>
      <top/>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hair">
        <color indexed="64"/>
      </left>
      <right/>
      <top style="hair">
        <color indexed="64"/>
      </top>
      <bottom style="double">
        <color indexed="64"/>
      </bottom>
      <diagonal/>
    </border>
    <border>
      <left style="hair">
        <color indexed="64"/>
      </left>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thin">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double">
        <color indexed="64"/>
      </left>
      <right style="hair">
        <color indexed="64"/>
      </right>
      <top style="hair">
        <color indexed="64"/>
      </top>
      <bottom/>
      <diagonal/>
    </border>
    <border>
      <left/>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double">
        <color indexed="64"/>
      </right>
      <top style="double">
        <color indexed="64"/>
      </top>
      <bottom style="thick">
        <color rgb="FF009900"/>
      </bottom>
      <diagonal/>
    </border>
    <border>
      <left style="thin">
        <color indexed="64"/>
      </left>
      <right style="double">
        <color indexed="64"/>
      </right>
      <top style="hair">
        <color indexed="64"/>
      </top>
      <bottom style="double">
        <color indexed="64"/>
      </bottom>
      <diagonal/>
    </border>
    <border>
      <left style="double">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bottom style="hair">
        <color indexed="64"/>
      </bottom>
      <diagonal/>
    </border>
    <border>
      <left style="thin">
        <color indexed="64"/>
      </left>
      <right style="thin">
        <color indexed="64"/>
      </right>
      <top/>
      <bottom style="hair">
        <color indexed="64"/>
      </bottom>
      <diagonal/>
    </border>
    <border>
      <left style="double">
        <color indexed="64"/>
      </left>
      <right style="double">
        <color indexed="64"/>
      </right>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42" fillId="0" borderId="0"/>
    <xf numFmtId="0" fontId="2" fillId="0" borderId="0"/>
    <xf numFmtId="0" fontId="45" fillId="0" borderId="0"/>
    <xf numFmtId="0" fontId="2" fillId="0" borderId="0"/>
    <xf numFmtId="9" fontId="2" fillId="0" borderId="0" applyFont="0" applyFill="0" applyBorder="0" applyAlignment="0" applyProtection="0"/>
    <xf numFmtId="43" fontId="71" fillId="0" borderId="0" applyFont="0" applyFill="0" applyBorder="0" applyAlignment="0" applyProtection="0"/>
    <xf numFmtId="0" fontId="2" fillId="0" borderId="0"/>
    <xf numFmtId="0" fontId="1" fillId="0" borderId="0"/>
  </cellStyleXfs>
  <cellXfs count="709">
    <xf numFmtId="0" fontId="0" fillId="0" borderId="0" xfId="0"/>
    <xf numFmtId="9" fontId="7" fillId="0" borderId="29" xfId="2" applyFont="1" applyFill="1" applyBorder="1" applyAlignment="1">
      <alignment horizontal="center" vertical="center" shrinkToFit="1"/>
    </xf>
    <xf numFmtId="9" fontId="7" fillId="14" borderId="15" xfId="2" applyFont="1" applyFill="1" applyBorder="1" applyAlignment="1">
      <alignment horizontal="center" vertical="center" shrinkToFit="1"/>
    </xf>
    <xf numFmtId="0" fontId="2" fillId="0" borderId="87" xfId="0" applyFont="1" applyFill="1" applyBorder="1" applyAlignment="1">
      <alignment horizontal="center" vertical="center"/>
    </xf>
    <xf numFmtId="0" fontId="2" fillId="0" borderId="87" xfId="0" quotePrefix="1" applyFont="1" applyFill="1" applyBorder="1" applyAlignment="1">
      <alignment horizontal="center" vertical="center" wrapText="1"/>
    </xf>
    <xf numFmtId="49" fontId="2" fillId="0" borderId="87" xfId="2" applyNumberFormat="1" applyFont="1" applyFill="1" applyBorder="1" applyAlignment="1">
      <alignment horizontal="center" vertical="center"/>
    </xf>
    <xf numFmtId="0" fontId="2" fillId="0" borderId="87" xfId="0" applyFont="1" applyFill="1" applyBorder="1" applyAlignment="1">
      <alignment horizontal="center" vertical="center" shrinkToFit="1"/>
    </xf>
    <xf numFmtId="164" fontId="2" fillId="0" borderId="87" xfId="0" applyNumberFormat="1" applyFont="1" applyFill="1" applyBorder="1" applyAlignment="1">
      <alignment horizontal="center" vertical="center"/>
    </xf>
    <xf numFmtId="1" fontId="56" fillId="17" borderId="88" xfId="0" applyNumberFormat="1" applyFont="1" applyFill="1" applyBorder="1" applyAlignment="1">
      <alignment horizontal="center" vertical="center"/>
    </xf>
    <xf numFmtId="1" fontId="5" fillId="0" borderId="88" xfId="0" applyNumberFormat="1"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12" fillId="3" borderId="81" xfId="0" applyFont="1" applyFill="1" applyBorder="1" applyAlignment="1">
      <alignment horizontal="centerContinuous" vertical="center"/>
    </xf>
    <xf numFmtId="0" fontId="12" fillId="3" borderId="45" xfId="0" applyFont="1" applyFill="1" applyBorder="1" applyAlignment="1">
      <alignment horizontal="center" vertical="center"/>
    </xf>
    <xf numFmtId="0" fontId="12" fillId="3" borderId="45" xfId="0" applyFont="1" applyFill="1" applyBorder="1" applyAlignment="1">
      <alignment horizontal="center" vertical="center" wrapText="1"/>
    </xf>
    <xf numFmtId="0" fontId="12" fillId="3" borderId="45" xfId="0" applyNumberFormat="1" applyFont="1" applyFill="1" applyBorder="1" applyAlignment="1">
      <alignment horizontal="center" vertical="center" wrapText="1"/>
    </xf>
    <xf numFmtId="0" fontId="54" fillId="17" borderId="44" xfId="0" applyNumberFormat="1" applyFont="1" applyFill="1" applyBorder="1" applyAlignment="1">
      <alignment horizontal="center" vertical="center" wrapText="1"/>
    </xf>
    <xf numFmtId="0" fontId="12" fillId="3" borderId="45" xfId="0" applyNumberFormat="1" applyFont="1" applyFill="1" applyBorder="1" applyAlignment="1">
      <alignment horizontal="center" vertical="center"/>
    </xf>
    <xf numFmtId="0" fontId="12" fillId="3" borderId="82" xfId="0" applyFont="1" applyFill="1" applyBorder="1" applyAlignment="1">
      <alignment horizontal="center" vertical="center"/>
    </xf>
    <xf numFmtId="0" fontId="4" fillId="0" borderId="0" xfId="0" applyFont="1" applyBorder="1" applyAlignment="1">
      <alignment vertical="center"/>
    </xf>
    <xf numFmtId="164" fontId="5" fillId="0" borderId="88" xfId="0" applyNumberFormat="1" applyFont="1" applyFill="1" applyBorder="1" applyAlignment="1">
      <alignment horizontal="center"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83" xfId="0" applyFont="1" applyFill="1" applyBorder="1" applyAlignment="1">
      <alignment horizontal="right" vertical="center"/>
    </xf>
    <xf numFmtId="0" fontId="6" fillId="4" borderId="115" xfId="0" applyFont="1" applyFill="1" applyBorder="1" applyAlignment="1">
      <alignment horizontal="right" vertical="center"/>
    </xf>
    <xf numFmtId="0" fontId="7" fillId="0" borderId="0" xfId="0" applyFont="1" applyBorder="1" applyAlignment="1">
      <alignment horizontal="left" vertical="center"/>
    </xf>
    <xf numFmtId="0" fontId="4" fillId="4" borderId="12" xfId="0" applyFont="1" applyFill="1" applyBorder="1" applyAlignment="1">
      <alignment horizontal="right"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61"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59" xfId="0" applyFont="1" applyFill="1" applyBorder="1" applyAlignment="1">
      <alignment horizontal="right" vertical="center"/>
    </xf>
    <xf numFmtId="164" fontId="6" fillId="9" borderId="32"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1" xfId="0" applyFont="1" applyBorder="1" applyAlignment="1">
      <alignment horizontal="center" vertical="center"/>
    </xf>
    <xf numFmtId="0" fontId="46" fillId="2" borderId="4" xfId="0" applyFont="1" applyFill="1" applyBorder="1" applyAlignment="1">
      <alignment horizontal="right" vertical="center"/>
    </xf>
    <xf numFmtId="0" fontId="11" fillId="4" borderId="59" xfId="0" applyFont="1" applyFill="1" applyBorder="1" applyAlignment="1">
      <alignment horizontal="right" vertical="center"/>
    </xf>
    <xf numFmtId="49" fontId="7" fillId="0" borderId="31"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6" xfId="0" applyFont="1" applyFill="1" applyBorder="1" applyAlignment="1">
      <alignment horizontal="right" vertical="center"/>
    </xf>
    <xf numFmtId="0" fontId="7" fillId="0" borderId="27" xfId="0" quotePrefix="1" applyFont="1" applyBorder="1" applyAlignment="1">
      <alignment horizontal="center" vertical="center"/>
    </xf>
    <xf numFmtId="49" fontId="26" fillId="0" borderId="27" xfId="0" applyNumberFormat="1" applyFont="1" applyBorder="1" applyAlignment="1">
      <alignment horizontal="center" vertical="center"/>
    </xf>
    <xf numFmtId="0" fontId="11" fillId="4" borderId="60"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26"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51" fillId="0" borderId="1" xfId="0" applyFont="1" applyFill="1" applyBorder="1" applyAlignment="1">
      <alignment vertical="center"/>
    </xf>
    <xf numFmtId="0" fontId="6" fillId="0" borderId="28" xfId="0" applyFont="1" applyFill="1" applyBorder="1" applyAlignment="1">
      <alignment horizontal="center" vertical="center"/>
    </xf>
    <xf numFmtId="0" fontId="7" fillId="0" borderId="28" xfId="0" applyFont="1" applyFill="1" applyBorder="1" applyAlignment="1">
      <alignment horizontal="center" vertical="center"/>
    </xf>
    <xf numFmtId="0" fontId="52" fillId="0" borderId="28" xfId="0" applyFont="1" applyFill="1" applyBorder="1" applyAlignment="1">
      <alignment horizontal="center" vertical="center" wrapText="1"/>
    </xf>
    <xf numFmtId="1" fontId="7" fillId="0" borderId="28" xfId="0" applyNumberFormat="1" applyFont="1" applyFill="1" applyBorder="1" applyAlignment="1">
      <alignment horizontal="center" vertical="center" wrapText="1"/>
    </xf>
    <xf numFmtId="0" fontId="48" fillId="17" borderId="29" xfId="0" applyNumberFormat="1" applyFont="1" applyFill="1" applyBorder="1" applyAlignment="1">
      <alignment horizontal="center" vertical="center"/>
    </xf>
    <xf numFmtId="0" fontId="7" fillId="0" borderId="30" xfId="0" quotePrefix="1" applyNumberFormat="1" applyFont="1" applyFill="1" applyBorder="1" applyAlignment="1">
      <alignment horizontal="center" vertical="center"/>
    </xf>
    <xf numFmtId="0" fontId="53" fillId="0" borderId="1" xfId="0" applyFont="1" applyFill="1" applyBorder="1" applyAlignment="1">
      <alignment vertical="center"/>
    </xf>
    <xf numFmtId="0" fontId="13" fillId="0" borderId="29" xfId="0" applyNumberFormat="1" applyFont="1" applyFill="1" applyBorder="1" applyAlignment="1">
      <alignment horizontal="center" vertical="center"/>
    </xf>
    <xf numFmtId="0" fontId="52" fillId="0" borderId="38" xfId="0" applyFont="1" applyFill="1" applyBorder="1" applyAlignment="1">
      <alignment vertical="center"/>
    </xf>
    <xf numFmtId="0" fontId="6" fillId="0" borderId="55" xfId="0" applyFont="1" applyFill="1" applyBorder="1" applyAlignment="1">
      <alignment horizontal="center" vertical="center"/>
    </xf>
    <xf numFmtId="0" fontId="7" fillId="0" borderId="55" xfId="0" applyFont="1" applyFill="1" applyBorder="1" applyAlignment="1">
      <alignment horizontal="center" vertical="center"/>
    </xf>
    <xf numFmtId="0" fontId="54" fillId="0" borderId="55" xfId="0" applyFont="1" applyFill="1" applyBorder="1" applyAlignment="1">
      <alignment horizontal="center" vertical="center" wrapText="1"/>
    </xf>
    <xf numFmtId="1" fontId="7" fillId="0" borderId="55" xfId="0" applyNumberFormat="1" applyFont="1" applyFill="1" applyBorder="1" applyAlignment="1">
      <alignment horizontal="center" vertical="center" wrapText="1"/>
    </xf>
    <xf numFmtId="0" fontId="48" fillId="17" borderId="55" xfId="0" applyNumberFormat="1" applyFont="1" applyFill="1" applyBorder="1" applyAlignment="1">
      <alignment horizontal="center" vertical="center"/>
    </xf>
    <xf numFmtId="0" fontId="7" fillId="0" borderId="41"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8" xfId="0" applyNumberFormat="1" applyFont="1" applyFill="1" applyBorder="1" applyAlignment="1">
      <alignment horizontal="center" vertical="center"/>
    </xf>
    <xf numFmtId="49" fontId="17" fillId="0" borderId="28" xfId="0" applyNumberFormat="1" applyFont="1" applyFill="1" applyBorder="1" applyAlignment="1">
      <alignment horizontal="center" vertical="center"/>
    </xf>
    <xf numFmtId="0" fontId="17" fillId="0" borderId="29" xfId="0" applyNumberFormat="1" applyFont="1" applyFill="1" applyBorder="1" applyAlignment="1">
      <alignment horizontal="center" vertical="center"/>
    </xf>
    <xf numFmtId="0" fontId="11" fillId="0" borderId="29"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49" fontId="24" fillId="0" borderId="28" xfId="0" applyNumberFormat="1" applyFont="1" applyFill="1" applyBorder="1" applyAlignment="1">
      <alignment horizontal="center" vertical="center"/>
    </xf>
    <xf numFmtId="0" fontId="24" fillId="0" borderId="29"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8" xfId="0" applyNumberFormat="1" applyFont="1" applyFill="1" applyBorder="1" applyAlignment="1">
      <alignment horizontal="center" vertical="center"/>
    </xf>
    <xf numFmtId="0" fontId="23" fillId="0" borderId="29" xfId="0" applyNumberFormat="1" applyFont="1" applyFill="1" applyBorder="1" applyAlignment="1">
      <alignment horizontal="center" vertical="center"/>
    </xf>
    <xf numFmtId="0" fontId="14" fillId="0" borderId="29" xfId="0" applyNumberFormat="1" applyFont="1" applyFill="1" applyBorder="1" applyAlignment="1">
      <alignment horizontal="center" vertical="center"/>
    </xf>
    <xf numFmtId="0" fontId="30" fillId="0" borderId="0" xfId="0" applyFont="1" applyBorder="1" applyAlignment="1">
      <alignment vertical="center"/>
    </xf>
    <xf numFmtId="0" fontId="8" fillId="0" borderId="1" xfId="0" applyFont="1" applyFill="1" applyBorder="1" applyAlignment="1">
      <alignment vertical="center"/>
    </xf>
    <xf numFmtId="49" fontId="18" fillId="0" borderId="28" xfId="0" applyNumberFormat="1" applyFont="1" applyFill="1" applyBorder="1" applyAlignment="1">
      <alignment horizontal="center" vertical="center"/>
    </xf>
    <xf numFmtId="0" fontId="18" fillId="0" borderId="29" xfId="0" applyNumberFormat="1" applyFont="1" applyFill="1" applyBorder="1" applyAlignment="1">
      <alignment horizontal="center" vertical="center"/>
    </xf>
    <xf numFmtId="0" fontId="8" fillId="0" borderId="29" xfId="0" applyNumberFormat="1" applyFont="1" applyFill="1" applyBorder="1" applyAlignment="1">
      <alignment horizontal="center" vertical="center"/>
    </xf>
    <xf numFmtId="0" fontId="29" fillId="0" borderId="0" xfId="0" applyFont="1" applyBorder="1" applyAlignment="1">
      <alignment vertical="center"/>
    </xf>
    <xf numFmtId="0" fontId="10" fillId="8" borderId="1" xfId="0" applyFont="1" applyFill="1" applyBorder="1" applyAlignment="1">
      <alignment vertical="center"/>
    </xf>
    <xf numFmtId="0" fontId="7" fillId="8" borderId="28" xfId="0" applyNumberFormat="1" applyFont="1" applyFill="1" applyBorder="1" applyAlignment="1">
      <alignment horizontal="center" vertical="center"/>
    </xf>
    <xf numFmtId="49" fontId="27" fillId="8" borderId="28" xfId="0" applyNumberFormat="1" applyFont="1" applyFill="1" applyBorder="1" applyAlignment="1">
      <alignment horizontal="center" vertical="center"/>
    </xf>
    <xf numFmtId="0" fontId="27" fillId="8" borderId="29" xfId="0" applyNumberFormat="1" applyFont="1" applyFill="1" applyBorder="1" applyAlignment="1">
      <alignment horizontal="center" vertical="center"/>
    </xf>
    <xf numFmtId="0" fontId="10" fillId="8" borderId="29" xfId="0" applyNumberFormat="1" applyFont="1" applyFill="1" applyBorder="1" applyAlignment="1">
      <alignment horizontal="center" vertical="center"/>
    </xf>
    <xf numFmtId="49" fontId="7" fillId="8" borderId="29" xfId="0" applyNumberFormat="1" applyFont="1" applyFill="1" applyBorder="1" applyAlignment="1">
      <alignment horizontal="center" vertical="center"/>
    </xf>
    <xf numFmtId="0" fontId="7" fillId="8" borderId="30" xfId="0" applyNumberFormat="1" applyFont="1" applyFill="1" applyBorder="1" applyAlignment="1">
      <alignment horizontal="center" vertical="center"/>
    </xf>
    <xf numFmtId="0" fontId="11" fillId="5" borderId="1" xfId="0" applyFont="1" applyFill="1" applyBorder="1" applyAlignment="1">
      <alignment vertical="center"/>
    </xf>
    <xf numFmtId="0" fontId="7" fillId="5" borderId="28" xfId="0" applyNumberFormat="1" applyFont="1" applyFill="1" applyBorder="1" applyAlignment="1">
      <alignment horizontal="center" vertical="center"/>
    </xf>
    <xf numFmtId="49" fontId="17" fillId="5" borderId="28" xfId="0" applyNumberFormat="1" applyFont="1" applyFill="1" applyBorder="1" applyAlignment="1">
      <alignment horizontal="center" vertical="center"/>
    </xf>
    <xf numFmtId="0" fontId="17" fillId="5" borderId="29" xfId="0" applyNumberFormat="1" applyFont="1" applyFill="1" applyBorder="1" applyAlignment="1">
      <alignment horizontal="center" vertical="center"/>
    </xf>
    <xf numFmtId="0" fontId="11" fillId="5" borderId="29" xfId="0" applyNumberFormat="1" applyFont="1" applyFill="1" applyBorder="1" applyAlignment="1">
      <alignment horizontal="center" vertical="center"/>
    </xf>
    <xf numFmtId="49" fontId="7" fillId="5" borderId="29" xfId="0" applyNumberFormat="1" applyFont="1" applyFill="1" applyBorder="1" applyAlignment="1">
      <alignment horizontal="center" vertical="center"/>
    </xf>
    <xf numFmtId="0" fontId="7" fillId="5" borderId="30" xfId="0" applyNumberFormat="1" applyFont="1" applyFill="1" applyBorder="1" applyAlignment="1">
      <alignment horizontal="center" vertical="center"/>
    </xf>
    <xf numFmtId="0" fontId="31" fillId="0" borderId="0" xfId="0" applyFont="1" applyBorder="1" applyAlignment="1">
      <alignment vertical="center"/>
    </xf>
    <xf numFmtId="0" fontId="11" fillId="6" borderId="1" xfId="0" applyFont="1" applyFill="1" applyBorder="1" applyAlignment="1">
      <alignment vertical="center"/>
    </xf>
    <xf numFmtId="0" fontId="7" fillId="6" borderId="28" xfId="0" applyNumberFormat="1" applyFont="1" applyFill="1" applyBorder="1" applyAlignment="1">
      <alignment horizontal="center" vertical="center"/>
    </xf>
    <xf numFmtId="49" fontId="17" fillId="6" borderId="28" xfId="0" applyNumberFormat="1" applyFont="1" applyFill="1" applyBorder="1" applyAlignment="1">
      <alignment horizontal="center" vertical="center"/>
    </xf>
    <xf numFmtId="0" fontId="17" fillId="6" borderId="29" xfId="0" applyNumberFormat="1" applyFont="1" applyFill="1" applyBorder="1" applyAlignment="1">
      <alignment horizontal="center" vertical="center"/>
    </xf>
    <xf numFmtId="0" fontId="11" fillId="6" borderId="29" xfId="0" applyNumberFormat="1" applyFont="1" applyFill="1" applyBorder="1" applyAlignment="1">
      <alignment horizontal="center" vertical="center"/>
    </xf>
    <xf numFmtId="49" fontId="7" fillId="6" borderId="29" xfId="0" applyNumberFormat="1" applyFont="1" applyFill="1" applyBorder="1" applyAlignment="1">
      <alignment horizontal="center" vertical="center"/>
    </xf>
    <xf numFmtId="0" fontId="7" fillId="6" borderId="30" xfId="0" applyNumberFormat="1" applyFont="1" applyFill="1" applyBorder="1" applyAlignment="1">
      <alignment horizontal="center" vertical="center"/>
    </xf>
    <xf numFmtId="0" fontId="14" fillId="12" borderId="1" xfId="0" applyFont="1" applyFill="1" applyBorder="1" applyAlignment="1">
      <alignment vertical="center"/>
    </xf>
    <xf numFmtId="0" fontId="7" fillId="12" borderId="28" xfId="0" applyNumberFormat="1" applyFont="1" applyFill="1" applyBorder="1" applyAlignment="1">
      <alignment horizontal="center" vertical="center"/>
    </xf>
    <xf numFmtId="49" fontId="23" fillId="12" borderId="28" xfId="0" applyNumberFormat="1" applyFont="1" applyFill="1" applyBorder="1" applyAlignment="1">
      <alignment horizontal="center" vertical="center"/>
    </xf>
    <xf numFmtId="0" fontId="23" fillId="12" borderId="29" xfId="0" applyNumberFormat="1" applyFont="1" applyFill="1" applyBorder="1" applyAlignment="1">
      <alignment horizontal="center" vertical="center"/>
    </xf>
    <xf numFmtId="0" fontId="14" fillId="12" borderId="29" xfId="0" applyNumberFormat="1" applyFont="1" applyFill="1" applyBorder="1" applyAlignment="1">
      <alignment horizontal="center" vertical="center"/>
    </xf>
    <xf numFmtId="49" fontId="7" fillId="12" borderId="29" xfId="0" applyNumberFormat="1" applyFont="1" applyFill="1" applyBorder="1" applyAlignment="1">
      <alignment horizontal="center" vertical="center"/>
    </xf>
    <xf numFmtId="0" fontId="7" fillId="12" borderId="30" xfId="0" applyNumberFormat="1" applyFont="1" applyFill="1" applyBorder="1" applyAlignment="1">
      <alignment horizontal="center" vertical="center"/>
    </xf>
    <xf numFmtId="0" fontId="22" fillId="8" borderId="1" xfId="0" applyFont="1" applyFill="1" applyBorder="1" applyAlignment="1">
      <alignment vertical="center"/>
    </xf>
    <xf numFmtId="49" fontId="28" fillId="8" borderId="28" xfId="0" applyNumberFormat="1" applyFont="1" applyFill="1" applyBorder="1" applyAlignment="1">
      <alignment horizontal="center" vertical="center"/>
    </xf>
    <xf numFmtId="0" fontId="28" fillId="8" borderId="29" xfId="0" applyNumberFormat="1" applyFont="1" applyFill="1" applyBorder="1" applyAlignment="1">
      <alignment horizontal="center" vertical="center"/>
    </xf>
    <xf numFmtId="0" fontId="22" fillId="8" borderId="29"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28" xfId="0" applyNumberFormat="1" applyFont="1" applyFill="1" applyBorder="1" applyAlignment="1">
      <alignment horizontal="center" vertical="center"/>
    </xf>
    <xf numFmtId="0" fontId="23" fillId="7" borderId="29" xfId="0" applyNumberFormat="1" applyFont="1" applyFill="1" applyBorder="1" applyAlignment="1">
      <alignment horizontal="center" vertical="center"/>
    </xf>
    <xf numFmtId="0" fontId="14" fillId="6" borderId="29" xfId="0" applyNumberFormat="1" applyFont="1" applyFill="1" applyBorder="1" applyAlignment="1">
      <alignment horizontal="center" vertical="center"/>
    </xf>
    <xf numFmtId="0" fontId="11" fillId="8" borderId="1" xfId="0" applyFont="1" applyFill="1" applyBorder="1" applyAlignment="1">
      <alignment vertical="center"/>
    </xf>
    <xf numFmtId="49" fontId="17" fillId="8" borderId="28" xfId="0" applyNumberFormat="1" applyFont="1" applyFill="1" applyBorder="1" applyAlignment="1">
      <alignment horizontal="center" vertical="center"/>
    </xf>
    <xf numFmtId="0" fontId="17" fillId="8" borderId="29" xfId="0" applyNumberFormat="1" applyFont="1" applyFill="1" applyBorder="1" applyAlignment="1">
      <alignment horizontal="center" vertical="center"/>
    </xf>
    <xf numFmtId="0" fontId="11" fillId="8" borderId="29"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8" xfId="0" applyNumberFormat="1" applyFont="1" applyFill="1" applyBorder="1" applyAlignment="1">
      <alignment horizontal="center" vertical="center"/>
    </xf>
    <xf numFmtId="0" fontId="28" fillId="0" borderId="29" xfId="0" applyNumberFormat="1" applyFont="1" applyFill="1" applyBorder="1" applyAlignment="1">
      <alignment horizontal="center" vertical="center"/>
    </xf>
    <xf numFmtId="0" fontId="22" fillId="0" borderId="29"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8" xfId="0" applyNumberFormat="1" applyFont="1" applyFill="1" applyBorder="1" applyAlignment="1">
      <alignment horizontal="center" vertical="center"/>
    </xf>
    <xf numFmtId="0" fontId="24" fillId="5" borderId="29" xfId="0" applyNumberFormat="1" applyFont="1" applyFill="1" applyBorder="1" applyAlignment="1">
      <alignment horizontal="center" vertical="center"/>
    </xf>
    <xf numFmtId="0" fontId="13" fillId="5" borderId="29" xfId="0" applyNumberFormat="1" applyFont="1" applyFill="1" applyBorder="1" applyAlignment="1">
      <alignment horizontal="center" vertical="center"/>
    </xf>
    <xf numFmtId="49" fontId="7" fillId="13" borderId="29" xfId="0" applyNumberFormat="1" applyFont="1" applyFill="1" applyBorder="1" applyAlignment="1">
      <alignment horizontal="center" vertical="center"/>
    </xf>
    <xf numFmtId="0" fontId="7" fillId="8" borderId="30" xfId="0" quotePrefix="1" applyNumberFormat="1" applyFont="1" applyFill="1" applyBorder="1" applyAlignment="1">
      <alignment horizontal="center" vertical="center"/>
    </xf>
    <xf numFmtId="0" fontId="13" fillId="4" borderId="1" xfId="0" applyFont="1" applyFill="1" applyBorder="1" applyAlignment="1">
      <alignment vertical="center"/>
    </xf>
    <xf numFmtId="0" fontId="7" fillId="4" borderId="28" xfId="0" applyNumberFormat="1" applyFont="1" applyFill="1" applyBorder="1" applyAlignment="1">
      <alignment horizontal="center" vertical="center"/>
    </xf>
    <xf numFmtId="49" fontId="24" fillId="4" borderId="28" xfId="0" applyNumberFormat="1" applyFont="1" applyFill="1" applyBorder="1" applyAlignment="1">
      <alignment horizontal="center" vertical="center"/>
    </xf>
    <xf numFmtId="0" fontId="24" fillId="4" borderId="29" xfId="0" applyNumberFormat="1" applyFont="1" applyFill="1" applyBorder="1" applyAlignment="1">
      <alignment horizontal="center" vertical="center"/>
    </xf>
    <xf numFmtId="0" fontId="13" fillId="4" borderId="29" xfId="0" applyNumberFormat="1" applyFont="1" applyFill="1" applyBorder="1" applyAlignment="1">
      <alignment horizontal="center" vertical="center"/>
    </xf>
    <xf numFmtId="0" fontId="7" fillId="4" borderId="30" xfId="0"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8" xfId="0" applyNumberFormat="1" applyFont="1" applyFill="1" applyBorder="1" applyAlignment="1">
      <alignment horizontal="center" vertical="center"/>
    </xf>
    <xf numFmtId="0" fontId="23" fillId="5" borderId="29" xfId="0" applyNumberFormat="1" applyFont="1" applyFill="1" applyBorder="1" applyAlignment="1">
      <alignment horizontal="center" vertical="center"/>
    </xf>
    <xf numFmtId="0" fontId="14" fillId="5" borderId="29" xfId="0" applyNumberFormat="1" applyFont="1" applyFill="1" applyBorder="1" applyAlignment="1">
      <alignment horizontal="center" vertical="center"/>
    </xf>
    <xf numFmtId="0" fontId="7" fillId="5" borderId="30"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54" xfId="0" applyNumberFormat="1" applyFont="1" applyFill="1" applyBorder="1" applyAlignment="1">
      <alignment horizontal="center" vertical="center"/>
    </xf>
    <xf numFmtId="49" fontId="24" fillId="0" borderId="54" xfId="0" applyNumberFormat="1" applyFont="1" applyFill="1" applyBorder="1" applyAlignment="1">
      <alignment horizontal="center" vertical="center"/>
    </xf>
    <xf numFmtId="0" fontId="24" fillId="0" borderId="56" xfId="0" applyNumberFormat="1" applyFont="1" applyFill="1" applyBorder="1" applyAlignment="1">
      <alignment horizontal="center" vertical="center"/>
    </xf>
    <xf numFmtId="0" fontId="13" fillId="0" borderId="56" xfId="0" applyNumberFormat="1" applyFont="1" applyFill="1" applyBorder="1" applyAlignment="1">
      <alignment horizontal="center" vertical="center"/>
    </xf>
    <xf numFmtId="49" fontId="7" fillId="0" borderId="56" xfId="0" applyNumberFormat="1" applyFont="1" applyFill="1" applyBorder="1" applyAlignment="1">
      <alignment horizontal="center" vertical="center"/>
    </xf>
    <xf numFmtId="0" fontId="48" fillId="17" borderId="54" xfId="0" applyNumberFormat="1" applyFont="1" applyFill="1" applyBorder="1" applyAlignment="1">
      <alignment horizontal="center" vertical="center"/>
    </xf>
    <xf numFmtId="0" fontId="7" fillId="0" borderId="42"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37" fillId="0" borderId="1" xfId="0" applyFont="1" applyFill="1" applyBorder="1" applyAlignment="1">
      <alignment horizontal="center" vertical="center" shrinkToFit="1"/>
    </xf>
    <xf numFmtId="0" fontId="7" fillId="0" borderId="30" xfId="4" applyNumberFormat="1" applyFont="1" applyFill="1" applyBorder="1" applyAlignment="1">
      <alignment horizontal="center" vertical="center" wrapText="1"/>
    </xf>
    <xf numFmtId="9" fontId="7" fillId="0" borderId="28" xfId="2" applyFont="1" applyFill="1" applyBorder="1" applyAlignment="1">
      <alignment horizontal="center" vertical="center" shrinkToFit="1"/>
    </xf>
    <xf numFmtId="0" fontId="7" fillId="0" borderId="29" xfId="2" applyNumberFormat="1" applyFont="1" applyFill="1" applyBorder="1" applyAlignment="1">
      <alignment horizontal="center" vertical="center" shrinkToFit="1"/>
    </xf>
    <xf numFmtId="0" fontId="37" fillId="0" borderId="38" xfId="0" applyFont="1" applyFill="1" applyBorder="1" applyAlignment="1">
      <alignment horizontal="center" vertical="center" shrinkToFit="1"/>
    </xf>
    <xf numFmtId="0" fontId="7" fillId="0" borderId="41" xfId="4" applyNumberFormat="1" applyFont="1" applyFill="1" applyBorder="1" applyAlignment="1">
      <alignment horizontal="center" vertical="center" wrapText="1"/>
    </xf>
    <xf numFmtId="9" fontId="7" fillId="14" borderId="55" xfId="2" applyFont="1" applyFill="1" applyBorder="1" applyAlignment="1">
      <alignment horizontal="center" vertical="center" shrinkToFit="1"/>
    </xf>
    <xf numFmtId="0" fontId="7" fillId="14" borderId="15" xfId="2" applyNumberFormat="1" applyFont="1" applyFill="1" applyBorder="1" applyAlignment="1">
      <alignment horizontal="center" vertical="center" shrinkToFit="1"/>
    </xf>
    <xf numFmtId="0" fontId="2" fillId="0" borderId="0" xfId="0" applyFont="1" applyBorder="1" applyAlignment="1">
      <alignment vertical="center"/>
    </xf>
    <xf numFmtId="0" fontId="57" fillId="0" borderId="34" xfId="0" applyFont="1" applyBorder="1" applyAlignment="1">
      <alignment horizontal="centerContinuous" vertical="center" wrapText="1"/>
    </xf>
    <xf numFmtId="0" fontId="6" fillId="0" borderId="35" xfId="0" applyFont="1" applyBorder="1" applyAlignment="1">
      <alignment horizontal="centerContinuous" vertical="center" wrapText="1"/>
    </xf>
    <xf numFmtId="0" fontId="6" fillId="0" borderId="36" xfId="0" applyFont="1" applyBorder="1" applyAlignment="1">
      <alignment horizontal="centerContinuous" vertical="center" wrapText="1"/>
    </xf>
    <xf numFmtId="0" fontId="7" fillId="0" borderId="0" xfId="0" applyFont="1" applyBorder="1" applyAlignment="1">
      <alignment vertical="center" wrapText="1"/>
    </xf>
    <xf numFmtId="0" fontId="2" fillId="0" borderId="0" xfId="0" applyFont="1" applyBorder="1" applyAlignment="1">
      <alignment vertical="center" wrapText="1"/>
    </xf>
    <xf numFmtId="0" fontId="57" fillId="0" borderId="0"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43" fillId="0" borderId="0" xfId="0" applyFont="1" applyBorder="1" applyAlignment="1">
      <alignment horizontal="centerContinuous" vertical="center" wrapText="1"/>
    </xf>
    <xf numFmtId="0" fontId="12" fillId="11" borderId="38" xfId="0" applyFont="1" applyFill="1" applyBorder="1" applyAlignment="1">
      <alignment horizontal="centerContinuous" vertical="center" wrapText="1"/>
    </xf>
    <xf numFmtId="0" fontId="12" fillId="11" borderId="39" xfId="0" applyFont="1" applyFill="1" applyBorder="1" applyAlignment="1">
      <alignment horizontal="center" vertical="center" wrapText="1"/>
    </xf>
    <xf numFmtId="0" fontId="12" fillId="11" borderId="40" xfId="0" applyFont="1" applyFill="1" applyBorder="1" applyAlignment="1">
      <alignment horizontal="center" vertical="center" wrapText="1"/>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37" fillId="0" borderId="1" xfId="0" applyFont="1" applyBorder="1" applyAlignment="1">
      <alignment horizontal="center" vertical="center" shrinkToFit="1"/>
    </xf>
    <xf numFmtId="0" fontId="7" fillId="0" borderId="28" xfId="0" applyFont="1" applyBorder="1" applyAlignment="1">
      <alignment horizontal="center" vertical="center"/>
    </xf>
    <xf numFmtId="0" fontId="35" fillId="9" borderId="30" xfId="2" applyNumberFormat="1" applyFont="1" applyFill="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5" xfId="0" applyFont="1" applyBorder="1" applyAlignment="1">
      <alignment horizontal="right"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4" fillId="0" borderId="43" xfId="0" applyFont="1" applyBorder="1" applyAlignment="1">
      <alignment horizontal="right" vertical="center" wrapText="1"/>
    </xf>
    <xf numFmtId="0" fontId="2" fillId="0" borderId="68" xfId="0" applyFont="1" applyBorder="1" applyAlignment="1">
      <alignment horizontal="center" vertical="center" wrapText="1"/>
    </xf>
    <xf numFmtId="0" fontId="2" fillId="0" borderId="48" xfId="0" applyFont="1" applyBorder="1" applyAlignment="1">
      <alignment horizontal="center" vertical="center" wrapText="1"/>
    </xf>
    <xf numFmtId="0" fontId="4" fillId="0" borderId="57" xfId="0" applyFont="1" applyBorder="1" applyAlignment="1">
      <alignment horizontal="right" vertical="center" wrapText="1"/>
    </xf>
    <xf numFmtId="0" fontId="44" fillId="11" borderId="76" xfId="0" applyFont="1" applyFill="1" applyBorder="1" applyAlignment="1">
      <alignment horizontal="center" vertical="center" wrapText="1"/>
    </xf>
    <xf numFmtId="0" fontId="44" fillId="11" borderId="50" xfId="0" applyFont="1" applyFill="1" applyBorder="1" applyAlignment="1">
      <alignment horizontal="center" vertical="center" wrapText="1"/>
    </xf>
    <xf numFmtId="0" fontId="37" fillId="0" borderId="38" xfId="0" applyFont="1" applyBorder="1" applyAlignment="1">
      <alignment horizontal="center" vertical="center" shrinkToFit="1"/>
    </xf>
    <xf numFmtId="0" fontId="7" fillId="0" borderId="55" xfId="0" applyFont="1" applyBorder="1" applyAlignment="1">
      <alignment horizontal="center" vertical="center"/>
    </xf>
    <xf numFmtId="0" fontId="35" fillId="9" borderId="41" xfId="2" applyNumberFormat="1" applyFont="1" applyFill="1" applyBorder="1" applyAlignment="1">
      <alignment horizontal="center" vertical="center" shrinkToFit="1"/>
    </xf>
    <xf numFmtId="0" fontId="37" fillId="0" borderId="116" xfId="0" applyFont="1" applyFill="1" applyBorder="1" applyAlignment="1">
      <alignment horizontal="center" vertical="center" shrinkToFit="1"/>
    </xf>
    <xf numFmtId="0" fontId="7" fillId="0" borderId="117" xfId="0" applyFont="1" applyFill="1" applyBorder="1" applyAlignment="1">
      <alignment horizontal="center" vertical="center"/>
    </xf>
    <xf numFmtId="0" fontId="37" fillId="0" borderId="8" xfId="0" applyFont="1" applyFill="1" applyBorder="1" applyAlignment="1">
      <alignment horizontal="center" vertical="center" shrinkToFit="1"/>
    </xf>
    <xf numFmtId="0" fontId="7" fillId="0" borderId="54" xfId="0" applyFont="1" applyFill="1" applyBorder="1" applyAlignment="1">
      <alignment horizontal="center" vertical="center"/>
    </xf>
    <xf numFmtId="0" fontId="35" fillId="9" borderId="42" xfId="2" applyNumberFormat="1" applyFont="1" applyFill="1" applyBorder="1" applyAlignment="1">
      <alignment horizontal="center" vertical="center" shrinkToFit="1"/>
    </xf>
    <xf numFmtId="0" fontId="6" fillId="0" borderId="0" xfId="0" applyFont="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17" fillId="0" borderId="43" xfId="0" applyFont="1" applyFill="1" applyBorder="1" applyAlignment="1">
      <alignment horizontal="center" vertical="center" shrinkToFit="1"/>
    </xf>
    <xf numFmtId="0" fontId="7" fillId="0" borderId="62" xfId="0" applyFont="1" applyFill="1" applyBorder="1" applyAlignment="1">
      <alignment horizontal="centerContinuous" vertical="center"/>
    </xf>
    <xf numFmtId="0" fontId="7" fillId="0" borderId="64" xfId="0" applyFont="1" applyFill="1" applyBorder="1" applyAlignment="1">
      <alignment horizontal="centerContinuous" vertical="center"/>
    </xf>
    <xf numFmtId="0" fontId="7" fillId="0" borderId="57" xfId="0" applyFont="1" applyFill="1" applyBorder="1" applyAlignment="1">
      <alignment horizontal="centerContinuous" vertical="center"/>
    </xf>
    <xf numFmtId="0" fontId="17" fillId="0" borderId="63" xfId="0" applyFont="1" applyFill="1" applyBorder="1" applyAlignment="1">
      <alignment horizontal="center" vertical="center" shrinkToFit="1"/>
    </xf>
    <xf numFmtId="0" fontId="7" fillId="0" borderId="63" xfId="0" applyFont="1" applyFill="1" applyBorder="1" applyAlignment="1">
      <alignment horizontal="centerContinuous" vertical="center"/>
    </xf>
    <xf numFmtId="0" fontId="7" fillId="0" borderId="64" xfId="0" quotePrefix="1" applyFont="1" applyFill="1" applyBorder="1" applyAlignment="1">
      <alignment horizontal="centerContinuous" vertical="center"/>
    </xf>
    <xf numFmtId="0" fontId="7" fillId="0" borderId="57" xfId="0" quotePrefix="1" applyFont="1" applyFill="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horizontal="center" vertical="center"/>
    </xf>
    <xf numFmtId="0" fontId="21" fillId="15" borderId="17" xfId="0" applyFont="1" applyFill="1" applyBorder="1" applyAlignment="1">
      <alignment horizontal="center" vertical="center"/>
    </xf>
    <xf numFmtId="0" fontId="21" fillId="15" borderId="18" xfId="0" applyFont="1" applyFill="1" applyBorder="1" applyAlignment="1">
      <alignment horizontal="center" vertical="center"/>
    </xf>
    <xf numFmtId="49" fontId="21" fillId="15" borderId="18" xfId="0" applyNumberFormat="1" applyFont="1" applyFill="1" applyBorder="1" applyAlignment="1">
      <alignment horizontal="center" vertical="center"/>
    </xf>
    <xf numFmtId="0" fontId="21" fillId="15" borderId="22" xfId="0" applyFont="1" applyFill="1" applyBorder="1" applyAlignment="1">
      <alignment horizontal="center" vertical="center"/>
    </xf>
    <xf numFmtId="0" fontId="55" fillId="17" borderId="22" xfId="0" applyFont="1" applyFill="1" applyBorder="1" applyAlignment="1">
      <alignment horizontal="center" vertical="center"/>
    </xf>
    <xf numFmtId="0" fontId="21" fillId="15" borderId="19" xfId="0" applyFont="1" applyFill="1" applyBorder="1" applyAlignment="1">
      <alignment horizontal="center" vertical="center"/>
    </xf>
    <xf numFmtId="0" fontId="21" fillId="15" borderId="37" xfId="0"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5" borderId="22" xfId="0" applyFont="1" applyFill="1" applyBorder="1" applyAlignment="1">
      <alignment horizontal="centerContinuous" vertical="center"/>
    </xf>
    <xf numFmtId="0" fontId="21" fillId="15" borderId="85" xfId="0" applyFont="1" applyFill="1" applyBorder="1" applyAlignment="1">
      <alignment horizontal="centerContinuous" vertical="center"/>
    </xf>
    <xf numFmtId="0" fontId="21" fillId="15" borderId="58" xfId="0" applyFont="1" applyFill="1" applyBorder="1" applyAlignment="1">
      <alignment horizontal="centerContinuous" vertical="center"/>
    </xf>
    <xf numFmtId="0" fontId="2" fillId="0" borderId="87" xfId="0" quotePrefix="1" applyFont="1" applyFill="1" applyBorder="1" applyAlignment="1">
      <alignment horizontal="center" vertical="center"/>
    </xf>
    <xf numFmtId="9" fontId="2" fillId="0" borderId="87" xfId="0" applyNumberFormat="1" applyFont="1" applyFill="1" applyBorder="1" applyAlignment="1">
      <alignment horizontal="center" vertical="center"/>
    </xf>
    <xf numFmtId="164" fontId="2" fillId="0" borderId="97" xfId="0" applyNumberFormat="1" applyFont="1" applyFill="1" applyBorder="1" applyAlignment="1">
      <alignment horizontal="centerContinuous" vertical="center"/>
    </xf>
    <xf numFmtId="0" fontId="5" fillId="0" borderId="98" xfId="0" quotePrefix="1" applyFont="1" applyFill="1" applyBorder="1" applyAlignment="1">
      <alignment horizontal="centerContinuous" vertical="center"/>
    </xf>
    <xf numFmtId="0" fontId="2" fillId="0" borderId="91" xfId="0" quotePrefix="1" applyFont="1" applyBorder="1" applyAlignment="1">
      <alignment horizontal="center" vertical="center"/>
    </xf>
    <xf numFmtId="0" fontId="2" fillId="0" borderId="91" xfId="0" applyFont="1" applyBorder="1" applyAlignment="1">
      <alignment horizontal="center" vertical="center"/>
    </xf>
    <xf numFmtId="9" fontId="2" fillId="0" borderId="91" xfId="0" applyNumberFormat="1" applyFont="1" applyBorder="1" applyAlignment="1">
      <alignment horizontal="center" vertical="center"/>
    </xf>
    <xf numFmtId="164" fontId="5" fillId="0" borderId="91" xfId="0" applyNumberFormat="1" applyFont="1" applyFill="1" applyBorder="1" applyAlignment="1">
      <alignment horizontal="center" vertical="center"/>
    </xf>
    <xf numFmtId="164" fontId="2" fillId="0" borderId="92" xfId="0" applyNumberFormat="1" applyFont="1" applyFill="1" applyBorder="1" applyAlignment="1">
      <alignment horizontal="centerContinuous" vertical="center"/>
    </xf>
    <xf numFmtId="164" fontId="2" fillId="0" borderId="99" xfId="0" applyNumberFormat="1" applyFont="1" applyFill="1" applyBorder="1" applyAlignment="1">
      <alignment horizontal="centerContinuous" vertical="center"/>
    </xf>
    <xf numFmtId="0" fontId="5" fillId="0" borderId="100" xfId="0" quotePrefix="1" applyFont="1" applyBorder="1" applyAlignment="1">
      <alignment horizontal="centerContinuous" vertical="center"/>
    </xf>
    <xf numFmtId="0" fontId="50" fillId="16" borderId="104" xfId="0" applyFont="1" applyFill="1" applyBorder="1" applyAlignment="1">
      <alignment horizontal="center" vertical="center"/>
    </xf>
    <xf numFmtId="0" fontId="50" fillId="16" borderId="104" xfId="0" quotePrefix="1" applyFont="1" applyFill="1" applyBorder="1" applyAlignment="1">
      <alignment horizontal="center" vertical="center"/>
    </xf>
    <xf numFmtId="9" fontId="50" fillId="16" borderId="104" xfId="0" applyNumberFormat="1" applyFont="1" applyFill="1" applyBorder="1" applyAlignment="1">
      <alignment horizontal="center" vertical="center"/>
    </xf>
    <xf numFmtId="164" fontId="50" fillId="16" borderId="104" xfId="0" applyNumberFormat="1" applyFont="1" applyFill="1" applyBorder="1" applyAlignment="1">
      <alignment horizontal="center" vertical="center"/>
    </xf>
    <xf numFmtId="164" fontId="50" fillId="16" borderId="105" xfId="0" applyNumberFormat="1" applyFont="1" applyFill="1" applyBorder="1" applyAlignment="1">
      <alignment horizontal="centerContinuous" vertical="center"/>
    </xf>
    <xf numFmtId="164" fontId="50" fillId="16" borderId="106" xfId="0" applyNumberFormat="1" applyFont="1" applyFill="1" applyBorder="1" applyAlignment="1">
      <alignment horizontal="centerContinuous" vertical="center"/>
    </xf>
    <xf numFmtId="0" fontId="50" fillId="16" borderId="107" xfId="0" applyFont="1" applyFill="1" applyBorder="1" applyAlignment="1">
      <alignment horizontal="centerContinuous" vertical="center"/>
    </xf>
    <xf numFmtId="0" fontId="21" fillId="15" borderId="20" xfId="0" applyFont="1" applyFill="1" applyBorder="1" applyAlignment="1">
      <alignment horizontal="centerContinuous" vertical="center"/>
    </xf>
    <xf numFmtId="0" fontId="21" fillId="15" borderId="21" xfId="0" applyFont="1" applyFill="1" applyBorder="1" applyAlignment="1">
      <alignment horizontal="centerContinuous" vertical="center"/>
    </xf>
    <xf numFmtId="0" fontId="2" fillId="0" borderId="111" xfId="0" applyFont="1" applyFill="1" applyBorder="1" applyAlignment="1">
      <alignment horizontal="centerContinuous" vertical="center"/>
    </xf>
    <xf numFmtId="0" fontId="5" fillId="0" borderId="112" xfId="0" applyFont="1" applyFill="1" applyBorder="1" applyAlignment="1">
      <alignment horizontal="centerContinuous" vertical="center"/>
    </xf>
    <xf numFmtId="0" fontId="5" fillId="0" borderId="88" xfId="0" applyFont="1" applyFill="1" applyBorder="1" applyAlignment="1">
      <alignment horizontal="centerContinuous" vertical="center"/>
    </xf>
    <xf numFmtId="49" fontId="2" fillId="0" borderId="88" xfId="0" applyNumberFormat="1" applyFont="1" applyFill="1" applyBorder="1" applyAlignment="1">
      <alignment horizontal="center" vertical="center"/>
    </xf>
    <xf numFmtId="49" fontId="2" fillId="0" borderId="88" xfId="0" applyNumberFormat="1" applyFont="1" applyFill="1" applyBorder="1" applyAlignment="1">
      <alignment horizontal="centerContinuous" vertical="center"/>
    </xf>
    <xf numFmtId="49" fontId="2" fillId="0" borderId="97" xfId="0" applyNumberFormat="1" applyFont="1" applyFill="1" applyBorder="1" applyAlignment="1">
      <alignment horizontal="centerContinuous" vertical="center"/>
    </xf>
    <xf numFmtId="0" fontId="5" fillId="0" borderId="98" xfId="0" applyFont="1" applyFill="1" applyBorder="1" applyAlignment="1">
      <alignment horizontal="centerContinuous" vertical="center"/>
    </xf>
    <xf numFmtId="0" fontId="2" fillId="0" borderId="113" xfId="0" applyFont="1" applyFill="1" applyBorder="1" applyAlignment="1">
      <alignment horizontal="centerContinuous" vertical="center"/>
    </xf>
    <xf numFmtId="0" fontId="5" fillId="0" borderId="114" xfId="0" applyFont="1" applyFill="1" applyBorder="1" applyAlignment="1">
      <alignment horizontal="centerContinuous" vertical="center"/>
    </xf>
    <xf numFmtId="0" fontId="5" fillId="0" borderId="105" xfId="0" applyFont="1" applyFill="1" applyBorder="1" applyAlignment="1">
      <alignment horizontal="centerContinuous" vertical="center"/>
    </xf>
    <xf numFmtId="164" fontId="2" fillId="0" borderId="104" xfId="0" applyNumberFormat="1" applyFont="1" applyFill="1" applyBorder="1" applyAlignment="1">
      <alignment horizontal="center" vertical="center"/>
    </xf>
    <xf numFmtId="49" fontId="2" fillId="0" borderId="105" xfId="0" applyNumberFormat="1" applyFont="1" applyFill="1" applyBorder="1" applyAlignment="1">
      <alignment horizontal="center" vertical="center"/>
    </xf>
    <xf numFmtId="49" fontId="2" fillId="0" borderId="105" xfId="0" applyNumberFormat="1" applyFont="1" applyFill="1" applyBorder="1" applyAlignment="1">
      <alignment horizontal="centerContinuous" vertical="center"/>
    </xf>
    <xf numFmtId="49" fontId="2" fillId="0" borderId="106" xfId="0" applyNumberFormat="1" applyFont="1" applyFill="1" applyBorder="1" applyAlignment="1">
      <alignment horizontal="centerContinuous" vertical="center"/>
    </xf>
    <xf numFmtId="0" fontId="5" fillId="0" borderId="107" xfId="0" applyFont="1" applyFill="1" applyBorder="1" applyAlignment="1">
      <alignment horizontal="centerContinuous" vertical="center"/>
    </xf>
    <xf numFmtId="0" fontId="58" fillId="0" borderId="0" xfId="0" applyFont="1" applyBorder="1" applyAlignment="1">
      <alignment horizontal="right" vertical="center"/>
    </xf>
    <xf numFmtId="0" fontId="21" fillId="15" borderId="119" xfId="0" applyFont="1" applyFill="1" applyBorder="1" applyAlignment="1">
      <alignment horizontal="center" vertical="center"/>
    </xf>
    <xf numFmtId="0" fontId="59" fillId="0" borderId="0" xfId="0" applyFont="1" applyBorder="1" applyAlignment="1">
      <alignment horizontal="center" vertical="center"/>
    </xf>
    <xf numFmtId="0" fontId="2" fillId="0" borderId="111" xfId="0" applyFont="1" applyFill="1" applyBorder="1" applyAlignment="1">
      <alignment horizontal="centerContinuous" vertical="center" shrinkToFit="1"/>
    </xf>
    <xf numFmtId="0" fontId="21" fillId="0" borderId="97" xfId="0" applyFont="1" applyFill="1" applyBorder="1" applyAlignment="1">
      <alignment horizontal="centerContinuous" vertical="center"/>
    </xf>
    <xf numFmtId="0" fontId="21" fillId="0" borderId="120" xfId="0" applyFont="1" applyFill="1" applyBorder="1" applyAlignment="1">
      <alignment horizontal="centerContinuous" vertical="center"/>
    </xf>
    <xf numFmtId="0" fontId="2" fillId="0" borderId="53" xfId="0" applyFont="1" applyFill="1" applyBorder="1" applyAlignment="1">
      <alignment horizontal="center" vertical="center"/>
    </xf>
    <xf numFmtId="0" fontId="2" fillId="0" borderId="52" xfId="0" applyFont="1" applyFill="1" applyBorder="1" applyAlignment="1">
      <alignment horizontal="centerContinuous" vertical="center"/>
    </xf>
    <xf numFmtId="0" fontId="2" fillId="0" borderId="113" xfId="0" applyFont="1" applyFill="1" applyBorder="1" applyAlignment="1">
      <alignment horizontal="centerContinuous" vertical="center" shrinkToFit="1"/>
    </xf>
    <xf numFmtId="0" fontId="2" fillId="0" borderId="51"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3" borderId="44" xfId="0" applyFont="1" applyFill="1" applyBorder="1" applyAlignment="1">
      <alignment horizontal="center" vertical="center"/>
    </xf>
    <xf numFmtId="164" fontId="21" fillId="3" borderId="45" xfId="0" applyNumberFormat="1" applyFont="1" applyFill="1" applyBorder="1" applyAlignment="1">
      <alignment horizontal="center" vertical="center"/>
    </xf>
    <xf numFmtId="0" fontId="21" fillId="3" borderId="44" xfId="0" applyFont="1" applyFill="1" applyBorder="1" applyAlignment="1">
      <alignment horizontal="right" vertical="center"/>
    </xf>
    <xf numFmtId="0" fontId="21" fillId="3" borderId="46" xfId="0" applyFont="1" applyFill="1" applyBorder="1" applyAlignment="1">
      <alignment vertical="center"/>
    </xf>
    <xf numFmtId="0" fontId="5" fillId="0" borderId="108" xfId="0" applyFont="1" applyBorder="1" applyAlignment="1">
      <alignment horizontal="center" vertical="center" shrinkToFit="1"/>
    </xf>
    <xf numFmtId="0" fontId="5" fillId="0" borderId="53" xfId="0" applyFont="1" applyBorder="1" applyAlignment="1">
      <alignment horizontal="center" vertical="center" shrinkToFit="1"/>
    </xf>
    <xf numFmtId="164" fontId="5" fillId="0" borderId="53" xfId="0" applyNumberFormat="1" applyFont="1" applyBorder="1" applyAlignment="1">
      <alignment horizontal="center" vertical="center" shrinkToFit="1"/>
    </xf>
    <xf numFmtId="0" fontId="5" fillId="0" borderId="53" xfId="0" applyFont="1" applyBorder="1" applyAlignment="1">
      <alignment horizontal="left" vertical="center"/>
    </xf>
    <xf numFmtId="0" fontId="5" fillId="0" borderId="52" xfId="0" applyFont="1" applyBorder="1" applyAlignment="1">
      <alignment horizontal="left" vertical="center" shrinkToFit="1"/>
    </xf>
    <xf numFmtId="0" fontId="2" fillId="0" borderId="0" xfId="0" applyFont="1" applyBorder="1" applyAlignment="1">
      <alignment horizontal="center" vertical="center"/>
    </xf>
    <xf numFmtId="0" fontId="2" fillId="0" borderId="109" xfId="0" applyFont="1" applyBorder="1" applyAlignment="1">
      <alignment horizontal="center" vertical="center" shrinkToFit="1"/>
    </xf>
    <xf numFmtId="0" fontId="2" fillId="0" borderId="48" xfId="0" applyFont="1" applyBorder="1" applyAlignment="1">
      <alignment horizontal="center" vertical="center" shrinkToFit="1"/>
    </xf>
    <xf numFmtId="164" fontId="5" fillId="0" borderId="48" xfId="0" applyNumberFormat="1" applyFont="1" applyBorder="1" applyAlignment="1">
      <alignment horizontal="center" vertical="center" shrinkToFit="1"/>
    </xf>
    <xf numFmtId="0" fontId="5" fillId="0" borderId="48" xfId="0" applyFont="1" applyBorder="1" applyAlignment="1">
      <alignment horizontal="left" vertical="center"/>
    </xf>
    <xf numFmtId="0" fontId="5" fillId="0" borderId="49" xfId="0" applyFont="1" applyBorder="1" applyAlignment="1">
      <alignment horizontal="left" vertical="center" shrinkToFit="1"/>
    </xf>
    <xf numFmtId="0" fontId="5" fillId="0" borderId="109" xfId="0" applyFont="1" applyBorder="1" applyAlignment="1">
      <alignment horizontal="center" vertical="center" shrinkToFit="1"/>
    </xf>
    <xf numFmtId="0" fontId="5" fillId="0" borderId="48" xfId="0" applyFont="1" applyBorder="1" applyAlignment="1">
      <alignment horizontal="center" vertical="center" shrinkToFit="1"/>
    </xf>
    <xf numFmtId="0" fontId="2" fillId="0" borderId="110" xfId="0" applyFont="1" applyBorder="1" applyAlignment="1">
      <alignment horizontal="center" vertical="center" shrinkToFit="1"/>
    </xf>
    <xf numFmtId="0" fontId="2" fillId="0" borderId="50" xfId="0" applyFont="1" applyBorder="1" applyAlignment="1">
      <alignment horizontal="center" vertical="center" shrinkToFit="1"/>
    </xf>
    <xf numFmtId="164" fontId="2" fillId="0" borderId="50" xfId="0" applyNumberFormat="1" applyFont="1" applyBorder="1" applyAlignment="1">
      <alignment horizontal="center" vertical="center" shrinkToFit="1"/>
    </xf>
    <xf numFmtId="0" fontId="5" fillId="0" borderId="50" xfId="0" applyFont="1" applyBorder="1" applyAlignment="1">
      <alignment horizontal="left" vertical="center"/>
    </xf>
    <xf numFmtId="0" fontId="5" fillId="0" borderId="5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164" fontId="5" fillId="0" borderId="50" xfId="0" applyNumberFormat="1" applyFont="1" applyBorder="1" applyAlignment="1">
      <alignment horizontal="center" vertical="center" shrinkToFit="1"/>
    </xf>
    <xf numFmtId="0" fontId="3" fillId="0" borderId="0" xfId="0" applyFont="1" applyBorder="1" applyAlignment="1">
      <alignment vertical="center"/>
    </xf>
    <xf numFmtId="0" fontId="5" fillId="0" borderId="110" xfId="0" applyFont="1" applyBorder="1" applyAlignment="1">
      <alignment horizontal="center" vertical="center" shrinkToFit="1"/>
    </xf>
    <xf numFmtId="0" fontId="5" fillId="0" borderId="50" xfId="0" applyFont="1" applyBorder="1" applyAlignment="1">
      <alignment horizontal="center" vertical="center" shrinkToFit="1"/>
    </xf>
    <xf numFmtId="0" fontId="2" fillId="0" borderId="48" xfId="0" applyFont="1" applyBorder="1" applyAlignment="1">
      <alignment horizontal="left" vertical="center"/>
    </xf>
    <xf numFmtId="0" fontId="47" fillId="2" borderId="65" xfId="0" applyFont="1" applyFill="1" applyBorder="1" applyAlignment="1">
      <alignment horizontal="right" vertical="center"/>
    </xf>
    <xf numFmtId="0" fontId="20" fillId="2" borderId="66" xfId="0" applyFont="1" applyFill="1" applyBorder="1" applyAlignment="1">
      <alignment horizontal="left" vertical="center"/>
    </xf>
    <xf numFmtId="0" fontId="38" fillId="2" borderId="66" xfId="0" applyFont="1" applyFill="1" applyBorder="1" applyAlignment="1">
      <alignment horizontal="centerContinuous" vertical="center"/>
    </xf>
    <xf numFmtId="0" fontId="5"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39" fillId="2" borderId="67" xfId="0" applyFont="1" applyFill="1" applyBorder="1" applyAlignment="1">
      <alignment horizontal="right" vertical="center"/>
    </xf>
    <xf numFmtId="0" fontId="40" fillId="0" borderId="0" xfId="0" applyFont="1" applyBorder="1" applyAlignment="1">
      <alignment horizontal="centerContinuous" vertical="center"/>
    </xf>
    <xf numFmtId="49" fontId="7" fillId="0" borderId="2" xfId="0" quotePrefix="1" applyNumberFormat="1" applyFont="1" applyBorder="1" applyAlignment="1">
      <alignment horizontal="center" vertical="center"/>
    </xf>
    <xf numFmtId="0" fontId="6" fillId="0" borderId="8" xfId="0" applyFont="1" applyBorder="1" applyAlignment="1">
      <alignment horizontal="right" vertical="center"/>
    </xf>
    <xf numFmtId="0" fontId="40" fillId="0" borderId="9" xfId="0" applyFont="1" applyBorder="1" applyAlignment="1">
      <alignment horizontal="centerContinuous" vertical="center"/>
    </xf>
    <xf numFmtId="0" fontId="7" fillId="0" borderId="9" xfId="0" applyFont="1" applyBorder="1" applyAlignment="1">
      <alignment horizontal="centerContinuous" vertical="center"/>
    </xf>
    <xf numFmtId="0" fontId="6" fillId="0" borderId="9" xfId="0" applyFont="1" applyBorder="1" applyAlignment="1">
      <alignment horizontal="righ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26" fillId="0" borderId="84" xfId="7" applyNumberFormat="1" applyFont="1" applyFill="1" applyBorder="1" applyAlignment="1">
      <alignment horizontal="center" vertical="center"/>
    </xf>
    <xf numFmtId="0" fontId="8" fillId="4" borderId="102" xfId="7" applyFont="1" applyFill="1" applyBorder="1" applyAlignment="1">
      <alignment horizontal="right" vertical="center"/>
    </xf>
    <xf numFmtId="1" fontId="7" fillId="0" borderId="6" xfId="7" applyNumberFormat="1" applyFont="1" applyBorder="1" applyAlignment="1">
      <alignment horizontal="center" vertical="center"/>
    </xf>
    <xf numFmtId="0" fontId="6" fillId="10" borderId="101" xfId="7"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Border="1" applyAlignment="1">
      <alignment horizontal="center" vertical="center"/>
    </xf>
    <xf numFmtId="0" fontId="26" fillId="0" borderId="11" xfId="7" applyNumberFormat="1" applyFont="1" applyFill="1" applyBorder="1" applyAlignment="1">
      <alignment horizontal="center" vertical="center"/>
    </xf>
    <xf numFmtId="0" fontId="11" fillId="4" borderId="47" xfId="7" applyFont="1" applyFill="1" applyBorder="1" applyAlignment="1">
      <alignment horizontal="right" vertical="center"/>
    </xf>
    <xf numFmtId="0" fontId="7" fillId="0" borderId="91" xfId="7" applyNumberFormat="1" applyFont="1" applyBorder="1" applyAlignment="1">
      <alignment horizontal="center" vertical="center"/>
    </xf>
    <xf numFmtId="0" fontId="7" fillId="0" borderId="2" xfId="0" applyFont="1" applyFill="1" applyBorder="1" applyAlignment="1">
      <alignment horizontal="center" vertical="center"/>
    </xf>
    <xf numFmtId="0" fontId="8" fillId="4" borderId="47" xfId="7" applyFont="1" applyFill="1" applyBorder="1" applyAlignment="1">
      <alignment horizontal="right" vertical="center"/>
    </xf>
    <xf numFmtId="0" fontId="7" fillId="0" borderId="93" xfId="7" quotePrefix="1" applyFont="1" applyBorder="1" applyAlignment="1">
      <alignment horizontal="center" vertical="center"/>
    </xf>
    <xf numFmtId="0" fontId="8" fillId="0" borderId="1" xfId="7" applyFont="1" applyFill="1" applyBorder="1" applyAlignment="1">
      <alignment horizontal="right" vertical="center"/>
    </xf>
    <xf numFmtId="0" fontId="11" fillId="2" borderId="4" xfId="0" applyFont="1" applyFill="1" applyBorder="1" applyAlignment="1">
      <alignment horizontal="right" vertical="center"/>
    </xf>
    <xf numFmtId="0" fontId="7" fillId="0" borderId="93" xfId="7" applyFont="1" applyBorder="1" applyAlignment="1">
      <alignment horizontal="center" vertical="center"/>
    </xf>
    <xf numFmtId="0" fontId="11" fillId="0" borderId="1" xfId="7" applyFont="1" applyFill="1" applyBorder="1" applyAlignment="1">
      <alignment horizontal="right" vertical="center"/>
    </xf>
    <xf numFmtId="0" fontId="26" fillId="0" borderId="3" xfId="7" applyNumberFormat="1" applyFont="1" applyFill="1" applyBorder="1" applyAlignment="1">
      <alignment horizontal="center" vertical="center"/>
    </xf>
    <xf numFmtId="0" fontId="41" fillId="4" borderId="90" xfId="7" applyFont="1" applyFill="1" applyBorder="1" applyAlignment="1">
      <alignment horizontal="right" vertical="center"/>
    </xf>
    <xf numFmtId="0" fontId="7" fillId="0" borderId="27" xfId="0" applyFont="1" applyBorder="1" applyAlignment="1">
      <alignment horizontal="center" vertical="center"/>
    </xf>
    <xf numFmtId="0" fontId="26" fillId="0" borderId="27" xfId="7" applyNumberFormat="1" applyFont="1" applyFill="1" applyBorder="1" applyAlignment="1">
      <alignment horizontal="center" vertical="center"/>
    </xf>
    <xf numFmtId="0" fontId="10" fillId="4" borderId="16" xfId="7" applyFont="1" applyFill="1" applyBorder="1" applyAlignment="1">
      <alignment horizontal="right" vertical="center"/>
    </xf>
    <xf numFmtId="0" fontId="7" fillId="0" borderId="42" xfId="7" applyFont="1" applyBorder="1" applyAlignment="1">
      <alignment horizontal="center" vertical="center"/>
    </xf>
    <xf numFmtId="0" fontId="11" fillId="0" borderId="1" xfId="0"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3"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2" fillId="0" borderId="47" xfId="0" applyFont="1" applyBorder="1" applyAlignment="1">
      <alignment horizontal="center" shrinkToFit="1"/>
    </xf>
    <xf numFmtId="164" fontId="2" fillId="0" borderId="48" xfId="0" applyNumberFormat="1" applyFont="1" applyBorder="1" applyAlignment="1">
      <alignment horizontal="center" shrinkToFit="1"/>
    </xf>
    <xf numFmtId="0" fontId="60" fillId="16" borderId="103" xfId="0" applyFont="1" applyFill="1" applyBorder="1" applyAlignment="1">
      <alignment horizontal="center" vertical="center"/>
    </xf>
    <xf numFmtId="0" fontId="2" fillId="0" borderId="121" xfId="0" applyFont="1" applyFill="1" applyBorder="1" applyAlignment="1">
      <alignment horizontal="centerContinuous" vertical="center" shrinkToFit="1"/>
    </xf>
    <xf numFmtId="0" fontId="21" fillId="0" borderId="122" xfId="0" applyFont="1" applyFill="1" applyBorder="1" applyAlignment="1">
      <alignment horizontal="centerContinuous" vertical="center"/>
    </xf>
    <xf numFmtId="0" fontId="21" fillId="0" borderId="123" xfId="0" applyFont="1" applyFill="1" applyBorder="1" applyAlignment="1">
      <alignment horizontal="centerContinuous" vertical="center"/>
    </xf>
    <xf numFmtId="0" fontId="2" fillId="0" borderId="124" xfId="0" applyFont="1" applyFill="1" applyBorder="1" applyAlignment="1">
      <alignment horizontal="center" vertical="center"/>
    </xf>
    <xf numFmtId="0" fontId="2" fillId="0" borderId="125" xfId="0" applyFont="1" applyFill="1" applyBorder="1" applyAlignment="1">
      <alignment horizontal="centerContinuous" vertical="center"/>
    </xf>
    <xf numFmtId="0" fontId="21" fillId="0" borderId="106" xfId="0" applyFont="1" applyFill="1" applyBorder="1" applyAlignment="1">
      <alignment horizontal="centerContinuous" vertical="center"/>
    </xf>
    <xf numFmtId="0" fontId="21" fillId="0" borderId="76" xfId="0" applyFont="1" applyFill="1" applyBorder="1" applyAlignment="1">
      <alignment horizontal="centerContinuous" vertical="center"/>
    </xf>
    <xf numFmtId="0" fontId="2" fillId="0" borderId="50" xfId="0" applyFont="1" applyFill="1" applyBorder="1" applyAlignment="1">
      <alignment horizontal="center" vertical="center"/>
    </xf>
    <xf numFmtId="1" fontId="5" fillId="0" borderId="0" xfId="0" applyNumberFormat="1" applyFont="1" applyBorder="1" applyAlignment="1">
      <alignment vertical="center"/>
    </xf>
    <xf numFmtId="1" fontId="21" fillId="3" borderId="37" xfId="0" applyNumberFormat="1" applyFont="1" applyFill="1" applyBorder="1" applyAlignment="1">
      <alignment horizontal="center" vertical="center"/>
    </xf>
    <xf numFmtId="1" fontId="2" fillId="18" borderId="62" xfId="0" applyNumberFormat="1" applyFont="1" applyFill="1" applyBorder="1" applyAlignment="1">
      <alignment horizontal="center" vertical="center" shrinkToFit="1"/>
    </xf>
    <xf numFmtId="1" fontId="2" fillId="18" borderId="64" xfId="0" applyNumberFormat="1" applyFont="1" applyFill="1" applyBorder="1" applyAlignment="1">
      <alignment horizontal="center" vertical="center" shrinkToFit="1"/>
    </xf>
    <xf numFmtId="1" fontId="2" fillId="18" borderId="57" xfId="0" applyNumberFormat="1" applyFont="1" applyFill="1" applyBorder="1" applyAlignment="1">
      <alignment horizontal="center" vertical="center" shrinkToFit="1"/>
    </xf>
    <xf numFmtId="1" fontId="3" fillId="0" borderId="0" xfId="0" applyNumberFormat="1" applyFont="1" applyBorder="1" applyAlignment="1">
      <alignment horizontal="centerContinuous" vertical="center" shrinkToFit="1"/>
    </xf>
    <xf numFmtId="1" fontId="2" fillId="0" borderId="64" xfId="0" applyNumberFormat="1" applyFont="1" applyBorder="1" applyAlignment="1">
      <alignment horizontal="center" vertical="center" shrinkToFit="1"/>
    </xf>
    <xf numFmtId="1" fontId="5" fillId="0" borderId="0" xfId="0" applyNumberFormat="1" applyFont="1" applyBorder="1" applyAlignment="1">
      <alignment horizontal="center" vertical="center"/>
    </xf>
    <xf numFmtId="1" fontId="2" fillId="0" borderId="62" xfId="0" applyNumberFormat="1" applyFont="1" applyBorder="1" applyAlignment="1">
      <alignment horizontal="center" vertical="center" shrinkToFit="1"/>
    </xf>
    <xf numFmtId="1" fontId="2" fillId="0" borderId="57" xfId="0" applyNumberFormat="1" applyFont="1" applyBorder="1" applyAlignment="1">
      <alignment horizontal="center" vertical="center" shrinkToFit="1"/>
    </xf>
    <xf numFmtId="0" fontId="2" fillId="0" borderId="86" xfId="0" applyFont="1" applyBorder="1" applyAlignment="1">
      <alignment horizontal="center" vertical="center"/>
    </xf>
    <xf numFmtId="0" fontId="2" fillId="0" borderId="87" xfId="0" applyFont="1" applyBorder="1" applyAlignment="1">
      <alignment horizontal="center" vertical="center"/>
    </xf>
    <xf numFmtId="49" fontId="2" fillId="0" borderId="87" xfId="0" applyNumberFormat="1" applyFont="1" applyBorder="1" applyAlignment="1">
      <alignment horizontal="center" vertical="center"/>
    </xf>
    <xf numFmtId="164" fontId="2" fillId="0" borderId="87" xfId="0" applyNumberFormat="1" applyFont="1" applyBorder="1" applyAlignment="1">
      <alignment horizontal="center" vertical="center"/>
    </xf>
    <xf numFmtId="0" fontId="61" fillId="0" borderId="57" xfId="0" applyFont="1" applyFill="1" applyBorder="1" applyAlignment="1">
      <alignment horizontal="center" vertical="center" shrinkToFit="1"/>
    </xf>
    <xf numFmtId="0" fontId="22" fillId="12" borderId="1" xfId="0" applyFont="1" applyFill="1" applyBorder="1" applyAlignment="1">
      <alignment vertical="center"/>
    </xf>
    <xf numFmtId="49" fontId="28" fillId="12" borderId="28" xfId="0" applyNumberFormat="1" applyFont="1" applyFill="1" applyBorder="1" applyAlignment="1">
      <alignment horizontal="center" vertical="center"/>
    </xf>
    <xf numFmtId="0" fontId="28" fillId="12" borderId="29" xfId="0" applyNumberFormat="1" applyFont="1" applyFill="1" applyBorder="1" applyAlignment="1">
      <alignment horizontal="center" vertical="center"/>
    </xf>
    <xf numFmtId="0" fontId="22" fillId="12" borderId="29" xfId="0" applyNumberFormat="1" applyFont="1" applyFill="1" applyBorder="1" applyAlignment="1">
      <alignment horizontal="center" vertical="center"/>
    </xf>
    <xf numFmtId="1" fontId="7" fillId="0" borderId="13" xfId="7" applyNumberFormat="1" applyFont="1" applyBorder="1" applyAlignment="1">
      <alignment horizontal="center" vertical="center"/>
    </xf>
    <xf numFmtId="164" fontId="21" fillId="3" borderId="37" xfId="0" applyNumberFormat="1" applyFont="1" applyFill="1" applyBorder="1" applyAlignment="1">
      <alignment horizontal="center" vertical="center"/>
    </xf>
    <xf numFmtId="164" fontId="2" fillId="0" borderId="53" xfId="0" applyNumberFormat="1" applyFont="1" applyBorder="1" applyAlignment="1">
      <alignment horizontal="center" vertical="center" shrinkToFit="1"/>
    </xf>
    <xf numFmtId="0" fontId="2" fillId="0" borderId="49" xfId="0" applyFont="1" applyBorder="1" applyAlignment="1">
      <alignment horizontal="left" vertical="center" shrinkToFit="1"/>
    </xf>
    <xf numFmtId="164" fontId="2" fillId="0" borderId="48" xfId="0" applyNumberFormat="1" applyFont="1" applyBorder="1" applyAlignment="1">
      <alignment horizontal="center" vertical="center" shrinkToFit="1"/>
    </xf>
    <xf numFmtId="0" fontId="2" fillId="0" borderId="113" xfId="0" applyFont="1" applyBorder="1" applyAlignment="1">
      <alignment horizontal="center" vertical="center" shrinkToFit="1"/>
    </xf>
    <xf numFmtId="0" fontId="2" fillId="0" borderId="127" xfId="0" applyFont="1" applyBorder="1" applyAlignment="1">
      <alignment horizontal="left" vertical="center"/>
    </xf>
    <xf numFmtId="0" fontId="2" fillId="0" borderId="51" xfId="0" applyFont="1" applyBorder="1" applyAlignment="1">
      <alignment horizontal="left" vertical="center" shrinkToFit="1"/>
    </xf>
    <xf numFmtId="164" fontId="2" fillId="0" borderId="57" xfId="0" applyNumberFormat="1" applyFont="1" applyBorder="1" applyAlignment="1">
      <alignment horizontal="center" vertical="center" shrinkToFit="1"/>
    </xf>
    <xf numFmtId="9" fontId="7" fillId="0" borderId="28" xfId="8" applyFont="1" applyFill="1" applyBorder="1" applyAlignment="1">
      <alignment horizontal="center" vertical="center" shrinkToFit="1"/>
    </xf>
    <xf numFmtId="9" fontId="7" fillId="0" borderId="29" xfId="8" applyFont="1" applyFill="1" applyBorder="1" applyAlignment="1">
      <alignment horizontal="center" vertical="center" shrinkToFit="1"/>
    </xf>
    <xf numFmtId="0" fontId="7" fillId="0" borderId="29" xfId="8" applyNumberFormat="1" applyFont="1" applyFill="1" applyBorder="1" applyAlignment="1">
      <alignment horizontal="center" vertical="center" shrinkToFit="1"/>
    </xf>
    <xf numFmtId="1" fontId="4" fillId="0" borderId="50" xfId="0" applyNumberFormat="1" applyFont="1" applyBorder="1" applyAlignment="1">
      <alignment horizontal="right" vertical="center" shrinkToFit="1"/>
    </xf>
    <xf numFmtId="1" fontId="2" fillId="0" borderId="43" xfId="0" applyNumberFormat="1" applyFont="1" applyFill="1" applyBorder="1" applyAlignment="1">
      <alignment horizontal="center" vertical="center"/>
    </xf>
    <xf numFmtId="0" fontId="65" fillId="0" borderId="87" xfId="0" quotePrefix="1" applyNumberFormat="1" applyFont="1" applyBorder="1" applyAlignment="1">
      <alignment horizontal="center" vertical="center"/>
    </xf>
    <xf numFmtId="1" fontId="2" fillId="0" borderId="118" xfId="0" applyNumberFormat="1" applyFont="1" applyBorder="1" applyAlignment="1">
      <alignment horizontal="center" vertical="center"/>
    </xf>
    <xf numFmtId="1" fontId="2" fillId="18" borderId="57" xfId="0" applyNumberFormat="1" applyFont="1" applyFill="1" applyBorder="1" applyAlignment="1">
      <alignment horizontal="center" vertical="center"/>
    </xf>
    <xf numFmtId="1" fontId="2" fillId="0" borderId="57" xfId="0" applyNumberFormat="1" applyFont="1" applyFill="1" applyBorder="1" applyAlignment="1">
      <alignment horizontal="center" vertical="center"/>
    </xf>
    <xf numFmtId="1" fontId="2" fillId="0" borderId="118" xfId="0" applyNumberFormat="1" applyFont="1" applyFill="1" applyBorder="1" applyAlignment="1">
      <alignment horizontal="center" vertical="center"/>
    </xf>
    <xf numFmtId="1" fontId="2" fillId="0" borderId="126" xfId="0" applyNumberFormat="1" applyFont="1" applyFill="1" applyBorder="1" applyAlignment="1">
      <alignment horizontal="center" vertical="center"/>
    </xf>
    <xf numFmtId="1" fontId="2" fillId="0" borderId="126" xfId="0" applyNumberFormat="1" applyFont="1" applyBorder="1" applyAlignment="1">
      <alignment horizontal="center" vertical="center"/>
    </xf>
    <xf numFmtId="0" fontId="2" fillId="0" borderId="128" xfId="0" applyFont="1" applyFill="1" applyBorder="1" applyAlignment="1">
      <alignment horizontal="left" vertical="center"/>
    </xf>
    <xf numFmtId="164" fontId="2" fillId="0" borderId="91" xfId="0" applyNumberFormat="1" applyFont="1" applyFill="1" applyBorder="1" applyAlignment="1">
      <alignment horizontal="center" vertical="center"/>
    </xf>
    <xf numFmtId="0" fontId="2" fillId="0" borderId="130" xfId="0" quotePrefix="1" applyFont="1" applyBorder="1" applyAlignment="1">
      <alignment horizontal="center" vertical="center"/>
    </xf>
    <xf numFmtId="0" fontId="2" fillId="0" borderId="130" xfId="0" applyFont="1" applyBorder="1" applyAlignment="1">
      <alignment horizontal="center" vertical="center"/>
    </xf>
    <xf numFmtId="9" fontId="2" fillId="0" borderId="130" xfId="0" applyNumberFormat="1" applyFont="1" applyBorder="1" applyAlignment="1">
      <alignment horizontal="center" vertical="center"/>
    </xf>
    <xf numFmtId="164" fontId="2" fillId="0" borderId="131" xfId="0" applyNumberFormat="1" applyFont="1" applyFill="1" applyBorder="1" applyAlignment="1">
      <alignment horizontal="centerContinuous" vertical="center"/>
    </xf>
    <xf numFmtId="164" fontId="2" fillId="0" borderId="122" xfId="0" applyNumberFormat="1" applyFont="1" applyFill="1" applyBorder="1" applyAlignment="1">
      <alignment horizontal="centerContinuous" vertical="center"/>
    </xf>
    <xf numFmtId="0" fontId="5" fillId="0" borderId="132" xfId="0" quotePrefix="1" applyFont="1" applyBorder="1" applyAlignment="1">
      <alignment horizontal="centerContinuous" vertical="center"/>
    </xf>
    <xf numFmtId="0" fontId="2" fillId="0" borderId="86" xfId="0" applyFont="1" applyFill="1" applyBorder="1" applyAlignment="1">
      <alignment horizontal="center" vertical="center"/>
    </xf>
    <xf numFmtId="0" fontId="2" fillId="0" borderId="133" xfId="0" applyFont="1" applyFill="1" applyBorder="1" applyAlignment="1">
      <alignment horizontal="center" vertical="center"/>
    </xf>
    <xf numFmtId="1" fontId="5" fillId="0" borderId="87" xfId="0" applyNumberFormat="1" applyFont="1" applyBorder="1" applyAlignment="1">
      <alignment horizontal="center" vertical="center"/>
    </xf>
    <xf numFmtId="0" fontId="2" fillId="0" borderId="91" xfId="0" applyFont="1" applyFill="1" applyBorder="1" applyAlignment="1">
      <alignment horizontal="center" vertical="center"/>
    </xf>
    <xf numFmtId="0" fontId="2" fillId="0" borderId="91" xfId="0" quotePrefix="1" applyFont="1" applyFill="1" applyBorder="1" applyAlignment="1">
      <alignment horizontal="center" vertical="center" wrapText="1"/>
    </xf>
    <xf numFmtId="49" fontId="2" fillId="0" borderId="91" xfId="2" applyNumberFormat="1" applyFont="1" applyFill="1" applyBorder="1" applyAlignment="1">
      <alignment horizontal="center" vertical="center"/>
    </xf>
    <xf numFmtId="0" fontId="2" fillId="0" borderId="91" xfId="0" applyFont="1" applyFill="1" applyBorder="1" applyAlignment="1">
      <alignment horizontal="center" vertical="center" shrinkToFit="1"/>
    </xf>
    <xf numFmtId="164" fontId="5" fillId="0" borderId="92" xfId="0" applyNumberFormat="1" applyFont="1" applyFill="1" applyBorder="1" applyAlignment="1">
      <alignment horizontal="center" vertical="center"/>
    </xf>
    <xf numFmtId="1" fontId="56" fillId="17" borderId="92" xfId="0" applyNumberFormat="1" applyFont="1" applyFill="1" applyBorder="1" applyAlignment="1">
      <alignment horizontal="center" vertical="center"/>
    </xf>
    <xf numFmtId="1" fontId="5" fillId="0" borderId="91" xfId="0" applyNumberFormat="1" applyFont="1" applyBorder="1" applyAlignment="1">
      <alignment horizontal="center" vertical="center"/>
    </xf>
    <xf numFmtId="0" fontId="2" fillId="0" borderId="135" xfId="0" applyFont="1" applyBorder="1" applyAlignment="1">
      <alignment horizontal="center" vertical="center"/>
    </xf>
    <xf numFmtId="0" fontId="2" fillId="0" borderId="55" xfId="0" applyFont="1" applyBorder="1" applyAlignment="1">
      <alignment horizontal="center" vertical="center"/>
    </xf>
    <xf numFmtId="0" fontId="5" fillId="0" borderId="55" xfId="0" quotePrefix="1" applyFont="1" applyBorder="1" applyAlignment="1">
      <alignment horizontal="center" vertical="center" wrapText="1"/>
    </xf>
    <xf numFmtId="49" fontId="2" fillId="0" borderId="55" xfId="2" applyNumberFormat="1" applyFont="1" applyBorder="1" applyAlignment="1">
      <alignment horizontal="center" vertical="center"/>
    </xf>
    <xf numFmtId="0" fontId="2" fillId="0" borderId="55" xfId="0" applyFont="1" applyBorder="1" applyAlignment="1">
      <alignment horizontal="center" vertical="center" shrinkToFit="1"/>
    </xf>
    <xf numFmtId="164" fontId="5" fillId="0" borderId="55" xfId="0" applyNumberFormat="1" applyFont="1" applyBorder="1" applyAlignment="1">
      <alignment horizontal="center" vertical="center"/>
    </xf>
    <xf numFmtId="164" fontId="5" fillId="0" borderId="15" xfId="0" applyNumberFormat="1" applyFont="1" applyFill="1" applyBorder="1" applyAlignment="1">
      <alignment horizontal="center" vertical="center"/>
    </xf>
    <xf numFmtId="1" fontId="56" fillId="17" borderId="15" xfId="0" applyNumberFormat="1" applyFont="1" applyFill="1" applyBorder="1" applyAlignment="1">
      <alignment horizontal="center" vertical="center"/>
    </xf>
    <xf numFmtId="1" fontId="5" fillId="0" borderId="15" xfId="0" applyNumberFormat="1" applyFont="1" applyBorder="1" applyAlignment="1">
      <alignment horizontal="center" vertical="center"/>
    </xf>
    <xf numFmtId="0" fontId="64" fillId="0" borderId="95" xfId="0" quotePrefix="1" applyFont="1" applyFill="1" applyBorder="1" applyAlignment="1">
      <alignment horizontal="center" vertical="center" wrapText="1"/>
    </xf>
    <xf numFmtId="164" fontId="2" fillId="0" borderId="95" xfId="0" applyNumberFormat="1" applyFont="1" applyFill="1" applyBorder="1" applyAlignment="1">
      <alignment horizontal="center" vertical="center"/>
    </xf>
    <xf numFmtId="1" fontId="2" fillId="17" borderId="95" xfId="0" applyNumberFormat="1" applyFont="1" applyFill="1" applyBorder="1" applyAlignment="1">
      <alignment horizontal="center" vertical="center"/>
    </xf>
    <xf numFmtId="1" fontId="2" fillId="0" borderId="95" xfId="0" applyNumberFormat="1" applyFont="1" applyBorder="1" applyAlignment="1">
      <alignment horizontal="center" vertical="center"/>
    </xf>
    <xf numFmtId="1" fontId="7" fillId="0" borderId="28" xfId="0" applyNumberFormat="1" applyFont="1" applyBorder="1" applyAlignment="1">
      <alignment horizontal="center" vertical="center"/>
    </xf>
    <xf numFmtId="1" fontId="7" fillId="0" borderId="55" xfId="0" applyNumberFormat="1" applyFont="1" applyBorder="1" applyAlignment="1">
      <alignment horizontal="center" vertical="center"/>
    </xf>
    <xf numFmtId="1" fontId="7" fillId="0" borderId="28" xfId="0" applyNumberFormat="1" applyFont="1" applyFill="1" applyBorder="1" applyAlignment="1">
      <alignment horizontal="center" vertical="center"/>
    </xf>
    <xf numFmtId="1" fontId="7" fillId="0" borderId="117" xfId="0" applyNumberFormat="1" applyFont="1" applyFill="1" applyBorder="1" applyAlignment="1">
      <alignment horizontal="center" vertical="center"/>
    </xf>
    <xf numFmtId="1" fontId="7" fillId="0" borderId="29" xfId="0" applyNumberFormat="1" applyFont="1" applyFill="1" applyBorder="1" applyAlignment="1">
      <alignment horizontal="center" vertical="center"/>
    </xf>
    <xf numFmtId="0" fontId="6" fillId="4" borderId="14" xfId="0" applyFont="1" applyFill="1" applyBorder="1" applyAlignment="1">
      <alignment horizontal="right" vertical="center"/>
    </xf>
    <xf numFmtId="0" fontId="6" fillId="4" borderId="69" xfId="0" applyFont="1" applyFill="1" applyBorder="1" applyAlignment="1">
      <alignment horizontal="right" vertical="center"/>
    </xf>
    <xf numFmtId="49" fontId="7" fillId="0" borderId="30" xfId="0" applyNumberFormat="1" applyFont="1" applyFill="1" applyBorder="1" applyAlignment="1">
      <alignment horizontal="center" vertical="center"/>
    </xf>
    <xf numFmtId="1" fontId="7" fillId="0" borderId="138" xfId="0" applyNumberFormat="1" applyFont="1" applyFill="1" applyBorder="1" applyAlignment="1">
      <alignment horizontal="centerContinuous" vertical="center"/>
    </xf>
    <xf numFmtId="1" fontId="2" fillId="0" borderId="139" xfId="0" applyNumberFormat="1" applyFont="1" applyFill="1" applyBorder="1" applyAlignment="1">
      <alignment horizontal="centerContinuous" vertical="center"/>
    </xf>
    <xf numFmtId="1" fontId="7" fillId="0" borderId="101" xfId="0" applyNumberFormat="1" applyFont="1" applyFill="1" applyBorder="1"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0" fontId="4" fillId="0" borderId="0" xfId="5" applyFont="1" applyAlignment="1">
      <alignment vertical="center"/>
    </xf>
    <xf numFmtId="1" fontId="4" fillId="0" borderId="0" xfId="5" applyNumberFormat="1" applyFont="1" applyAlignment="1">
      <alignment horizontal="center" vertical="center"/>
    </xf>
    <xf numFmtId="165" fontId="2" fillId="0" borderId="0" xfId="0" applyNumberFormat="1" applyFont="1" applyBorder="1" applyAlignment="1">
      <alignment horizontal="center" vertical="center"/>
    </xf>
    <xf numFmtId="9" fontId="7" fillId="0" borderId="55" xfId="2"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6" fillId="0" borderId="1" xfId="0" applyFont="1" applyFill="1" applyBorder="1" applyAlignment="1">
      <alignment horizontal="right" vertical="center"/>
    </xf>
    <xf numFmtId="0" fontId="7" fillId="0" borderId="0" xfId="0" applyFont="1" applyFill="1" applyBorder="1" applyAlignment="1">
      <alignment horizontal="centerContinuous" vertical="center"/>
    </xf>
    <xf numFmtId="0" fontId="6" fillId="0" borderId="0" xfId="0" applyFont="1" applyFill="1" applyBorder="1" applyAlignment="1">
      <alignment horizontal="right" vertical="center"/>
    </xf>
    <xf numFmtId="0" fontId="7" fillId="0" borderId="0" xfId="0" applyFont="1" applyFill="1" applyBorder="1" applyAlignment="1">
      <alignment horizontal="center" vertical="center"/>
    </xf>
    <xf numFmtId="164" fontId="2" fillId="0" borderId="130"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0" fontId="66" fillId="0" borderId="37" xfId="0" applyFont="1" applyBorder="1" applyAlignment="1">
      <alignment horizontal="centerContinuous" vertical="center"/>
    </xf>
    <xf numFmtId="0" fontId="67" fillId="0" borderId="37" xfId="0" applyFont="1" applyBorder="1" applyAlignment="1">
      <alignment horizontal="centerContinuous" vertical="center" wrapText="1"/>
    </xf>
    <xf numFmtId="0" fontId="68" fillId="0" borderId="37" xfId="0" applyFont="1" applyBorder="1" applyAlignment="1">
      <alignment horizontal="centerContinuous" vertical="center" wrapText="1"/>
    </xf>
    <xf numFmtId="0" fontId="69" fillId="0" borderId="37" xfId="0" applyFont="1" applyBorder="1" applyAlignment="1">
      <alignment horizontal="centerContinuous" vertical="center" wrapText="1"/>
    </xf>
    <xf numFmtId="0" fontId="7" fillId="0" borderId="29" xfId="4" applyNumberFormat="1" applyFont="1" applyFill="1" applyBorder="1" applyAlignment="1">
      <alignment horizontal="center" vertical="center" wrapText="1"/>
    </xf>
    <xf numFmtId="0" fontId="7" fillId="0" borderId="15" xfId="4" applyNumberFormat="1" applyFont="1" applyFill="1" applyBorder="1" applyAlignment="1">
      <alignment horizontal="center" vertical="center" wrapText="1"/>
    </xf>
    <xf numFmtId="0" fontId="4" fillId="0" borderId="0" xfId="0" applyFont="1" applyBorder="1" applyAlignment="1">
      <alignment horizontal="right" vertical="center" wrapText="1"/>
    </xf>
    <xf numFmtId="9" fontId="7" fillId="0" borderId="55" xfId="8" applyFont="1" applyFill="1" applyBorder="1" applyAlignment="1">
      <alignment horizontal="center" vertical="center" shrinkToFit="1"/>
    </xf>
    <xf numFmtId="9" fontId="7" fillId="0" borderId="15" xfId="8" applyFont="1" applyFill="1" applyBorder="1" applyAlignment="1">
      <alignment horizontal="center" vertical="center" shrinkToFit="1"/>
    </xf>
    <xf numFmtId="0" fontId="7" fillId="0" borderId="15" xfId="8" applyNumberFormat="1" applyFont="1" applyFill="1" applyBorder="1" applyAlignment="1">
      <alignment horizontal="center" vertical="center" shrinkToFit="1"/>
    </xf>
    <xf numFmtId="9" fontId="7" fillId="14" borderId="28" xfId="8" applyFont="1" applyFill="1" applyBorder="1" applyAlignment="1">
      <alignment horizontal="center" vertical="center" shrinkToFit="1"/>
    </xf>
    <xf numFmtId="9" fontId="7" fillId="14" borderId="29" xfId="8" applyFont="1" applyFill="1" applyBorder="1" applyAlignment="1">
      <alignment horizontal="center" vertical="center" shrinkToFit="1"/>
    </xf>
    <xf numFmtId="0" fontId="7" fillId="14" borderId="29" xfId="8" applyNumberFormat="1" applyFont="1" applyFill="1" applyBorder="1" applyAlignment="1">
      <alignment horizontal="center" vertical="center" shrinkToFit="1"/>
    </xf>
    <xf numFmtId="0" fontId="72" fillId="2" borderId="142" xfId="0" applyFont="1" applyFill="1" applyBorder="1" applyAlignment="1">
      <alignment horizontal="right" vertical="center"/>
    </xf>
    <xf numFmtId="0" fontId="72" fillId="2" borderId="143" xfId="0" applyFont="1" applyFill="1" applyBorder="1" applyAlignment="1">
      <alignment horizontal="left" vertical="center"/>
    </xf>
    <xf numFmtId="0" fontId="20" fillId="2" borderId="143" xfId="0" applyFont="1" applyFill="1" applyBorder="1" applyAlignment="1">
      <alignment horizontal="left" vertical="center"/>
    </xf>
    <xf numFmtId="0" fontId="4" fillId="2" borderId="143" xfId="0" applyFont="1" applyFill="1" applyBorder="1" applyAlignment="1">
      <alignment horizontal="centerContinuous" vertical="center"/>
    </xf>
    <xf numFmtId="0" fontId="5" fillId="2" borderId="143" xfId="0" applyFont="1" applyFill="1" applyBorder="1" applyAlignment="1">
      <alignment horizontal="centerContinuous" vertical="center"/>
    </xf>
    <xf numFmtId="0" fontId="36" fillId="2" borderId="144" xfId="1" applyFont="1" applyFill="1" applyBorder="1" applyAlignment="1" applyProtection="1">
      <alignment horizontal="right" vertical="center"/>
    </xf>
    <xf numFmtId="0" fontId="16" fillId="0" borderId="0" xfId="5" applyFont="1" applyBorder="1" applyAlignment="1">
      <alignment horizontal="centerContinuous" vertical="center"/>
    </xf>
    <xf numFmtId="0" fontId="16" fillId="0" borderId="0" xfId="5" applyNumberFormat="1" applyFont="1" applyBorder="1" applyAlignment="1">
      <alignment horizontal="centerContinuous" vertical="center"/>
    </xf>
    <xf numFmtId="0" fontId="2" fillId="0" borderId="0" xfId="5" applyFont="1" applyBorder="1" applyAlignment="1">
      <alignment vertical="center"/>
    </xf>
    <xf numFmtId="0" fontId="12" fillId="11" borderId="23" xfId="5" applyFont="1" applyFill="1" applyBorder="1" applyAlignment="1">
      <alignment horizontal="centerContinuous" vertical="center"/>
    </xf>
    <xf numFmtId="0" fontId="12" fillId="11" borderId="24" xfId="5" applyFont="1" applyFill="1" applyBorder="1" applyAlignment="1">
      <alignment horizontal="center" vertical="center"/>
    </xf>
    <xf numFmtId="0" fontId="21" fillId="11" borderId="24" xfId="5" applyFont="1" applyFill="1" applyBorder="1" applyAlignment="1">
      <alignment horizontal="center" vertical="center" wrapText="1"/>
    </xf>
    <xf numFmtId="0" fontId="12" fillId="11" borderId="25" xfId="5" applyFont="1" applyFill="1" applyBorder="1" applyAlignment="1">
      <alignment horizontal="centerContinuous" vertical="center"/>
    </xf>
    <xf numFmtId="0" fontId="4" fillId="0" borderId="0" xfId="5" applyFont="1" applyBorder="1" applyAlignment="1">
      <alignment vertical="center"/>
    </xf>
    <xf numFmtId="0" fontId="37" fillId="0" borderId="1" xfId="5" applyFont="1" applyFill="1" applyBorder="1" applyAlignment="1">
      <alignment horizontal="center" vertical="center" shrinkToFit="1"/>
    </xf>
    <xf numFmtId="0" fontId="7" fillId="0" borderId="28" xfId="5" applyFont="1" applyFill="1" applyBorder="1" applyAlignment="1">
      <alignment horizontal="center" vertical="center" wrapText="1"/>
    </xf>
    <xf numFmtId="0" fontId="7" fillId="0" borderId="30" xfId="5" applyNumberFormat="1" applyFont="1" applyFill="1" applyBorder="1" applyAlignment="1">
      <alignment horizontal="center" vertical="center" wrapText="1"/>
    </xf>
    <xf numFmtId="0" fontId="7" fillId="0" borderId="29" xfId="5" applyFont="1" applyFill="1" applyBorder="1" applyAlignment="1">
      <alignment horizontal="center" vertical="center" shrinkToFit="1"/>
    </xf>
    <xf numFmtId="0" fontId="37" fillId="0" borderId="38" xfId="5" applyFont="1" applyFill="1" applyBorder="1" applyAlignment="1">
      <alignment horizontal="center" vertical="center" shrinkToFit="1"/>
    </xf>
    <xf numFmtId="0" fontId="7" fillId="0" borderId="55" xfId="5" applyFont="1" applyFill="1" applyBorder="1" applyAlignment="1">
      <alignment horizontal="center" vertical="center" wrapText="1"/>
    </xf>
    <xf numFmtId="0" fontId="7" fillId="0" borderId="29" xfId="5" applyNumberFormat="1" applyFont="1" applyFill="1" applyBorder="1" applyAlignment="1">
      <alignment horizontal="center" vertical="center" shrinkToFit="1"/>
    </xf>
    <xf numFmtId="0" fontId="7" fillId="0" borderId="30" xfId="5" applyNumberFormat="1" applyFont="1" applyFill="1" applyBorder="1" applyAlignment="1">
      <alignment horizontal="center" vertical="center"/>
    </xf>
    <xf numFmtId="0" fontId="7" fillId="0" borderId="29" xfId="5" applyNumberFormat="1" applyFont="1" applyFill="1" applyBorder="1" applyAlignment="1">
      <alignment horizontal="center" vertical="center"/>
    </xf>
    <xf numFmtId="49" fontId="7" fillId="0" borderId="30" xfId="5" applyNumberFormat="1" applyFont="1" applyFill="1" applyBorder="1" applyAlignment="1">
      <alignment horizontal="center" vertical="center" wrapText="1"/>
    </xf>
    <xf numFmtId="0" fontId="7" fillId="0" borderId="29" xfId="5" applyNumberFormat="1" applyFont="1" applyFill="1" applyBorder="1" applyAlignment="1">
      <alignment horizontal="center" vertical="center" wrapText="1"/>
    </xf>
    <xf numFmtId="0" fontId="7" fillId="0" borderId="29" xfId="2" applyNumberFormat="1" applyFont="1" applyBorder="1" applyAlignment="1">
      <alignment horizontal="center" vertical="center" shrinkToFit="1"/>
    </xf>
    <xf numFmtId="0" fontId="7" fillId="0" borderId="28" xfId="5" applyFont="1" applyBorder="1" applyAlignment="1">
      <alignment horizontal="center" vertical="center" shrinkToFit="1"/>
    </xf>
    <xf numFmtId="0" fontId="7" fillId="0" borderId="30" xfId="5" applyNumberFormat="1" applyFont="1" applyBorder="1" applyAlignment="1">
      <alignment horizontal="center" vertical="center" wrapText="1"/>
    </xf>
    <xf numFmtId="0" fontId="37" fillId="14" borderId="1" xfId="5" applyFont="1" applyFill="1" applyBorder="1" applyAlignment="1">
      <alignment horizontal="center" vertical="center" shrinkToFit="1"/>
    </xf>
    <xf numFmtId="0" fontId="7" fillId="14" borderId="28" xfId="5" applyFont="1" applyFill="1" applyBorder="1" applyAlignment="1">
      <alignment horizontal="center" vertical="center" wrapText="1"/>
    </xf>
    <xf numFmtId="0" fontId="7" fillId="14" borderId="29" xfId="5" applyNumberFormat="1" applyFont="1" applyFill="1" applyBorder="1" applyAlignment="1">
      <alignment horizontal="center" vertical="center" shrinkToFit="1"/>
    </xf>
    <xf numFmtId="0" fontId="37" fillId="14" borderId="38" xfId="5" applyFont="1" applyFill="1" applyBorder="1" applyAlignment="1">
      <alignment horizontal="center" vertical="center" shrinkToFit="1"/>
    </xf>
    <xf numFmtId="0" fontId="7" fillId="14" borderId="55" xfId="5" applyFont="1" applyFill="1" applyBorder="1" applyAlignment="1">
      <alignment horizontal="center" vertical="center" wrapText="1"/>
    </xf>
    <xf numFmtId="0" fontId="7" fillId="14" borderId="15" xfId="5" applyFont="1" applyFill="1" applyBorder="1" applyAlignment="1">
      <alignment horizontal="center" vertical="center" shrinkToFit="1"/>
    </xf>
    <xf numFmtId="0" fontId="7" fillId="14" borderId="41" xfId="5" applyNumberFormat="1" applyFont="1" applyFill="1" applyBorder="1" applyAlignment="1">
      <alignment horizontal="center" vertical="center" wrapText="1"/>
    </xf>
    <xf numFmtId="0" fontId="7" fillId="0" borderId="30" xfId="5" quotePrefix="1" applyNumberFormat="1" applyFont="1" applyFill="1" applyBorder="1" applyAlignment="1">
      <alignment horizontal="center" vertical="center" wrapText="1"/>
    </xf>
    <xf numFmtId="9" fontId="7" fillId="0" borderId="28" xfId="2" applyFont="1" applyBorder="1" applyAlignment="1">
      <alignment horizontal="center" vertical="center" shrinkToFit="1"/>
    </xf>
    <xf numFmtId="0" fontId="7" fillId="0" borderId="15" xfId="5" applyNumberFormat="1"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41" xfId="5" applyNumberFormat="1" applyFont="1" applyFill="1" applyBorder="1" applyAlignment="1">
      <alignment horizontal="center" vertical="center"/>
    </xf>
    <xf numFmtId="0" fontId="7" fillId="0" borderId="41" xfId="5" applyNumberFormat="1" applyFont="1" applyFill="1" applyBorder="1" applyAlignment="1">
      <alignment horizontal="center" vertical="center" wrapText="1"/>
    </xf>
    <xf numFmtId="0" fontId="7" fillId="0" borderId="15" xfId="5" applyNumberFormat="1" applyFont="1" applyFill="1" applyBorder="1" applyAlignment="1">
      <alignment horizontal="center" vertical="center"/>
    </xf>
    <xf numFmtId="0" fontId="7" fillId="0" borderId="30" xfId="5" applyNumberFormat="1" applyFont="1" applyFill="1" applyBorder="1" applyAlignment="1">
      <alignment horizontal="center" vertical="center" shrinkToFit="1"/>
    </xf>
    <xf numFmtId="0" fontId="7" fillId="0" borderId="41" xfId="5" applyNumberFormat="1" applyFont="1" applyFill="1" applyBorder="1" applyAlignment="1">
      <alignment horizontal="center" vertical="center" shrinkToFit="1"/>
    </xf>
    <xf numFmtId="0" fontId="4" fillId="0" borderId="0" xfId="5" applyFont="1" applyBorder="1" applyAlignment="1">
      <alignment horizontal="right" vertical="center"/>
    </xf>
    <xf numFmtId="0" fontId="2" fillId="0" borderId="0" xfId="5" applyFont="1" applyBorder="1" applyAlignment="1">
      <alignment horizontal="left" vertical="center"/>
    </xf>
    <xf numFmtId="0" fontId="2" fillId="0" borderId="0" xfId="5" applyNumberFormat="1" applyFont="1" applyBorder="1" applyAlignment="1">
      <alignment horizontal="left" vertical="center"/>
    </xf>
    <xf numFmtId="0" fontId="37" fillId="13" borderId="1" xfId="5" applyFont="1" applyFill="1" applyBorder="1" applyAlignment="1">
      <alignment horizontal="center" vertical="center" shrinkToFit="1"/>
    </xf>
    <xf numFmtId="0" fontId="7" fillId="13" borderId="28" xfId="5" applyFont="1" applyFill="1" applyBorder="1" applyAlignment="1">
      <alignment horizontal="center" vertical="center" wrapText="1"/>
    </xf>
    <xf numFmtId="9" fontId="7" fillId="13" borderId="28" xfId="8" applyFont="1" applyFill="1" applyBorder="1" applyAlignment="1">
      <alignment horizontal="center" vertical="center" shrinkToFit="1"/>
    </xf>
    <xf numFmtId="9" fontId="7" fillId="13" borderId="29" xfId="8" applyFont="1" applyFill="1" applyBorder="1" applyAlignment="1">
      <alignment horizontal="center" vertical="center" shrinkToFit="1"/>
    </xf>
    <xf numFmtId="0" fontId="7" fillId="13" borderId="29" xfId="5" applyNumberFormat="1" applyFont="1" applyFill="1" applyBorder="1" applyAlignment="1">
      <alignment horizontal="center" vertical="center" shrinkToFit="1"/>
    </xf>
    <xf numFmtId="0" fontId="7" fillId="13" borderId="29" xfId="8" applyNumberFormat="1" applyFont="1" applyFill="1" applyBorder="1" applyAlignment="1">
      <alignment horizontal="center" vertical="center" shrinkToFit="1"/>
    </xf>
    <xf numFmtId="0" fontId="7" fillId="13" borderId="29" xfId="2" applyNumberFormat="1" applyFont="1" applyFill="1" applyBorder="1" applyAlignment="1">
      <alignment horizontal="center" vertical="center" shrinkToFit="1"/>
    </xf>
    <xf numFmtId="0" fontId="7" fillId="13" borderId="30" xfId="5" applyNumberFormat="1" applyFont="1" applyFill="1" applyBorder="1" applyAlignment="1">
      <alignment horizontal="center" vertical="center"/>
    </xf>
    <xf numFmtId="9" fontId="7" fillId="13" borderId="28" xfId="2" applyFont="1" applyFill="1" applyBorder="1" applyAlignment="1">
      <alignment horizontal="center" vertical="center" shrinkToFit="1"/>
    </xf>
    <xf numFmtId="9" fontId="7" fillId="13" borderId="29" xfId="2" applyFont="1" applyFill="1" applyBorder="1" applyAlignment="1">
      <alignment horizontal="center" vertical="center" shrinkToFit="1"/>
    </xf>
    <xf numFmtId="0" fontId="7" fillId="13" borderId="30" xfId="5" applyNumberFormat="1" applyFont="1" applyFill="1" applyBorder="1" applyAlignment="1">
      <alignment horizontal="center" vertical="center" wrapText="1"/>
    </xf>
    <xf numFmtId="0" fontId="7" fillId="13" borderId="29" xfId="5" applyNumberFormat="1" applyFont="1" applyFill="1" applyBorder="1" applyAlignment="1">
      <alignment horizontal="center" vertical="center" wrapText="1"/>
    </xf>
    <xf numFmtId="0" fontId="7" fillId="13" borderId="30" xfId="5" applyNumberFormat="1" applyFont="1" applyFill="1" applyBorder="1" applyAlignment="1">
      <alignment horizontal="center" vertical="center" shrinkToFit="1"/>
    </xf>
    <xf numFmtId="0" fontId="37" fillId="13" borderId="38" xfId="5" applyFont="1" applyFill="1" applyBorder="1" applyAlignment="1">
      <alignment horizontal="center" vertical="center" shrinkToFit="1"/>
    </xf>
    <xf numFmtId="0" fontId="7" fillId="13" borderId="55" xfId="5" applyFont="1" applyFill="1" applyBorder="1" applyAlignment="1">
      <alignment horizontal="center" vertical="center" wrapText="1"/>
    </xf>
    <xf numFmtId="9" fontId="7" fillId="13" borderId="55" xfId="2" applyFont="1" applyFill="1" applyBorder="1" applyAlignment="1">
      <alignment horizontal="center" vertical="center" shrinkToFit="1"/>
    </xf>
    <xf numFmtId="9" fontId="7" fillId="13" borderId="15" xfId="2" applyFont="1" applyFill="1" applyBorder="1" applyAlignment="1">
      <alignment horizontal="center" vertical="center" shrinkToFit="1"/>
    </xf>
    <xf numFmtId="0" fontId="7" fillId="13" borderId="15" xfId="5" applyNumberFormat="1" applyFont="1" applyFill="1" applyBorder="1" applyAlignment="1">
      <alignment horizontal="center" vertical="center" shrinkToFit="1"/>
    </xf>
    <xf numFmtId="0" fontId="7" fillId="13" borderId="15" xfId="8" applyNumberFormat="1" applyFont="1" applyFill="1" applyBorder="1" applyAlignment="1">
      <alignment horizontal="center" vertical="center" shrinkToFit="1"/>
    </xf>
    <xf numFmtId="0" fontId="7" fillId="13" borderId="15" xfId="2" applyNumberFormat="1" applyFont="1" applyFill="1" applyBorder="1" applyAlignment="1">
      <alignment horizontal="center" vertical="center" shrinkToFit="1"/>
    </xf>
    <xf numFmtId="0" fontId="7" fillId="13" borderId="41" xfId="5" applyNumberFormat="1" applyFont="1" applyFill="1" applyBorder="1" applyAlignment="1">
      <alignment horizontal="center" vertical="center" wrapText="1"/>
    </xf>
    <xf numFmtId="9" fontId="7" fillId="13" borderId="69" xfId="8" applyFont="1" applyFill="1" applyBorder="1" applyAlignment="1">
      <alignment horizontal="center" vertical="center" shrinkToFit="1"/>
    </xf>
    <xf numFmtId="0" fontId="37" fillId="13" borderId="8" xfId="5" applyFont="1" applyFill="1" applyBorder="1" applyAlignment="1">
      <alignment horizontal="center" vertical="center" shrinkToFit="1"/>
    </xf>
    <xf numFmtId="0" fontId="7" fillId="13" borderId="54" xfId="5" applyFont="1" applyFill="1" applyBorder="1" applyAlignment="1">
      <alignment horizontal="center" vertical="center" wrapText="1"/>
    </xf>
    <xf numFmtId="9" fontId="7" fillId="13" borderId="54" xfId="2" applyFont="1" applyFill="1" applyBorder="1" applyAlignment="1">
      <alignment horizontal="center" vertical="center" shrinkToFit="1"/>
    </xf>
    <xf numFmtId="9" fontId="7" fillId="13" borderId="56" xfId="2" applyFont="1" applyFill="1" applyBorder="1" applyAlignment="1">
      <alignment horizontal="center" vertical="center" shrinkToFit="1"/>
    </xf>
    <xf numFmtId="0" fontId="7" fillId="13" borderId="56" xfId="5" applyNumberFormat="1" applyFont="1" applyFill="1" applyBorder="1" applyAlignment="1">
      <alignment horizontal="center" vertical="center" wrapText="1"/>
    </xf>
    <xf numFmtId="0" fontId="7" fillId="13" borderId="56" xfId="2" applyNumberFormat="1" applyFont="1" applyFill="1" applyBorder="1" applyAlignment="1">
      <alignment horizontal="center" vertical="center" shrinkToFit="1"/>
    </xf>
    <xf numFmtId="0" fontId="7" fillId="13" borderId="42" xfId="5" applyNumberFormat="1" applyFont="1" applyFill="1" applyBorder="1" applyAlignment="1">
      <alignment horizontal="center" vertical="center" shrinkToFit="1"/>
    </xf>
    <xf numFmtId="1" fontId="2" fillId="0" borderId="62" xfId="0" applyNumberFormat="1" applyFont="1" applyBorder="1" applyAlignment="1">
      <alignment horizontal="center" vertical="center"/>
    </xf>
    <xf numFmtId="0" fontId="2" fillId="0" borderId="134" xfId="0" quotePrefix="1" applyFont="1" applyFill="1" applyBorder="1" applyAlignment="1">
      <alignment horizontal="center" vertical="center"/>
    </xf>
    <xf numFmtId="0" fontId="2" fillId="0" borderId="41" xfId="0" quotePrefix="1" applyFont="1" applyFill="1" applyBorder="1" applyAlignment="1">
      <alignment horizontal="center" vertical="center"/>
    </xf>
    <xf numFmtId="0" fontId="2" fillId="0" borderId="89" xfId="0" applyFont="1" applyFill="1" applyBorder="1" applyAlignment="1">
      <alignment horizontal="center" vertical="center"/>
    </xf>
    <xf numFmtId="0" fontId="53" fillId="4" borderId="33" xfId="0" applyFont="1" applyFill="1" applyBorder="1" applyAlignment="1">
      <alignment horizontal="right" vertical="center"/>
    </xf>
    <xf numFmtId="49" fontId="7" fillId="0" borderId="13" xfId="0" applyNumberFormat="1" applyFont="1" applyFill="1" applyBorder="1" applyAlignment="1">
      <alignment horizontal="center" vertical="center"/>
    </xf>
    <xf numFmtId="1" fontId="56" fillId="17" borderId="105" xfId="0" applyNumberFormat="1" applyFont="1" applyFill="1" applyBorder="1" applyAlignment="1">
      <alignment horizontal="center" vertical="center"/>
    </xf>
    <xf numFmtId="0" fontId="2" fillId="0" borderId="55" xfId="2" applyNumberFormat="1" applyFont="1" applyBorder="1" applyAlignment="1">
      <alignment horizontal="center" vertical="center"/>
    </xf>
    <xf numFmtId="164" fontId="2" fillId="0" borderId="55" xfId="0" applyNumberFormat="1" applyFont="1" applyBorder="1" applyAlignment="1">
      <alignment horizontal="center" vertical="center"/>
    </xf>
    <xf numFmtId="0" fontId="7" fillId="0" borderId="28" xfId="0" applyFont="1" applyFill="1" applyBorder="1" applyAlignment="1">
      <alignment horizontal="center" vertical="center" wrapText="1"/>
    </xf>
    <xf numFmtId="0" fontId="7" fillId="0" borderId="55" xfId="0" applyFont="1" applyFill="1" applyBorder="1" applyAlignment="1">
      <alignment horizontal="center" vertical="center" wrapText="1"/>
    </xf>
    <xf numFmtId="49" fontId="2" fillId="0" borderId="55" xfId="0" applyNumberFormat="1" applyFont="1" applyBorder="1" applyAlignment="1">
      <alignment horizontal="center" vertical="center"/>
    </xf>
    <xf numFmtId="164" fontId="2" fillId="13" borderId="55" xfId="0" applyNumberFormat="1" applyFont="1" applyFill="1" applyBorder="1" applyAlignment="1">
      <alignment horizontal="center" vertical="center"/>
    </xf>
    <xf numFmtId="164" fontId="2" fillId="0" borderId="15" xfId="0" applyNumberFormat="1" applyFont="1" applyFill="1" applyBorder="1" applyAlignment="1">
      <alignment horizontal="center" vertical="center"/>
    </xf>
    <xf numFmtId="1" fontId="2" fillId="0" borderId="15" xfId="0" applyNumberFormat="1" applyFont="1" applyBorder="1" applyAlignment="1">
      <alignment horizontal="center" vertical="center"/>
    </xf>
    <xf numFmtId="0" fontId="21" fillId="0" borderId="41" xfId="0" applyFont="1" applyFill="1" applyBorder="1" applyAlignment="1">
      <alignment horizontal="center" vertical="center"/>
    </xf>
    <xf numFmtId="1" fontId="2" fillId="13" borderId="146" xfId="0" applyNumberFormat="1" applyFont="1" applyFill="1" applyBorder="1" applyAlignment="1">
      <alignment horizontal="center" vertical="center"/>
    </xf>
    <xf numFmtId="0" fontId="65" fillId="0" borderId="55" xfId="0" quotePrefix="1" applyNumberFormat="1" applyFont="1" applyBorder="1" applyAlignment="1">
      <alignment horizontal="center" vertical="center"/>
    </xf>
    <xf numFmtId="0" fontId="74" fillId="0" borderId="125" xfId="0" applyFont="1" applyBorder="1" applyAlignment="1">
      <alignment horizontal="left" vertical="center" shrinkToFit="1"/>
    </xf>
    <xf numFmtId="0" fontId="9" fillId="0" borderId="3" xfId="0" quotePrefix="1" applyFont="1" applyFill="1" applyBorder="1" applyAlignment="1">
      <alignment horizontal="center" vertical="center"/>
    </xf>
    <xf numFmtId="0" fontId="13" fillId="12" borderId="1" xfId="0" applyFont="1" applyFill="1" applyBorder="1" applyAlignment="1">
      <alignment vertical="center"/>
    </xf>
    <xf numFmtId="49" fontId="24" fillId="12" borderId="28" xfId="0" applyNumberFormat="1" applyFont="1" applyFill="1" applyBorder="1" applyAlignment="1">
      <alignment horizontal="center" vertical="center"/>
    </xf>
    <xf numFmtId="0" fontId="24" fillId="12" borderId="29" xfId="0" applyNumberFormat="1" applyFont="1" applyFill="1" applyBorder="1" applyAlignment="1">
      <alignment horizontal="center" vertical="center"/>
    </xf>
    <xf numFmtId="0" fontId="13" fillId="12" borderId="29" xfId="0" applyNumberFormat="1" applyFont="1" applyFill="1" applyBorder="1" applyAlignment="1">
      <alignment horizontal="center" vertical="center"/>
    </xf>
    <xf numFmtId="0" fontId="2" fillId="0" borderId="140" xfId="0" applyFont="1" applyBorder="1" applyAlignment="1">
      <alignment horizontal="center" vertical="center" shrinkToFit="1"/>
    </xf>
    <xf numFmtId="0" fontId="2" fillId="0" borderId="124" xfId="0" applyFont="1" applyBorder="1" applyAlignment="1">
      <alignment horizontal="center" vertical="center" shrinkToFit="1"/>
    </xf>
    <xf numFmtId="164" fontId="2" fillId="0" borderId="124" xfId="0" applyNumberFormat="1" applyFont="1" applyBorder="1" applyAlignment="1">
      <alignment horizontal="center" vertical="center" shrinkToFit="1"/>
    </xf>
    <xf numFmtId="0" fontId="2" fillId="0" borderId="124" xfId="0" applyFont="1" applyBorder="1" applyAlignment="1">
      <alignment horizontal="left" vertical="center"/>
    </xf>
    <xf numFmtId="0" fontId="2" fillId="0" borderId="125" xfId="0" applyFont="1" applyBorder="1" applyAlignment="1">
      <alignment horizontal="left" vertical="center" shrinkToFit="1"/>
    </xf>
    <xf numFmtId="1" fontId="2" fillId="0" borderId="50" xfId="0" applyNumberFormat="1" applyFont="1" applyBorder="1" applyAlignment="1">
      <alignment horizontal="center" vertical="center" shrinkToFit="1"/>
    </xf>
    <xf numFmtId="1" fontId="7" fillId="0" borderId="55" xfId="0" applyNumberFormat="1" applyFont="1" applyFill="1" applyBorder="1" applyAlignment="1">
      <alignment horizontal="center" vertical="center"/>
    </xf>
    <xf numFmtId="1" fontId="7" fillId="0" borderId="54" xfId="0" applyNumberFormat="1" applyFont="1" applyBorder="1" applyAlignment="1">
      <alignment horizontal="center" vertical="center"/>
    </xf>
    <xf numFmtId="166" fontId="7" fillId="0" borderId="147" xfId="9" applyNumberFormat="1" applyFont="1" applyBorder="1" applyAlignment="1">
      <alignment horizontal="center" vertical="center"/>
    </xf>
    <xf numFmtId="0" fontId="7" fillId="0" borderId="148" xfId="0" applyFont="1" applyBorder="1" applyAlignment="1">
      <alignment horizontal="centerContinuous" vertical="center"/>
    </xf>
    <xf numFmtId="0" fontId="2" fillId="0" borderId="0" xfId="0" applyFont="1" applyFill="1" applyBorder="1" applyAlignment="1">
      <alignment horizontal="centerContinuous" vertical="center"/>
    </xf>
    <xf numFmtId="0" fontId="61" fillId="0" borderId="43" xfId="0" applyFont="1" applyFill="1" applyBorder="1" applyAlignment="1">
      <alignment horizontal="center" vertical="center" shrinkToFit="1"/>
    </xf>
    <xf numFmtId="0" fontId="57" fillId="0" borderId="26" xfId="5" applyFont="1" applyBorder="1" applyAlignment="1">
      <alignment horizontal="centerContinuous" vertical="center"/>
    </xf>
    <xf numFmtId="0" fontId="12" fillId="11" borderId="24" xfId="5" applyNumberFormat="1" applyFont="1" applyFill="1" applyBorder="1" applyAlignment="1">
      <alignment horizontal="center" vertical="center" wrapText="1"/>
    </xf>
    <xf numFmtId="0" fontId="7" fillId="0" borderId="28" xfId="0" applyFont="1" applyFill="1" applyBorder="1" applyAlignment="1">
      <alignment horizontal="center" vertical="center" shrinkToFit="1"/>
    </xf>
    <xf numFmtId="0" fontId="7" fillId="0" borderId="29" xfId="0" applyNumberFormat="1" applyFont="1" applyFill="1" applyBorder="1" applyAlignment="1">
      <alignment horizontal="center" vertical="center" shrinkToFit="1"/>
    </xf>
    <xf numFmtId="0" fontId="7" fillId="0" borderId="30" xfId="0" applyNumberFormat="1" applyFont="1" applyFill="1" applyBorder="1" applyAlignment="1">
      <alignment horizontal="center" vertical="center" wrapText="1"/>
    </xf>
    <xf numFmtId="49" fontId="7" fillId="0" borderId="31" xfId="0" applyNumberFormat="1" applyFont="1" applyFill="1" applyBorder="1" applyAlignment="1">
      <alignment horizontal="center" vertical="center"/>
    </xf>
    <xf numFmtId="1" fontId="7" fillId="0" borderId="136" xfId="0" applyNumberFormat="1" applyFont="1" applyFill="1" applyBorder="1" applyAlignment="1">
      <alignment horizontal="centerContinuous" vertical="center"/>
    </xf>
    <xf numFmtId="1" fontId="2" fillId="0" borderId="137" xfId="0" applyNumberFormat="1" applyFont="1" applyFill="1" applyBorder="1" applyAlignment="1">
      <alignment horizontal="centerContinuous" vertical="center"/>
    </xf>
    <xf numFmtId="0" fontId="2" fillId="0" borderId="48" xfId="0" applyFont="1" applyBorder="1" applyAlignment="1">
      <alignment horizontal="center"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8" fillId="12" borderId="1" xfId="0" applyFont="1" applyFill="1" applyBorder="1" applyAlignment="1">
      <alignment vertical="center"/>
    </xf>
    <xf numFmtId="49" fontId="18" fillId="12" borderId="28" xfId="0" applyNumberFormat="1" applyFont="1" applyFill="1" applyBorder="1" applyAlignment="1">
      <alignment horizontal="center" vertical="center"/>
    </xf>
    <xf numFmtId="0" fontId="18" fillId="12" borderId="29" xfId="0" applyNumberFormat="1" applyFont="1" applyFill="1" applyBorder="1" applyAlignment="1">
      <alignment horizontal="center" vertical="center"/>
    </xf>
    <xf numFmtId="0" fontId="8" fillId="12" borderId="29" xfId="0" applyNumberFormat="1" applyFont="1" applyFill="1" applyBorder="1" applyAlignment="1">
      <alignment horizontal="center" vertical="center"/>
    </xf>
    <xf numFmtId="0" fontId="7" fillId="12" borderId="30" xfId="0" quotePrefix="1" applyNumberFormat="1" applyFont="1" applyFill="1" applyBorder="1" applyAlignment="1">
      <alignment horizontal="center" vertical="center"/>
    </xf>
    <xf numFmtId="9" fontId="2" fillId="0" borderId="0" xfId="2" applyFont="1" applyBorder="1" applyAlignment="1">
      <alignment horizontal="center" vertical="center"/>
    </xf>
    <xf numFmtId="164" fontId="2" fillId="0" borderId="0" xfId="0" applyNumberFormat="1" applyFont="1" applyBorder="1" applyAlignment="1">
      <alignment horizontal="center" vertical="center"/>
    </xf>
    <xf numFmtId="1" fontId="21" fillId="3" borderId="44" xfId="0" applyNumberFormat="1" applyFont="1" applyFill="1" applyBorder="1" applyAlignment="1">
      <alignment horizontal="center" vertical="center"/>
    </xf>
    <xf numFmtId="0" fontId="2" fillId="0" borderId="149" xfId="0" applyFont="1" applyBorder="1" applyAlignment="1">
      <alignment horizontal="center" vertical="center" shrinkToFit="1"/>
    </xf>
    <xf numFmtId="1" fontId="2" fillId="0" borderId="53" xfId="0" applyNumberFormat="1" applyFont="1" applyBorder="1" applyAlignment="1">
      <alignment horizontal="center" vertical="center" shrinkToFit="1"/>
    </xf>
    <xf numFmtId="0" fontId="74" fillId="0" borderId="96" xfId="0" quotePrefix="1" applyFont="1" applyFill="1" applyBorder="1" applyAlignment="1">
      <alignment horizontal="center" vertical="center"/>
    </xf>
    <xf numFmtId="0" fontId="17" fillId="0" borderId="41" xfId="0" applyFont="1" applyFill="1" applyBorder="1" applyAlignment="1">
      <alignment horizontal="center" shrinkToFit="1"/>
    </xf>
    <xf numFmtId="3" fontId="2" fillId="0" borderId="48" xfId="0" applyNumberFormat="1" applyFont="1" applyBorder="1" applyAlignment="1">
      <alignment horizontal="center" vertical="center" shrinkToFit="1"/>
    </xf>
    <xf numFmtId="0" fontId="2" fillId="0" borderId="86" xfId="0" applyFont="1" applyFill="1" applyBorder="1" applyAlignment="1">
      <alignment horizontal="center" vertical="center" shrinkToFit="1"/>
    </xf>
    <xf numFmtId="0" fontId="75" fillId="19" borderId="103" xfId="0" applyFont="1" applyFill="1" applyBorder="1" applyAlignment="1">
      <alignment horizontal="center" vertical="center"/>
    </xf>
    <xf numFmtId="0" fontId="75" fillId="19" borderId="104" xfId="0" applyFont="1" applyFill="1" applyBorder="1" applyAlignment="1">
      <alignment horizontal="center" vertical="center"/>
    </xf>
    <xf numFmtId="49" fontId="75" fillId="19" borderId="104" xfId="0" applyNumberFormat="1" applyFont="1" applyFill="1" applyBorder="1" applyAlignment="1">
      <alignment horizontal="center" vertical="center"/>
    </xf>
    <xf numFmtId="164" fontId="75" fillId="19" borderId="104" xfId="0" applyNumberFormat="1" applyFont="1" applyFill="1" applyBorder="1" applyAlignment="1">
      <alignment horizontal="center" vertical="center"/>
    </xf>
    <xf numFmtId="1" fontId="75" fillId="19" borderId="105" xfId="0" applyNumberFormat="1" applyFont="1" applyFill="1" applyBorder="1" applyAlignment="1">
      <alignment horizontal="center" vertical="center"/>
    </xf>
    <xf numFmtId="0" fontId="75" fillId="19" borderId="145" xfId="0" applyFont="1" applyFill="1" applyBorder="1" applyAlignment="1">
      <alignment horizontal="center" vertical="center"/>
    </xf>
    <xf numFmtId="1" fontId="75" fillId="19" borderId="57" xfId="0" applyNumberFormat="1" applyFont="1" applyFill="1" applyBorder="1" applyAlignment="1">
      <alignment horizontal="center" vertical="center"/>
    </xf>
    <xf numFmtId="0" fontId="2" fillId="0" borderId="109" xfId="0" applyFont="1" applyBorder="1" applyAlignment="1">
      <alignment horizontal="center" shrinkToFit="1"/>
    </xf>
    <xf numFmtId="0" fontId="2" fillId="0" borderId="68" xfId="0" applyFont="1" applyBorder="1" applyAlignment="1">
      <alignment horizontal="center" shrinkToFit="1"/>
    </xf>
    <xf numFmtId="0" fontId="2" fillId="0" borderId="48" xfId="0" applyFont="1" applyBorder="1" applyAlignment="1">
      <alignment horizontal="left"/>
    </xf>
    <xf numFmtId="0" fontId="2" fillId="0" borderId="49" xfId="0" applyFont="1" applyBorder="1" applyAlignment="1">
      <alignment horizontal="left" shrinkToFit="1"/>
    </xf>
    <xf numFmtId="0" fontId="2" fillId="0" borderId="0" xfId="0" applyFont="1" applyAlignment="1">
      <alignment horizontal="center"/>
    </xf>
    <xf numFmtId="1" fontId="2" fillId="0" borderId="43" xfId="0" applyNumberFormat="1" applyFont="1" applyBorder="1" applyAlignment="1">
      <alignment horizontal="center" vertical="center" shrinkToFit="1"/>
    </xf>
    <xf numFmtId="9" fontId="2" fillId="0" borderId="0" xfId="8" applyAlignment="1">
      <alignment horizontal="center" vertical="center"/>
    </xf>
    <xf numFmtId="9" fontId="4" fillId="0" borderId="0" xfId="8" applyFont="1" applyAlignment="1">
      <alignment horizontal="center" vertical="center"/>
    </xf>
    <xf numFmtId="1" fontId="2" fillId="0" borderId="141" xfId="5" applyNumberFormat="1" applyBorder="1" applyAlignment="1">
      <alignment horizontal="center" vertical="center"/>
    </xf>
    <xf numFmtId="0" fontId="2" fillId="0" borderId="90" xfId="0" applyFont="1" applyBorder="1" applyAlignment="1">
      <alignment horizontal="center" vertical="center" shrinkToFit="1"/>
    </xf>
    <xf numFmtId="0" fontId="2" fillId="0" borderId="129" xfId="0" applyFont="1" applyBorder="1" applyAlignment="1">
      <alignment horizontal="center" vertical="center" shrinkToFit="1"/>
    </xf>
    <xf numFmtId="0" fontId="2" fillId="0" borderId="133" xfId="0" applyFont="1" applyBorder="1" applyAlignment="1">
      <alignment horizontal="center" vertical="center"/>
    </xf>
    <xf numFmtId="0" fontId="2" fillId="0" borderId="150" xfId="0" applyFont="1" applyBorder="1" applyAlignment="1">
      <alignment horizontal="center" vertical="center"/>
    </xf>
    <xf numFmtId="0" fontId="2" fillId="0" borderId="150" xfId="0" quotePrefix="1" applyFont="1" applyBorder="1" applyAlignment="1">
      <alignment horizontal="center" vertical="center"/>
    </xf>
    <xf numFmtId="9" fontId="2" fillId="0" borderId="150" xfId="0" applyNumberFormat="1" applyFont="1" applyBorder="1" applyAlignment="1">
      <alignment horizontal="center" vertical="center"/>
    </xf>
    <xf numFmtId="164" fontId="2" fillId="0" borderId="150" xfId="0" applyNumberFormat="1" applyFont="1" applyBorder="1" applyAlignment="1">
      <alignment horizontal="center" vertical="center"/>
    </xf>
    <xf numFmtId="164" fontId="2" fillId="0" borderId="150" xfId="0" applyNumberFormat="1" applyFont="1" applyFill="1" applyBorder="1" applyAlignment="1">
      <alignment horizontal="center" vertical="center"/>
    </xf>
    <xf numFmtId="164" fontId="2" fillId="0" borderId="152" xfId="0" applyNumberFormat="1" applyFont="1" applyFill="1" applyBorder="1" applyAlignment="1">
      <alignment horizontal="center" vertical="center"/>
    </xf>
    <xf numFmtId="0" fontId="74" fillId="0" borderId="134" xfId="0" quotePrefix="1" applyFont="1" applyFill="1" applyBorder="1" applyAlignment="1">
      <alignment horizontal="center" vertical="center"/>
    </xf>
    <xf numFmtId="164" fontId="2" fillId="0" borderId="153" xfId="0" applyNumberFormat="1" applyFont="1" applyFill="1" applyBorder="1" applyAlignment="1">
      <alignment horizontal="center" vertical="center"/>
    </xf>
    <xf numFmtId="1" fontId="56" fillId="17" borderId="152" xfId="0" applyNumberFormat="1" applyFont="1" applyFill="1" applyBorder="1" applyAlignment="1">
      <alignment horizontal="center" vertical="center"/>
    </xf>
    <xf numFmtId="1" fontId="5" fillId="0" borderId="150" xfId="0" applyNumberFormat="1" applyFont="1" applyBorder="1" applyAlignment="1">
      <alignment horizontal="center" vertical="center"/>
    </xf>
    <xf numFmtId="1" fontId="56" fillId="17" borderId="153" xfId="0" applyNumberFormat="1" applyFont="1" applyFill="1" applyBorder="1" applyAlignment="1">
      <alignment horizontal="center" vertical="center"/>
    </xf>
    <xf numFmtId="1" fontId="5" fillId="0" borderId="95" xfId="0" applyNumberFormat="1" applyFont="1" applyBorder="1" applyAlignment="1">
      <alignment horizontal="center" vertical="center"/>
    </xf>
    <xf numFmtId="0" fontId="2" fillId="0" borderId="150" xfId="0" quotePrefix="1" applyFont="1" applyFill="1" applyBorder="1" applyAlignment="1">
      <alignment horizontal="center" vertical="center" wrapText="1"/>
    </xf>
    <xf numFmtId="0" fontId="2" fillId="0" borderId="95" xfId="0" quotePrefix="1" applyFont="1" applyFill="1" applyBorder="1" applyAlignment="1">
      <alignment horizontal="center" vertical="center" wrapText="1"/>
    </xf>
    <xf numFmtId="0" fontId="2" fillId="0" borderId="68" xfId="0" applyFont="1" applyBorder="1" applyAlignment="1">
      <alignment horizontal="center" vertical="center" shrinkToFit="1"/>
    </xf>
    <xf numFmtId="1" fontId="2" fillId="13" borderId="151" xfId="0" applyNumberFormat="1" applyFont="1" applyFill="1" applyBorder="1" applyAlignment="1">
      <alignment horizontal="center" vertical="center"/>
    </xf>
    <xf numFmtId="0" fontId="75" fillId="19" borderId="133" xfId="0" applyFont="1" applyFill="1" applyBorder="1" applyAlignment="1">
      <alignment horizontal="center" vertical="center"/>
    </xf>
    <xf numFmtId="0" fontId="75" fillId="19" borderId="150" xfId="0" applyFont="1" applyFill="1" applyBorder="1" applyAlignment="1">
      <alignment horizontal="center" vertical="center"/>
    </xf>
    <xf numFmtId="0" fontId="75" fillId="19" borderId="150" xfId="0" quotePrefix="1" applyNumberFormat="1" applyFont="1" applyFill="1" applyBorder="1" applyAlignment="1">
      <alignment horizontal="center" vertical="center"/>
    </xf>
    <xf numFmtId="49" fontId="75" fillId="19" borderId="150" xfId="0" applyNumberFormat="1" applyFont="1" applyFill="1" applyBorder="1" applyAlignment="1">
      <alignment horizontal="center" vertical="center"/>
    </xf>
    <xf numFmtId="164" fontId="75" fillId="19" borderId="150" xfId="0" applyNumberFormat="1" applyFont="1" applyFill="1" applyBorder="1" applyAlignment="1">
      <alignment horizontal="center" vertical="center"/>
    </xf>
    <xf numFmtId="1" fontId="75" fillId="19" borderId="152" xfId="0" applyNumberFormat="1" applyFont="1" applyFill="1" applyBorder="1" applyAlignment="1">
      <alignment horizontal="center" vertical="center"/>
    </xf>
    <xf numFmtId="0" fontId="75" fillId="19" borderId="134" xfId="0" applyFont="1" applyFill="1" applyBorder="1" applyAlignment="1">
      <alignment horizontal="center" vertical="center"/>
    </xf>
    <xf numFmtId="1" fontId="75" fillId="19" borderId="64" xfId="0" applyNumberFormat="1" applyFont="1" applyFill="1" applyBorder="1" applyAlignment="1">
      <alignment horizontal="center" vertical="center"/>
    </xf>
    <xf numFmtId="0" fontId="2" fillId="0" borderId="47" xfId="0" applyFont="1" applyBorder="1" applyAlignment="1">
      <alignment horizontal="center" vertical="center" shrinkToFit="1"/>
    </xf>
    <xf numFmtId="0" fontId="16" fillId="0" borderId="0" xfId="0" applyNumberFormat="1" applyFont="1" applyBorder="1" applyAlignment="1">
      <alignment vertical="center"/>
    </xf>
    <xf numFmtId="0" fontId="2" fillId="0" borderId="72" xfId="0" applyFont="1" applyBorder="1" applyAlignment="1">
      <alignment horizontal="center" vertical="center" wrapText="1"/>
    </xf>
    <xf numFmtId="0" fontId="2" fillId="0" borderId="49" xfId="0" applyFont="1" applyBorder="1" applyAlignment="1">
      <alignment horizontal="center" vertical="center" wrapText="1"/>
    </xf>
    <xf numFmtId="0" fontId="44" fillId="11" borderId="51" xfId="0" applyFont="1" applyFill="1" applyBorder="1" applyAlignment="1">
      <alignment horizontal="center" vertical="center" wrapText="1"/>
    </xf>
    <xf numFmtId="0" fontId="2" fillId="0" borderId="125" xfId="0" quotePrefix="1" applyFont="1" applyFill="1" applyBorder="1" applyAlignment="1">
      <alignment horizontal="centerContinuous" vertical="center"/>
    </xf>
    <xf numFmtId="0" fontId="2" fillId="0" borderId="89" xfId="0" quotePrefix="1" applyFont="1" applyFill="1" applyBorder="1" applyAlignment="1">
      <alignment horizontal="center" vertical="center"/>
    </xf>
    <xf numFmtId="0" fontId="2" fillId="0" borderId="96" xfId="0" quotePrefix="1" applyFont="1" applyFill="1" applyBorder="1" applyAlignment="1">
      <alignment horizontal="center" vertical="center"/>
    </xf>
    <xf numFmtId="0" fontId="7" fillId="0" borderId="29" xfId="0" applyFont="1" applyBorder="1" applyAlignment="1">
      <alignment horizontal="center" vertical="center" shrinkToFit="1"/>
    </xf>
    <xf numFmtId="0" fontId="7" fillId="0" borderId="30" xfId="0" applyFont="1" applyBorder="1" applyAlignment="1">
      <alignment horizontal="center" vertical="center" wrapText="1"/>
    </xf>
    <xf numFmtId="1" fontId="2" fillId="13" borderId="43" xfId="0" applyNumberFormat="1" applyFont="1" applyFill="1" applyBorder="1" applyAlignment="1">
      <alignment horizontal="center" vertical="center"/>
    </xf>
    <xf numFmtId="1" fontId="2" fillId="13" borderId="57" xfId="0" applyNumberFormat="1" applyFont="1" applyFill="1" applyBorder="1" applyAlignment="1">
      <alignment horizontal="center" vertical="center"/>
    </xf>
    <xf numFmtId="0" fontId="4" fillId="13" borderId="73" xfId="0" applyFont="1" applyFill="1" applyBorder="1" applyAlignment="1">
      <alignment horizontal="centerContinuous" vertical="center"/>
    </xf>
    <xf numFmtId="49" fontId="4" fillId="13" borderId="74" xfId="2" applyNumberFormat="1" applyFont="1" applyFill="1" applyBorder="1" applyAlignment="1">
      <alignment horizontal="centerContinuous" vertical="center"/>
    </xf>
    <xf numFmtId="0" fontId="4" fillId="13" borderId="74" xfId="0" applyFont="1" applyFill="1" applyBorder="1" applyAlignment="1">
      <alignment horizontal="centerContinuous" vertical="center" shrinkToFit="1"/>
    </xf>
    <xf numFmtId="164" fontId="4" fillId="13" borderId="74" xfId="0" applyNumberFormat="1" applyFont="1" applyFill="1" applyBorder="1" applyAlignment="1">
      <alignment horizontal="centerContinuous" vertical="center"/>
    </xf>
    <xf numFmtId="1" fontId="4" fillId="13" borderId="74" xfId="0" applyNumberFormat="1" applyFont="1" applyFill="1" applyBorder="1" applyAlignment="1">
      <alignment horizontal="centerContinuous" vertical="center"/>
    </xf>
    <xf numFmtId="0" fontId="4" fillId="13" borderId="31" xfId="0" applyFont="1" applyFill="1" applyBorder="1" applyAlignment="1">
      <alignment horizontal="centerContinuous" vertical="center"/>
    </xf>
    <xf numFmtId="0" fontId="2" fillId="13" borderId="77" xfId="0" applyFont="1" applyFill="1" applyBorder="1" applyAlignment="1">
      <alignment horizontal="center" vertical="center"/>
    </xf>
    <xf numFmtId="49" fontId="2" fillId="13" borderId="78" xfId="2" applyNumberFormat="1" applyFont="1" applyFill="1" applyBorder="1" applyAlignment="1">
      <alignment horizontal="center" vertical="center"/>
    </xf>
    <xf numFmtId="0" fontId="2" fillId="13" borderId="78" xfId="0" applyFont="1" applyFill="1" applyBorder="1" applyAlignment="1">
      <alignment horizontal="center" vertical="center" shrinkToFit="1"/>
    </xf>
    <xf numFmtId="164" fontId="2" fillId="13" borderId="78" xfId="0" applyNumberFormat="1" applyFont="1" applyFill="1" applyBorder="1" applyAlignment="1">
      <alignment horizontal="center" vertical="center"/>
    </xf>
    <xf numFmtId="164" fontId="5" fillId="13" borderId="79" xfId="0" applyNumberFormat="1" applyFont="1" applyFill="1" applyBorder="1" applyAlignment="1">
      <alignment horizontal="center" vertical="center"/>
    </xf>
    <xf numFmtId="1" fontId="5" fillId="13" borderId="79" xfId="0" applyNumberFormat="1" applyFont="1" applyFill="1" applyBorder="1" applyAlignment="1">
      <alignment horizontal="center" vertical="center"/>
    </xf>
    <xf numFmtId="0" fontId="2" fillId="13" borderId="80"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54" xfId="0" applyFont="1" applyFill="1" applyBorder="1" applyAlignment="1">
      <alignment horizontal="center" vertical="center"/>
    </xf>
    <xf numFmtId="164" fontId="2" fillId="13" borderId="54" xfId="0" applyNumberFormat="1" applyFont="1" applyFill="1" applyBorder="1" applyAlignment="1">
      <alignment horizontal="center" vertical="center"/>
    </xf>
    <xf numFmtId="164" fontId="5" fillId="13" borderId="56" xfId="0" applyNumberFormat="1" applyFont="1" applyFill="1" applyBorder="1" applyAlignment="1">
      <alignment horizontal="center" vertical="center"/>
    </xf>
    <xf numFmtId="1" fontId="5" fillId="13" borderId="56" xfId="0" applyNumberFormat="1" applyFont="1" applyFill="1" applyBorder="1" applyAlignment="1">
      <alignment horizontal="center" vertical="center"/>
    </xf>
    <xf numFmtId="0" fontId="2" fillId="13" borderId="42" xfId="0" applyFont="1" applyFill="1" applyBorder="1" applyAlignment="1">
      <alignment horizontal="center" vertical="center"/>
    </xf>
    <xf numFmtId="0" fontId="51" fillId="20" borderId="138" xfId="0" applyFont="1" applyFill="1" applyBorder="1" applyAlignment="1">
      <alignment horizontal="center" vertical="center"/>
    </xf>
    <xf numFmtId="0" fontId="51" fillId="21" borderId="3" xfId="0" quotePrefix="1" applyFont="1" applyFill="1" applyBorder="1" applyAlignment="1">
      <alignment horizontal="center" vertical="center"/>
    </xf>
    <xf numFmtId="49" fontId="2" fillId="20" borderId="78" xfId="2" applyNumberFormat="1" applyFont="1" applyFill="1" applyBorder="1" applyAlignment="1">
      <alignment horizontal="center" vertical="center"/>
    </xf>
    <xf numFmtId="0" fontId="2" fillId="20" borderId="54" xfId="0" applyFont="1" applyFill="1" applyBorder="1" applyAlignment="1">
      <alignment horizontal="center" vertical="center"/>
    </xf>
    <xf numFmtId="0" fontId="2" fillId="20" borderId="78" xfId="2" applyNumberFormat="1" applyFont="1" applyFill="1" applyBorder="1" applyAlignment="1">
      <alignment horizontal="center" vertical="center"/>
    </xf>
  </cellXfs>
  <cellStyles count="12">
    <cellStyle name="Comma" xfId="9"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3" xfId="10" xr:uid="{00000000-0005-0000-0000-000006000000}"/>
    <cellStyle name="Normal 4" xfId="7" xr:uid="{00000000-0005-0000-0000-000007000000}"/>
    <cellStyle name="Normal 5" xfId="11" xr:uid="{00000000-0005-0000-0000-000008000000}"/>
    <cellStyle name="Percent" xfId="2" builtinId="5"/>
    <cellStyle name="Percent 2" xfId="3" xr:uid="{00000000-0005-0000-0000-00000A000000}"/>
    <cellStyle name="Percent 2 2" xfId="8" xr:uid="{00000000-0005-0000-0000-00000B000000}"/>
  </cellStyles>
  <dxfs count="225">
    <dxf>
      <font>
        <b/>
        <i val="0"/>
        <condense val="0"/>
        <extend val="0"/>
      </font>
      <fill>
        <patternFill>
          <bgColor indexed="51"/>
        </patternFill>
      </fill>
    </dxf>
    <dxf>
      <font>
        <b/>
        <i val="0"/>
        <condense val="0"/>
        <extend val="0"/>
      </font>
      <fill>
        <patternFill>
          <bgColor indexed="11"/>
        </patternFill>
      </fill>
    </dxf>
    <dxf>
      <fill>
        <patternFill>
          <bgColor rgb="FFFF0000"/>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9966FF"/>
      <color rgb="FF009900"/>
      <color rgb="FFCC0099"/>
      <color rgb="FFCCCC00"/>
      <color rgb="FF99FF99"/>
      <color rgb="FFCCFF99"/>
      <color rgb="FFFFFF66"/>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87631</xdr:colOff>
      <xdr:row>1</xdr:row>
      <xdr:rowOff>74294</xdr:rowOff>
    </xdr:from>
    <xdr:to>
      <xdr:col>6</xdr:col>
      <xdr:colOff>1223251</xdr:colOff>
      <xdr:row>14</xdr:row>
      <xdr:rowOff>167640</xdr:rowOff>
    </xdr:to>
    <xdr:pic>
      <xdr:nvPicPr>
        <xdr:cNvPr id="5" name="Picture 4" descr="C:\A\Jue\SoF\Images\NPC\Primes\Elves &amp; Fey\fairy wood.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0551" y="447674"/>
          <a:ext cx="2255760" cy="2905126"/>
        </a:xfrm>
        <a:prstGeom prst="rect">
          <a:avLst/>
        </a:prstGeom>
        <a:noFill/>
        <a:ln w="19050" cmpd="dbl">
          <a:solidFill>
            <a:srgbClr val="009900"/>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17</xdr:row>
      <xdr:rowOff>66675</xdr:rowOff>
    </xdr:from>
    <xdr:to>
      <xdr:col>6</xdr:col>
      <xdr:colOff>1276350</xdr:colOff>
      <xdr:row>69</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Appearance:</a:t>
          </a:r>
          <a:r>
            <a:rPr lang="en-US" sz="1200">
              <a:effectLst/>
              <a:latin typeface="Times New Roman" pitchFamily="18" charset="0"/>
              <a:ea typeface="+mn-ea"/>
              <a:cs typeface="Times New Roman" pitchFamily="18" charset="0"/>
            </a:rPr>
            <a:t>  Allisa Maltholas is the product of a human male and an elven female.   Standing at 5’ 2” she is a little fireball.  Her skin is paler, fairer and smoother then her human ancestry, but she acquired the reddish,</a:t>
          </a:r>
          <a:r>
            <a:rPr lang="en-US" sz="1200" baseline="0">
              <a:effectLst/>
              <a:latin typeface="Times New Roman" pitchFamily="18" charset="0"/>
              <a:ea typeface="+mn-ea"/>
              <a:cs typeface="Times New Roman" pitchFamily="18" charset="0"/>
            </a:rPr>
            <a:t> </a:t>
          </a:r>
          <a:r>
            <a:rPr lang="en-US" sz="1200">
              <a:effectLst/>
              <a:latin typeface="Times New Roman" pitchFamily="18" charset="0"/>
              <a:ea typeface="+mn-ea"/>
              <a:cs typeface="Times New Roman" pitchFamily="18" charset="0"/>
            </a:rPr>
            <a:t>copper colored hair of her father.  The hair trails two inches down her back with the sides trimmed to shoulder length.  Her eyes are a stunning green.  Her sumptuous body well sculptured with curves in all the right places and enough breasts to turn a man’s eye.  She is surefooted and lethal in movement. No sound does she make as she strolls through the forest. Normal attire is that of soft hide knee high boats and leggings of the forest elves.  A Hide braces adorns her right arm running from her writs to just below the elbow and on her left upper arm down to her elbow is another. Her tunic covers her shoulders but Vs down her chest reveal bits of cleavage. From there the tunic continues done to leave her midriff exposed. Her breeches also made of the soft hide extend under the leggings to midway her thighs.</a:t>
          </a:r>
          <a:endParaRPr lang="en-US" sz="1200">
            <a:effectLst/>
            <a:latin typeface="Times New Roman" pitchFamily="18" charset="0"/>
            <a:cs typeface="Times New Roman" pitchFamily="18" charset="0"/>
          </a:endParaRPr>
        </a:p>
        <a:p>
          <a:pPr algn="just"/>
          <a:r>
            <a:rPr lang="en-US" sz="1200">
              <a:effectLst/>
              <a:latin typeface="Times New Roman" pitchFamily="18" charset="0"/>
              <a:ea typeface="+mn-ea"/>
              <a:cs typeface="Times New Roman" pitchFamily="18" charset="0"/>
            </a:rPr>
            <a:t> </a:t>
          </a:r>
          <a:endParaRPr lang="en-US" sz="1200">
            <a:effectLst/>
            <a:latin typeface="Times New Roman" pitchFamily="18" charset="0"/>
            <a:cs typeface="Times New Roman" pitchFamily="18" charset="0"/>
          </a:endParaRPr>
        </a:p>
        <a:p>
          <a:pPr algn="just"/>
          <a:r>
            <a:rPr lang="en-US" sz="1200" b="1">
              <a:effectLst/>
              <a:latin typeface="Times New Roman" pitchFamily="18" charset="0"/>
              <a:ea typeface="+mn-ea"/>
              <a:cs typeface="Times New Roman" pitchFamily="18" charset="0"/>
            </a:rPr>
            <a:t>NOTE:  </a:t>
          </a:r>
          <a:r>
            <a:rPr lang="en-US" sz="1200">
              <a:effectLst/>
              <a:latin typeface="Times New Roman" pitchFamily="18" charset="0"/>
              <a:ea typeface="+mn-ea"/>
              <a:cs typeface="Times New Roman" pitchFamily="18" charset="0"/>
            </a:rPr>
            <a:t>Clothing should look similar to that in the PHB under druid with the alteration under appearance. Head attire not included.</a:t>
          </a:r>
          <a:endParaRPr lang="en-US" sz="1200">
            <a:effectLst/>
            <a:latin typeface="Times New Roman" pitchFamily="18" charset="0"/>
            <a:cs typeface="Times New Roman" pitchFamily="18" charset="0"/>
          </a:endParaRPr>
        </a:p>
        <a:p>
          <a:pPr algn="just"/>
          <a:r>
            <a:rPr lang="en-US" sz="1200">
              <a:effectLst/>
              <a:latin typeface="Times New Roman" pitchFamily="18" charset="0"/>
              <a:ea typeface="+mn-ea"/>
              <a:cs typeface="Times New Roman" pitchFamily="18" charset="0"/>
            </a:rPr>
            <a:t> </a:t>
          </a:r>
          <a:endParaRPr lang="en-US" sz="1200">
            <a:effectLst/>
            <a:latin typeface="Times New Roman" pitchFamily="18" charset="0"/>
            <a:cs typeface="Times New Roman" pitchFamily="18" charset="0"/>
          </a:endParaRPr>
        </a:p>
        <a:p>
          <a:pPr algn="just"/>
          <a:r>
            <a:rPr lang="en-US" sz="1200" b="1">
              <a:effectLst/>
              <a:latin typeface="Times New Roman" pitchFamily="18" charset="0"/>
              <a:ea typeface="+mn-ea"/>
              <a:cs typeface="Times New Roman" pitchFamily="18" charset="0"/>
            </a:rPr>
            <a:t>History:</a:t>
          </a:r>
          <a:r>
            <a:rPr lang="en-US" sz="1200">
              <a:effectLst/>
              <a:latin typeface="Times New Roman" pitchFamily="18" charset="0"/>
              <a:ea typeface="+mn-ea"/>
              <a:cs typeface="Times New Roman" pitchFamily="18" charset="0"/>
            </a:rPr>
            <a:t>  The old man sat on a stump in the clearing, in front of his home, enjoying the refreshing morning air. He had lived here out in the forest for the past 19 years, waiting. He had seen 50 winters his once youthful feature long gone. The man bent down to adjust his boot making sure the straps where tight. A feeling came over him as if he was being watched. He began to scan the trees and turns to his right as he thinks he sees a movement out of the corner of his eye. Moments pass with no incident. Then another movement to his left. The man whorls around saying “Show yourself, I know someone is out here.” But not a sound is heard. A pebble hits his left shoulder, again the man turns in that direction to see who throw it. “This is not funny, Damn elves come out. I am only one old man surely you are not afraid”. Behind him a white tiger pass from the side of his dwelling and pads softly into the woods disappearing. Another pebble hits the man in the right shoulder he turns to look. “Now listen here I am not having this. Show yourself before I go in there and drag you out,” the man says along with a few other choices words. The sound of giggling is heard but the man sees no one. He continues to rant and rave at the unseen prankster as the giggling increases and moves from his right to his front and off in the distance.</a:t>
          </a:r>
          <a:endParaRPr lang="en-US" sz="1200">
            <a:effectLst/>
            <a:latin typeface="Times New Roman" pitchFamily="18" charset="0"/>
            <a:cs typeface="Times New Roman" pitchFamily="18" charset="0"/>
          </a:endParaRPr>
        </a:p>
        <a:p>
          <a:pPr algn="just"/>
          <a:r>
            <a:rPr lang="en-US" sz="1200">
              <a:effectLst/>
              <a:latin typeface="Times New Roman" pitchFamily="18" charset="0"/>
              <a:ea typeface="+mn-ea"/>
              <a:cs typeface="Times New Roman" pitchFamily="18" charset="0"/>
            </a:rPr>
            <a:t> </a:t>
          </a:r>
          <a:endParaRPr lang="en-US" sz="1200">
            <a:effectLst/>
            <a:latin typeface="Times New Roman" pitchFamily="18" charset="0"/>
            <a:cs typeface="Times New Roman" pitchFamily="18" charset="0"/>
          </a:endParaRPr>
        </a:p>
        <a:p>
          <a:pPr algn="just"/>
          <a:r>
            <a:rPr lang="en-US" sz="1200">
              <a:effectLst/>
              <a:latin typeface="Times New Roman" pitchFamily="18" charset="0"/>
              <a:ea typeface="+mn-ea"/>
              <a:cs typeface="Times New Roman" pitchFamily="18" charset="0"/>
            </a:rPr>
            <a:t>Allisa stopped her giggling as she began sprinting through the forest. She liked the old man but never showed herself to him. Usually after playing some trick on him she would leave a dear or some fruit she found deep within the forest. The man reminder of someone but she could not place him. She was intrigued by his fiery temper mostly used when something didn’t go his way or like in this case. The man had faded auburn hair with gray seeping throughout.</a:t>
          </a:r>
          <a:endParaRPr lang="en-US" sz="1200">
            <a:effectLst/>
            <a:latin typeface="Times New Roman" pitchFamily="18" charset="0"/>
            <a:cs typeface="Times New Roman" pitchFamily="18" charset="0"/>
          </a:endParaRPr>
        </a:p>
        <a:p>
          <a:pPr algn="just"/>
          <a:r>
            <a:rPr lang="en-US" sz="1200">
              <a:effectLst/>
              <a:latin typeface="Times New Roman" pitchFamily="18" charset="0"/>
              <a:ea typeface="+mn-ea"/>
              <a:cs typeface="Times New Roman" pitchFamily="18" charset="0"/>
            </a:rPr>
            <a:t> </a:t>
          </a:r>
          <a:endParaRPr lang="en-US" sz="1200">
            <a:effectLst/>
            <a:latin typeface="Times New Roman" pitchFamily="18" charset="0"/>
            <a:cs typeface="Times New Roman" pitchFamily="18" charset="0"/>
          </a:endParaRPr>
        </a:p>
        <a:p>
          <a:pPr algn="just"/>
          <a:r>
            <a:rPr lang="en-US" sz="1200">
              <a:effectLst/>
              <a:latin typeface="Times New Roman" pitchFamily="18" charset="0"/>
              <a:ea typeface="+mn-ea"/>
              <a:cs typeface="Times New Roman" pitchFamily="18" charset="0"/>
            </a:rPr>
            <a:t>She ran on through the trees, something she could do for hours with Luna running beside her. The tiger was special and very rare. She was white all over with the normal black markings. If not for Allisa it would have died. She had watched the cat and it mother when it was born and when the mother did not return for several days Allisa’s mentor allowed her to care for the beast. The big cat had been with her several years now and they were attuned to one another.</a:t>
          </a:r>
          <a:endParaRPr lang="en-US" sz="1200">
            <a:effectLst/>
            <a:latin typeface="Times New Roman" pitchFamily="18" charset="0"/>
            <a:cs typeface="Times New Roman" pitchFamily="18" charset="0"/>
          </a:endParaRPr>
        </a:p>
        <a:p>
          <a:pPr algn="just"/>
          <a:r>
            <a:rPr lang="en-US" sz="1200">
              <a:effectLst/>
              <a:latin typeface="Times New Roman" pitchFamily="18" charset="0"/>
              <a:ea typeface="+mn-ea"/>
              <a:cs typeface="Times New Roman" pitchFamily="18" charset="0"/>
            </a:rPr>
            <a:t> </a:t>
          </a:r>
          <a:endParaRPr lang="en-US" sz="1200">
            <a:effectLst/>
            <a:latin typeface="Times New Roman" pitchFamily="18" charset="0"/>
            <a:cs typeface="Times New Roman" pitchFamily="18" charset="0"/>
          </a:endParaRPr>
        </a:p>
        <a:p>
          <a:pPr algn="just"/>
          <a:r>
            <a:rPr lang="en-US" sz="1200">
              <a:effectLst/>
              <a:latin typeface="Times New Roman" pitchFamily="18" charset="0"/>
              <a:ea typeface="+mn-ea"/>
              <a:cs typeface="Times New Roman" pitchFamily="18" charset="0"/>
            </a:rPr>
            <a:t>At noon Allisa came to the clearing where she planned to take nourishment.  Setting on a fallen log she opened her pouch and removed two packages. The first she unwrapped was slab of fresh dear meat she he picked up before leaving her home.  The cat immediately raised its head and began sniffing. “You know what I’ve got girl, here take it.” Allisa says as she tosses the meat towards the tiger. Luna lunges up ripping the meat from the air before settling down to devour it. The second package contains a slice of smoked dear and two slice of bread one with a honey spread.  As she eats the big cat come over and lays its head in her lap. Allisa begins to rub the cats huge head and scratch behind its ears.  </a:t>
          </a:r>
          <a:endParaRPr lang="en-US" sz="1200">
            <a:effectLst/>
            <a:latin typeface="Times New Roman" pitchFamily="18" charset="0"/>
            <a:cs typeface="Times New Roman" pitchFamily="18" charset="0"/>
          </a:endParaRPr>
        </a:p>
        <a:p>
          <a:pPr algn="just"/>
          <a:r>
            <a:rPr lang="en-US" sz="1200">
              <a:effectLst/>
              <a:latin typeface="Times New Roman" pitchFamily="18" charset="0"/>
              <a:ea typeface="+mn-ea"/>
              <a:cs typeface="Times New Roman" pitchFamily="18" charset="0"/>
            </a:rPr>
            <a:t> </a:t>
          </a:r>
          <a:endParaRPr lang="en-US" sz="1200">
            <a:effectLst/>
            <a:latin typeface="Times New Roman" pitchFamily="18" charset="0"/>
            <a:cs typeface="Times New Roman" pitchFamily="18" charset="0"/>
          </a:endParaRPr>
        </a:p>
        <a:p>
          <a:pPr algn="just"/>
          <a:r>
            <a:rPr lang="en-US" sz="1200">
              <a:effectLst/>
              <a:latin typeface="Times New Roman" pitchFamily="18" charset="0"/>
              <a:ea typeface="+mn-ea"/>
              <a:cs typeface="Times New Roman" pitchFamily="18" charset="0"/>
            </a:rPr>
            <a:t>The two continue on their journey. Today was a special day, Allisa was starting her spirit quest. She was instructed to go out and seek what nature had in store and to return when that was done, taking nothing but her dagger and the clothes on her back. First she was to go done to the town of Waterdeep to purchase what was needed. She had only taken the clothes on her back, a forest green tunic and paints with matching doe skin boots. Finally about mid afternoon they arrived at the edge of the woods where the town could be seen sprawled out before them. She had only been here once before with her master. This would be her first time to interact with people other than elves and she was not a little bit nervous. “Luna, you stay hidden. Just the sight of you will scar most people.  If I need you I will call” The great cat nuzzles her leg and the girl pats the cats  head before it leaves to hide.</a:t>
          </a:r>
          <a:endParaRPr lang="en-US" sz="1200">
            <a:effectLst/>
            <a:latin typeface="Times New Roman" pitchFamily="18" charset="0"/>
            <a:cs typeface="Times New Roman" pitchFamily="18" charset="0"/>
          </a:endParaRPr>
        </a:p>
        <a:p>
          <a:pPr algn="just"/>
          <a:r>
            <a:rPr lang="en-US" sz="1200">
              <a:effectLst/>
              <a:latin typeface="Times New Roman" pitchFamily="18" charset="0"/>
              <a:ea typeface="+mn-ea"/>
              <a:cs typeface="Times New Roman" pitchFamily="18" charset="0"/>
            </a:rPr>
            <a:t> </a:t>
          </a:r>
          <a:endParaRPr lang="en-US" sz="1200">
            <a:effectLst/>
            <a:latin typeface="Times New Roman" pitchFamily="18" charset="0"/>
            <a:cs typeface="Times New Roman" pitchFamily="18" charset="0"/>
          </a:endParaRPr>
        </a:p>
        <a:p>
          <a:pPr algn="just"/>
          <a:r>
            <a:rPr lang="en-US" sz="1200" b="1">
              <a:effectLst/>
              <a:latin typeface="Times New Roman" pitchFamily="18" charset="0"/>
              <a:ea typeface="+mn-ea"/>
              <a:cs typeface="Times New Roman" pitchFamily="18" charset="0"/>
            </a:rPr>
            <a:t>Personality:  </a:t>
          </a:r>
          <a:r>
            <a:rPr lang="en-US" sz="1200">
              <a:effectLst/>
              <a:latin typeface="Times New Roman" pitchFamily="18" charset="0"/>
              <a:ea typeface="+mn-ea"/>
              <a:cs typeface="Times New Roman" pitchFamily="18" charset="0"/>
            </a:rPr>
            <a:t>Allisa is usually a soft spoken person, but her fiery human side does have its say occasionally. She hates the mistreatment of animals and is leery of humans since she has met few at this point in her life. She can be mischievous at times and enjoys a good laugh. She enjoys being out in nature and discovering new plants and animals. Her oneness with nature is what moved her to become a druid.</a:t>
          </a:r>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76200</xdr:colOff>
      <xdr:row>15</xdr:row>
      <xdr:rowOff>15240</xdr:rowOff>
    </xdr:from>
    <xdr:to>
      <xdr:col>6</xdr:col>
      <xdr:colOff>1247775</xdr:colOff>
      <xdr:row>16</xdr:row>
      <xdr:rowOff>241934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389120" y="3413760"/>
          <a:ext cx="2291715" cy="44767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391400" y="0"/>
          <a:ext cx="185166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142875</xdr:colOff>
      <xdr:row>1</xdr:row>
      <xdr:rowOff>123825</xdr:rowOff>
    </xdr:from>
    <xdr:to>
      <xdr:col>2</xdr:col>
      <xdr:colOff>180975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2095500"/>
          <a:ext cx="4610100"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Listen 4, Spot 7, Swim 12.</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claws +11 melee (1d8+8) and bite +6 melee (2d6+4)</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4629150" y="1257300"/>
          <a:ext cx="2457450" cy="15049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Low Light Vision, Scent, Endurance, Run, Track.</a:t>
          </a:r>
        </a:p>
        <a:p>
          <a:pPr algn="just" rtl="0">
            <a:defRPr sz="1000"/>
          </a:pPr>
          <a:r>
            <a:rPr lang="en-US" sz="1200" b="1" i="0" u="none" strike="noStrike" baseline="0">
              <a:solidFill>
                <a:srgbClr val="000000"/>
              </a:solidFill>
              <a:latin typeface="Times New Roman" pitchFamily="18" charset="0"/>
              <a:cs typeface="Times New Roman" pitchFamily="18" charset="0"/>
            </a:rPr>
            <a:t>Tricks:  </a:t>
          </a:r>
          <a:r>
            <a:rPr lang="en-US" sz="1200" b="0" i="0" u="none" strike="noStrike" baseline="0">
              <a:solidFill>
                <a:srgbClr val="000000"/>
              </a:solidFill>
              <a:latin typeface="Times New Roman" pitchFamily="18" charset="0"/>
              <a:cs typeface="Times New Roman" pitchFamily="18" charset="0"/>
            </a:rPr>
            <a:t>attack, come, defend, down, fetch, heel, seek, stay.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1"/>
  <sheetViews>
    <sheetView showGridLines="0" tabSelected="1" zoomScaleNormal="100" workbookViewId="0"/>
  </sheetViews>
  <sheetFormatPr defaultColWidth="13" defaultRowHeight="15.6"/>
  <cols>
    <col min="1" max="1" width="13.796875" style="65" customWidth="1"/>
    <col min="2" max="2" width="13.3984375" style="66" customWidth="1"/>
    <col min="3" max="3" width="5.8984375" style="66" customWidth="1"/>
    <col min="4" max="4" width="13.69921875" style="65" bestFit="1" customWidth="1"/>
    <col min="5" max="5" width="9.796875" style="66" bestFit="1" customWidth="1"/>
    <col min="6" max="6" width="14.69921875" style="65" customWidth="1"/>
    <col min="7" max="7" width="17.09765625" style="66" customWidth="1"/>
    <col min="8" max="16384" width="13" style="21"/>
  </cols>
  <sheetData>
    <row r="1" spans="1:7" ht="29.4" thickTop="1" thickBot="1">
      <c r="A1" s="493" t="s">
        <v>329</v>
      </c>
      <c r="B1" s="494" t="s">
        <v>328</v>
      </c>
      <c r="C1" s="495"/>
      <c r="D1" s="496"/>
      <c r="E1" s="497"/>
      <c r="F1" s="496"/>
      <c r="G1" s="498" t="s">
        <v>351</v>
      </c>
    </row>
    <row r="2" spans="1:7" ht="17.399999999999999" thickTop="1">
      <c r="A2" s="22" t="s">
        <v>746</v>
      </c>
      <c r="B2" s="23" t="s">
        <v>385</v>
      </c>
      <c r="C2" s="23"/>
      <c r="D2" s="24" t="s">
        <v>733</v>
      </c>
      <c r="E2" s="25" t="s">
        <v>142</v>
      </c>
      <c r="F2" s="26"/>
      <c r="G2" s="27"/>
    </row>
    <row r="3" spans="1:7" ht="16.8">
      <c r="A3" s="22" t="s">
        <v>747</v>
      </c>
      <c r="B3" s="23" t="s">
        <v>102</v>
      </c>
      <c r="C3" s="23"/>
      <c r="D3" s="24" t="s">
        <v>0</v>
      </c>
      <c r="E3" s="25">
        <v>14</v>
      </c>
      <c r="F3" s="24"/>
      <c r="G3" s="27"/>
    </row>
    <row r="4" spans="1:7" ht="16.8">
      <c r="A4" s="474" t="s">
        <v>747</v>
      </c>
      <c r="B4" s="603" t="s">
        <v>433</v>
      </c>
      <c r="C4" s="475"/>
      <c r="D4" s="476" t="s">
        <v>0</v>
      </c>
      <c r="E4" s="477">
        <v>3</v>
      </c>
      <c r="F4" s="24"/>
      <c r="G4" s="27"/>
    </row>
    <row r="5" spans="1:7" ht="16.8">
      <c r="A5" s="22" t="s">
        <v>748</v>
      </c>
      <c r="B5" s="23" t="s">
        <v>125</v>
      </c>
      <c r="C5" s="23"/>
      <c r="D5" s="24" t="s">
        <v>734</v>
      </c>
      <c r="E5" s="25">
        <v>24</v>
      </c>
      <c r="F5" s="24"/>
      <c r="G5" s="27"/>
    </row>
    <row r="6" spans="1:7" ht="16.8">
      <c r="A6" s="22" t="s">
        <v>749</v>
      </c>
      <c r="B6" s="23" t="s">
        <v>359</v>
      </c>
      <c r="C6" s="23"/>
      <c r="D6" s="24" t="s">
        <v>735</v>
      </c>
      <c r="E6" s="25" t="s">
        <v>330</v>
      </c>
      <c r="F6" s="24"/>
      <c r="G6" s="27"/>
    </row>
    <row r="7" spans="1:7" ht="17.399999999999999" thickBot="1">
      <c r="A7" s="22" t="s">
        <v>750</v>
      </c>
      <c r="B7" s="23" t="s">
        <v>445</v>
      </c>
      <c r="C7" s="23"/>
      <c r="D7" s="24" t="s">
        <v>736</v>
      </c>
      <c r="E7" s="25" t="s">
        <v>331</v>
      </c>
      <c r="F7" s="24"/>
      <c r="G7" s="27"/>
    </row>
    <row r="8" spans="1:7" ht="17.399999999999999" thickTop="1">
      <c r="A8" s="28" t="s">
        <v>730</v>
      </c>
      <c r="B8" s="611">
        <f>10+2</f>
        <v>12</v>
      </c>
      <c r="C8" s="612"/>
      <c r="D8" s="29" t="s">
        <v>737</v>
      </c>
      <c r="E8" s="466" t="s">
        <v>362</v>
      </c>
      <c r="F8" s="30"/>
      <c r="G8" s="27"/>
    </row>
    <row r="9" spans="1:7" ht="16.8">
      <c r="A9" s="461" t="s">
        <v>731</v>
      </c>
      <c r="B9" s="464" t="str">
        <f>C12</f>
        <v>+3</v>
      </c>
      <c r="C9" s="465"/>
      <c r="D9" s="462" t="s">
        <v>738</v>
      </c>
      <c r="E9" s="463" t="s">
        <v>362</v>
      </c>
      <c r="F9" s="30"/>
      <c r="G9" s="27"/>
    </row>
    <row r="10" spans="1:7" ht="17.399999999999999" thickBot="1">
      <c r="A10" s="31" t="s">
        <v>732</v>
      </c>
      <c r="B10" s="601">
        <v>136000</v>
      </c>
      <c r="C10" s="602"/>
      <c r="D10" s="573" t="s">
        <v>739</v>
      </c>
      <c r="E10" s="574">
        <f>E3+E4+C16+2-2+1</f>
        <v>20</v>
      </c>
      <c r="F10" s="30"/>
      <c r="G10" s="27"/>
    </row>
    <row r="11" spans="1:7" ht="17.399999999999999" thickTop="1">
      <c r="A11" s="32" t="s">
        <v>728</v>
      </c>
      <c r="B11" s="704">
        <v>12</v>
      </c>
      <c r="C11" s="33" t="str">
        <f t="shared" ref="C11:C16" si="0">IF(B11&gt;9.9,CONCATENATE("+",ROUNDDOWN((B11-10)/2,0)),ROUNDUP((B11-10)/2,0))</f>
        <v>+1</v>
      </c>
      <c r="D11" s="34" t="s">
        <v>740</v>
      </c>
      <c r="E11" s="627" t="s">
        <v>767</v>
      </c>
      <c r="F11" s="30"/>
      <c r="G11" s="27"/>
    </row>
    <row r="12" spans="1:7" ht="16.8">
      <c r="A12" s="35" t="s">
        <v>725</v>
      </c>
      <c r="B12" s="705">
        <f>14+2</f>
        <v>16</v>
      </c>
      <c r="C12" s="36" t="str">
        <f t="shared" si="0"/>
        <v>+3</v>
      </c>
      <c r="D12" s="37" t="s">
        <v>741</v>
      </c>
      <c r="E12" s="38">
        <f>SUM(Martial!$G$3:$G$32)+SUM(Equipment!$C$3:$C$19)</f>
        <v>47.5</v>
      </c>
      <c r="F12" s="30"/>
      <c r="G12" s="27"/>
    </row>
    <row r="13" spans="1:7" ht="16.8">
      <c r="A13" s="39" t="s">
        <v>724</v>
      </c>
      <c r="B13" s="588">
        <f>10</f>
        <v>10</v>
      </c>
      <c r="C13" s="41" t="str">
        <f t="shared" si="0"/>
        <v>+0</v>
      </c>
      <c r="D13" s="37" t="s">
        <v>742</v>
      </c>
      <c r="E13" s="42">
        <f>ROUNDUP(((E3*8)*0.75)+(((E4*8)*0.75)+((E3+E4))*C13),0)</f>
        <v>102</v>
      </c>
      <c r="F13" s="30"/>
      <c r="G13" s="27"/>
    </row>
    <row r="14" spans="1:7" ht="16.8">
      <c r="A14" s="43" t="s">
        <v>729</v>
      </c>
      <c r="B14" s="40">
        <v>12</v>
      </c>
      <c r="C14" s="36" t="str">
        <f t="shared" si="0"/>
        <v>+1</v>
      </c>
      <c r="D14" s="44" t="s">
        <v>743</v>
      </c>
      <c r="E14" s="610">
        <f>10+C12</f>
        <v>13</v>
      </c>
      <c r="F14" s="22"/>
      <c r="G14" s="27"/>
    </row>
    <row r="15" spans="1:7" ht="16.8">
      <c r="A15" s="46" t="s">
        <v>727</v>
      </c>
      <c r="B15" s="47">
        <v>18</v>
      </c>
      <c r="C15" s="36" t="str">
        <f t="shared" si="0"/>
        <v>+4</v>
      </c>
      <c r="D15" s="44" t="s">
        <v>744</v>
      </c>
      <c r="E15" s="45">
        <f>E16-C12</f>
        <v>21</v>
      </c>
      <c r="F15" s="30"/>
      <c r="G15" s="27"/>
    </row>
    <row r="16" spans="1:7" ht="17.399999999999999" thickBot="1">
      <c r="A16" s="48" t="s">
        <v>726</v>
      </c>
      <c r="B16" s="49">
        <v>14</v>
      </c>
      <c r="C16" s="50" t="str">
        <f t="shared" si="0"/>
        <v>+2</v>
      </c>
      <c r="D16" s="51" t="s">
        <v>745</v>
      </c>
      <c r="E16" s="574">
        <f>E14+SUM(Martial!B24:B28)</f>
        <v>24</v>
      </c>
      <c r="F16" s="30"/>
      <c r="G16" s="27"/>
    </row>
    <row r="17" spans="1:7" ht="24" thickTop="1" thickBot="1">
      <c r="A17" s="52" t="s">
        <v>18</v>
      </c>
      <c r="B17" s="53"/>
      <c r="C17" s="53"/>
      <c r="D17" s="54"/>
      <c r="E17" s="674"/>
      <c r="F17" s="54"/>
      <c r="G17" s="55"/>
    </row>
    <row r="18" spans="1:7" s="19" customFormat="1" ht="17.399999999999999" thickTop="1">
      <c r="A18" s="56"/>
      <c r="B18" s="57"/>
      <c r="C18" s="57"/>
      <c r="D18" s="57"/>
      <c r="E18" s="57"/>
      <c r="F18" s="57"/>
      <c r="G18" s="58"/>
    </row>
    <row r="19" spans="1:7" s="19" customFormat="1" ht="16.8">
      <c r="A19" s="59"/>
      <c r="B19" s="60"/>
      <c r="C19" s="60"/>
      <c r="D19" s="60"/>
      <c r="E19" s="60"/>
      <c r="F19" s="60"/>
      <c r="G19" s="61"/>
    </row>
    <row r="20" spans="1:7" s="19" customFormat="1" ht="16.8">
      <c r="A20" s="59"/>
      <c r="B20" s="60"/>
      <c r="C20" s="60"/>
      <c r="D20" s="60"/>
      <c r="E20" s="60"/>
      <c r="F20" s="60"/>
      <c r="G20" s="61"/>
    </row>
    <row r="21" spans="1:7" s="19" customFormat="1" ht="16.8">
      <c r="A21" s="59"/>
      <c r="B21" s="60"/>
      <c r="C21" s="60"/>
      <c r="D21" s="60"/>
      <c r="E21" s="60"/>
      <c r="F21" s="60"/>
      <c r="G21" s="61"/>
    </row>
    <row r="22" spans="1:7" s="19" customFormat="1" ht="16.8">
      <c r="A22" s="59"/>
      <c r="B22" s="60"/>
      <c r="C22" s="60"/>
      <c r="D22" s="60"/>
      <c r="E22" s="60"/>
      <c r="F22" s="60"/>
      <c r="G22" s="61"/>
    </row>
    <row r="23" spans="1:7" s="19" customFormat="1" ht="16.8">
      <c r="A23" s="59"/>
      <c r="B23" s="60"/>
      <c r="C23" s="60"/>
      <c r="D23" s="60"/>
      <c r="E23" s="60"/>
      <c r="F23" s="60"/>
      <c r="G23" s="61"/>
    </row>
    <row r="24" spans="1:7" s="19" customFormat="1" ht="16.8">
      <c r="A24" s="59"/>
      <c r="B24" s="60"/>
      <c r="C24" s="60"/>
      <c r="D24" s="60"/>
      <c r="E24" s="60"/>
      <c r="F24" s="60"/>
      <c r="G24" s="61"/>
    </row>
    <row r="25" spans="1:7" s="19" customFormat="1" ht="16.8">
      <c r="A25" s="59"/>
      <c r="B25" s="60"/>
      <c r="C25" s="60"/>
      <c r="D25" s="60"/>
      <c r="E25" s="60"/>
      <c r="F25" s="60"/>
      <c r="G25" s="61"/>
    </row>
    <row r="26" spans="1:7" s="19" customFormat="1" ht="16.8">
      <c r="A26" s="59"/>
      <c r="B26" s="60"/>
      <c r="C26" s="60"/>
      <c r="D26" s="60"/>
      <c r="E26" s="60"/>
      <c r="F26" s="60"/>
      <c r="G26" s="61"/>
    </row>
    <row r="27" spans="1:7" s="19" customFormat="1" ht="16.8">
      <c r="A27" s="59"/>
      <c r="B27" s="60"/>
      <c r="C27" s="60"/>
      <c r="D27" s="60"/>
      <c r="E27" s="60"/>
      <c r="F27" s="60"/>
      <c r="G27" s="61"/>
    </row>
    <row r="28" spans="1:7" s="19" customFormat="1" ht="16.8">
      <c r="A28" s="59"/>
      <c r="B28" s="60"/>
      <c r="C28" s="60"/>
      <c r="D28" s="60"/>
      <c r="E28" s="60"/>
      <c r="F28" s="60"/>
      <c r="G28" s="61"/>
    </row>
    <row r="29" spans="1:7" s="19" customFormat="1" ht="16.8">
      <c r="A29" s="59"/>
      <c r="B29" s="60"/>
      <c r="C29" s="60"/>
      <c r="D29" s="60"/>
      <c r="E29" s="60"/>
      <c r="F29" s="60"/>
      <c r="G29" s="61"/>
    </row>
    <row r="30" spans="1:7" s="19" customFormat="1" ht="16.8">
      <c r="A30" s="59"/>
      <c r="B30" s="60"/>
      <c r="C30" s="60"/>
      <c r="D30" s="60"/>
      <c r="E30" s="60"/>
      <c r="F30" s="60"/>
      <c r="G30" s="61"/>
    </row>
    <row r="31" spans="1:7" s="19" customFormat="1" ht="16.8">
      <c r="A31" s="59"/>
      <c r="B31" s="60"/>
      <c r="C31" s="60"/>
      <c r="D31" s="60"/>
      <c r="E31" s="60"/>
      <c r="F31" s="60"/>
      <c r="G31" s="61"/>
    </row>
    <row r="32" spans="1:7" s="19" customFormat="1" ht="16.8">
      <c r="A32" s="59"/>
      <c r="B32" s="60"/>
      <c r="C32" s="60"/>
      <c r="D32" s="60"/>
      <c r="E32" s="60"/>
      <c r="F32" s="60"/>
      <c r="G32" s="61"/>
    </row>
    <row r="33" spans="1:7" s="19" customFormat="1" ht="16.8">
      <c r="A33" s="59"/>
      <c r="B33" s="60"/>
      <c r="C33" s="60"/>
      <c r="D33" s="60"/>
      <c r="E33" s="60"/>
      <c r="F33" s="60"/>
      <c r="G33" s="61"/>
    </row>
    <row r="34" spans="1:7" s="19" customFormat="1" ht="16.8">
      <c r="A34" s="59"/>
      <c r="B34" s="60"/>
      <c r="C34" s="60"/>
      <c r="D34" s="60"/>
      <c r="E34" s="60"/>
      <c r="F34" s="60"/>
      <c r="G34" s="61"/>
    </row>
    <row r="35" spans="1:7" s="19" customFormat="1" ht="16.8">
      <c r="A35" s="59"/>
      <c r="B35" s="60"/>
      <c r="C35" s="60"/>
      <c r="D35" s="60"/>
      <c r="E35" s="60"/>
      <c r="F35" s="60"/>
      <c r="G35" s="61"/>
    </row>
    <row r="36" spans="1:7" s="19" customFormat="1" ht="16.8">
      <c r="A36" s="59"/>
      <c r="B36" s="60"/>
      <c r="C36" s="60"/>
      <c r="D36" s="60"/>
      <c r="E36" s="60"/>
      <c r="F36" s="60"/>
      <c r="G36" s="61"/>
    </row>
    <row r="37" spans="1:7" s="19" customFormat="1" ht="16.8">
      <c r="A37" s="59"/>
      <c r="B37" s="60"/>
      <c r="C37" s="60"/>
      <c r="D37" s="60"/>
      <c r="E37" s="60"/>
      <c r="F37" s="60"/>
      <c r="G37" s="61"/>
    </row>
    <row r="38" spans="1:7" s="19" customFormat="1" ht="16.8">
      <c r="A38" s="59"/>
      <c r="B38" s="60"/>
      <c r="C38" s="60"/>
      <c r="D38" s="60"/>
      <c r="E38" s="60"/>
      <c r="F38" s="60"/>
      <c r="G38" s="61"/>
    </row>
    <row r="39" spans="1:7" s="19" customFormat="1" ht="16.8">
      <c r="A39" s="59"/>
      <c r="B39" s="60"/>
      <c r="C39" s="60"/>
      <c r="D39" s="60"/>
      <c r="E39" s="60"/>
      <c r="F39" s="60"/>
      <c r="G39" s="61"/>
    </row>
    <row r="40" spans="1:7" s="19" customFormat="1" ht="16.8">
      <c r="A40" s="59"/>
      <c r="B40" s="60"/>
      <c r="C40" s="60"/>
      <c r="D40" s="60"/>
      <c r="E40" s="60"/>
      <c r="F40" s="60"/>
      <c r="G40" s="61"/>
    </row>
    <row r="41" spans="1:7" s="19" customFormat="1" ht="16.8">
      <c r="A41" s="59"/>
      <c r="B41" s="60"/>
      <c r="C41" s="60"/>
      <c r="D41" s="60"/>
      <c r="E41" s="60"/>
      <c r="F41" s="60"/>
      <c r="G41" s="61"/>
    </row>
    <row r="42" spans="1:7" s="19" customFormat="1" ht="16.8">
      <c r="A42" s="59"/>
      <c r="B42" s="60"/>
      <c r="C42" s="60"/>
      <c r="D42" s="60"/>
      <c r="E42" s="60"/>
      <c r="F42" s="60"/>
      <c r="G42" s="61"/>
    </row>
    <row r="43" spans="1:7" s="19" customFormat="1" ht="16.8">
      <c r="A43" s="59"/>
      <c r="B43" s="60"/>
      <c r="C43" s="60"/>
      <c r="D43" s="60"/>
      <c r="E43" s="60"/>
      <c r="F43" s="60"/>
      <c r="G43" s="61"/>
    </row>
    <row r="44" spans="1:7" s="19" customFormat="1" ht="16.8">
      <c r="A44" s="59"/>
      <c r="B44" s="60"/>
      <c r="C44" s="60"/>
      <c r="D44" s="60"/>
      <c r="E44" s="60"/>
      <c r="F44" s="60"/>
      <c r="G44" s="61"/>
    </row>
    <row r="45" spans="1:7" s="19" customFormat="1" ht="16.8">
      <c r="A45" s="59"/>
      <c r="B45" s="60"/>
      <c r="C45" s="60"/>
      <c r="D45" s="60"/>
      <c r="E45" s="60"/>
      <c r="F45" s="60"/>
      <c r="G45" s="61"/>
    </row>
    <row r="46" spans="1:7" s="19" customFormat="1" ht="16.8">
      <c r="A46" s="59"/>
      <c r="B46" s="60"/>
      <c r="C46" s="60"/>
      <c r="D46" s="60"/>
      <c r="E46" s="60"/>
      <c r="F46" s="60"/>
      <c r="G46" s="61"/>
    </row>
    <row r="47" spans="1:7" s="19" customFormat="1" ht="16.8">
      <c r="A47" s="59"/>
      <c r="B47" s="60"/>
      <c r="C47" s="60"/>
      <c r="D47" s="60"/>
      <c r="E47" s="60"/>
      <c r="F47" s="60"/>
      <c r="G47" s="61"/>
    </row>
    <row r="48" spans="1:7" s="19" customFormat="1" ht="16.8">
      <c r="A48" s="59"/>
      <c r="B48" s="60"/>
      <c r="C48" s="60"/>
      <c r="D48" s="60"/>
      <c r="E48" s="60"/>
      <c r="F48" s="60"/>
      <c r="G48" s="61"/>
    </row>
    <row r="49" spans="1:7" s="19" customFormat="1" ht="16.8">
      <c r="A49" s="59"/>
      <c r="B49" s="60"/>
      <c r="C49" s="60"/>
      <c r="D49" s="60"/>
      <c r="E49" s="60"/>
      <c r="F49" s="60"/>
      <c r="G49" s="61"/>
    </row>
    <row r="50" spans="1:7" s="19" customFormat="1" ht="16.8">
      <c r="A50" s="59"/>
      <c r="B50" s="60"/>
      <c r="C50" s="60"/>
      <c r="D50" s="60"/>
      <c r="E50" s="60"/>
      <c r="F50" s="60"/>
      <c r="G50" s="61"/>
    </row>
    <row r="51" spans="1:7" s="19" customFormat="1" ht="16.8">
      <c r="A51" s="59"/>
      <c r="B51" s="60"/>
      <c r="C51" s="60"/>
      <c r="D51" s="60"/>
      <c r="E51" s="60"/>
      <c r="F51" s="60"/>
      <c r="G51" s="61"/>
    </row>
    <row r="52" spans="1:7" s="19" customFormat="1" ht="16.8">
      <c r="A52" s="59"/>
      <c r="B52" s="60"/>
      <c r="C52" s="60"/>
      <c r="D52" s="60"/>
      <c r="E52" s="60"/>
      <c r="F52" s="60"/>
      <c r="G52" s="61"/>
    </row>
    <row r="53" spans="1:7" s="19" customFormat="1" ht="16.8">
      <c r="A53" s="59"/>
      <c r="B53" s="60"/>
      <c r="C53" s="60"/>
      <c r="D53" s="60"/>
      <c r="E53" s="60"/>
      <c r="F53" s="60"/>
      <c r="G53" s="61"/>
    </row>
    <row r="54" spans="1:7" s="19" customFormat="1" ht="16.8">
      <c r="A54" s="59"/>
      <c r="B54" s="60"/>
      <c r="C54" s="60"/>
      <c r="D54" s="60"/>
      <c r="E54" s="60"/>
      <c r="F54" s="60"/>
      <c r="G54" s="61"/>
    </row>
    <row r="55" spans="1:7" s="19" customFormat="1" ht="16.8">
      <c r="A55" s="59"/>
      <c r="B55" s="60"/>
      <c r="C55" s="60"/>
      <c r="D55" s="60"/>
      <c r="E55" s="60"/>
      <c r="F55" s="60"/>
      <c r="G55" s="61"/>
    </row>
    <row r="56" spans="1:7" s="19" customFormat="1" ht="16.8">
      <c r="A56" s="59"/>
      <c r="B56" s="60"/>
      <c r="C56" s="60"/>
      <c r="D56" s="60"/>
      <c r="E56" s="60"/>
      <c r="F56" s="60"/>
      <c r="G56" s="61"/>
    </row>
    <row r="57" spans="1:7" s="19" customFormat="1" ht="16.8">
      <c r="A57" s="59"/>
      <c r="B57" s="60"/>
      <c r="C57" s="60"/>
      <c r="D57" s="60"/>
      <c r="E57" s="60"/>
      <c r="F57" s="60"/>
      <c r="G57" s="61"/>
    </row>
    <row r="58" spans="1:7" s="19" customFormat="1" ht="16.8">
      <c r="A58" s="59"/>
      <c r="B58" s="60"/>
      <c r="C58" s="60"/>
      <c r="D58" s="60"/>
      <c r="E58" s="60"/>
      <c r="F58" s="60"/>
      <c r="G58" s="61"/>
    </row>
    <row r="59" spans="1:7" s="19" customFormat="1" ht="16.8">
      <c r="A59" s="59"/>
      <c r="B59" s="60"/>
      <c r="C59" s="60"/>
      <c r="D59" s="60"/>
      <c r="E59" s="60"/>
      <c r="F59" s="60"/>
      <c r="G59" s="61"/>
    </row>
    <row r="60" spans="1:7" s="19" customFormat="1" ht="16.8">
      <c r="A60" s="59"/>
      <c r="B60" s="60"/>
      <c r="C60" s="60"/>
      <c r="D60" s="60"/>
      <c r="E60" s="60"/>
      <c r="F60" s="60"/>
      <c r="G60" s="61"/>
    </row>
    <row r="61" spans="1:7" s="19" customFormat="1" ht="16.8">
      <c r="A61" s="59"/>
      <c r="B61" s="60"/>
      <c r="C61" s="60"/>
      <c r="D61" s="60"/>
      <c r="E61" s="60"/>
      <c r="F61" s="60"/>
      <c r="G61" s="61"/>
    </row>
    <row r="62" spans="1:7" s="19" customFormat="1" ht="16.8">
      <c r="A62" s="59"/>
      <c r="B62" s="60"/>
      <c r="C62" s="60"/>
      <c r="D62" s="60"/>
      <c r="E62" s="60"/>
      <c r="F62" s="60"/>
      <c r="G62" s="61"/>
    </row>
    <row r="63" spans="1:7" s="19" customFormat="1" ht="16.8">
      <c r="A63" s="59"/>
      <c r="B63" s="60"/>
      <c r="C63" s="60"/>
      <c r="D63" s="60"/>
      <c r="E63" s="60"/>
      <c r="F63" s="60"/>
      <c r="G63" s="61"/>
    </row>
    <row r="64" spans="1:7" s="19" customFormat="1" ht="16.8">
      <c r="A64" s="59"/>
      <c r="B64" s="60"/>
      <c r="C64" s="60"/>
      <c r="D64" s="60"/>
      <c r="E64" s="60"/>
      <c r="F64" s="60"/>
      <c r="G64" s="61"/>
    </row>
    <row r="65" spans="1:7" s="19" customFormat="1" ht="16.8">
      <c r="A65" s="59"/>
      <c r="B65" s="60"/>
      <c r="C65" s="60"/>
      <c r="D65" s="60"/>
      <c r="E65" s="60"/>
      <c r="F65" s="60"/>
      <c r="G65" s="61"/>
    </row>
    <row r="66" spans="1:7" s="19" customFormat="1" ht="16.8">
      <c r="A66" s="59"/>
      <c r="B66" s="60"/>
      <c r="C66" s="60"/>
      <c r="D66" s="60"/>
      <c r="E66" s="60"/>
      <c r="F66" s="60"/>
      <c r="G66" s="61"/>
    </row>
    <row r="67" spans="1:7" s="19" customFormat="1" ht="16.8">
      <c r="A67" s="59"/>
      <c r="B67" s="60"/>
      <c r="C67" s="60"/>
      <c r="D67" s="60"/>
      <c r="E67" s="60"/>
      <c r="F67" s="60"/>
      <c r="G67" s="61"/>
    </row>
    <row r="68" spans="1:7" s="19" customFormat="1" ht="16.8">
      <c r="A68" s="59"/>
      <c r="B68" s="60"/>
      <c r="C68" s="60"/>
      <c r="D68" s="60"/>
      <c r="E68" s="60"/>
      <c r="F68" s="60"/>
      <c r="G68" s="61"/>
    </row>
    <row r="69" spans="1:7" s="19" customFormat="1" ht="16.8">
      <c r="A69" s="59"/>
      <c r="B69" s="60"/>
      <c r="C69" s="60"/>
      <c r="D69" s="60"/>
      <c r="E69" s="60"/>
      <c r="F69" s="60"/>
      <c r="G69" s="61"/>
    </row>
    <row r="70" spans="1:7" ht="17.399999999999999" thickBot="1">
      <c r="A70" s="62"/>
      <c r="B70" s="63"/>
      <c r="C70" s="63"/>
      <c r="D70" s="63"/>
      <c r="E70" s="63"/>
      <c r="F70" s="63"/>
      <c r="G70" s="64"/>
    </row>
    <row r="71" spans="1:7" ht="16.2" thickTop="1"/>
  </sheetData>
  <phoneticPr fontId="0" type="noConversion"/>
  <conditionalFormatting sqref="E12">
    <cfRule type="cellIs" dxfId="224" priority="4" stopIfTrue="1" operator="greaterThan">
      <formula>66</formula>
    </cfRule>
    <cfRule type="cellIs" dxfId="223" priority="5" stopIfTrue="1" operator="between">
      <formula>33</formula>
      <formula>66</formula>
    </cfRule>
  </conditionalFormatting>
  <hyperlinks>
    <hyperlink ref="G1" r:id="rId1" display="Played by Wayne"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9"/>
  <sheetViews>
    <sheetView showGridLines="0" workbookViewId="0">
      <pane ySplit="2" topLeftCell="A3" activePane="bottomLeft" state="frozen"/>
      <selection pane="bottomLeft" activeCell="A3" sqref="A3"/>
    </sheetView>
  </sheetViews>
  <sheetFormatPr defaultColWidth="13" defaultRowHeight="15.6"/>
  <cols>
    <col min="1" max="1" width="24.69921875" style="65" bestFit="1" customWidth="1"/>
    <col min="2" max="2" width="5.8984375" style="65" bestFit="1" customWidth="1"/>
    <col min="3" max="3" width="11.59765625" style="66" hidden="1" customWidth="1"/>
    <col min="4" max="4" width="5.796875" style="66" hidden="1" customWidth="1"/>
    <col min="5" max="5" width="9.5" style="66" bestFit="1" customWidth="1"/>
    <col min="6" max="6" width="6.69921875" style="66" bestFit="1" customWidth="1"/>
    <col min="7" max="7" width="6" style="181" bestFit="1" customWidth="1"/>
    <col min="8" max="8" width="5.19921875" style="181" bestFit="1" customWidth="1"/>
    <col min="9" max="9" width="6.8984375" style="181" bestFit="1" customWidth="1"/>
    <col min="10" max="10" width="32.3984375" style="65" bestFit="1" customWidth="1"/>
    <col min="11" max="16384" width="13" style="21"/>
  </cols>
  <sheetData>
    <row r="1" spans="1:10" ht="23.4" thickBot="1">
      <c r="A1" s="67" t="s">
        <v>7</v>
      </c>
      <c r="B1" s="68"/>
      <c r="C1" s="68"/>
      <c r="D1" s="68"/>
      <c r="E1" s="68"/>
      <c r="F1" s="68"/>
      <c r="G1" s="69"/>
      <c r="H1" s="69"/>
      <c r="I1" s="69"/>
      <c r="J1" s="68"/>
    </row>
    <row r="2" spans="1:10" s="19" customFormat="1" ht="34.200000000000003" thickBot="1">
      <c r="A2" s="12" t="s">
        <v>360</v>
      </c>
      <c r="B2" s="13" t="s">
        <v>23</v>
      </c>
      <c r="C2" s="13" t="s">
        <v>25</v>
      </c>
      <c r="D2" s="13" t="s">
        <v>22</v>
      </c>
      <c r="E2" s="14" t="s">
        <v>50</v>
      </c>
      <c r="F2" s="14" t="s">
        <v>26</v>
      </c>
      <c r="G2" s="15" t="s">
        <v>52</v>
      </c>
      <c r="H2" s="16" t="s">
        <v>357</v>
      </c>
      <c r="I2" s="17" t="s">
        <v>82</v>
      </c>
      <c r="J2" s="18" t="s">
        <v>80</v>
      </c>
    </row>
    <row r="3" spans="1:10" s="19" customFormat="1" ht="16.8">
      <c r="A3" s="70" t="s">
        <v>55</v>
      </c>
      <c r="B3" s="71">
        <f>9+3</f>
        <v>12</v>
      </c>
      <c r="C3" s="72" t="s">
        <v>724</v>
      </c>
      <c r="D3" s="72" t="str">
        <f>VLOOKUP(C3,'Personal File'!$A$11:$C$16,3,FALSE)</f>
        <v>+0</v>
      </c>
      <c r="E3" s="73" t="str">
        <f t="shared" ref="E3:E41" si="0">CONCATENATE(LEFT(C3,3)," (",D3,")")</f>
        <v>Con (+0)</v>
      </c>
      <c r="F3" s="578">
        <v>0</v>
      </c>
      <c r="G3" s="74">
        <f t="shared" ref="G3:G41" si="1">B3+D3+F3</f>
        <v>12</v>
      </c>
      <c r="H3" s="75">
        <f t="shared" ref="H3:H5" ca="1" si="2">RANDBETWEEN(1,20)</f>
        <v>16</v>
      </c>
      <c r="I3" s="74">
        <f ca="1">SUM(G3:H3)</f>
        <v>28</v>
      </c>
      <c r="J3" s="76" t="s">
        <v>370</v>
      </c>
    </row>
    <row r="4" spans="1:10" s="19" customFormat="1" ht="16.8">
      <c r="A4" s="77" t="s">
        <v>56</v>
      </c>
      <c r="B4" s="71">
        <f>4+3</f>
        <v>7</v>
      </c>
      <c r="C4" s="72" t="s">
        <v>725</v>
      </c>
      <c r="D4" s="72" t="str">
        <f>VLOOKUP(C4,'Personal File'!$A$11:$C$16,3,FALSE)</f>
        <v>+3</v>
      </c>
      <c r="E4" s="78" t="str">
        <f t="shared" si="0"/>
        <v>Dex (+3)</v>
      </c>
      <c r="F4" s="578">
        <v>0</v>
      </c>
      <c r="G4" s="74">
        <f t="shared" si="1"/>
        <v>10</v>
      </c>
      <c r="H4" s="75">
        <f t="shared" ca="1" si="2"/>
        <v>20</v>
      </c>
      <c r="I4" s="74">
        <f ca="1">SUM(G4:H4)</f>
        <v>30</v>
      </c>
      <c r="J4" s="76" t="s">
        <v>709</v>
      </c>
    </row>
    <row r="5" spans="1:10" s="19" customFormat="1" ht="16.8">
      <c r="A5" s="79" t="s">
        <v>57</v>
      </c>
      <c r="B5" s="80">
        <f>9+1</f>
        <v>10</v>
      </c>
      <c r="C5" s="81" t="s">
        <v>727</v>
      </c>
      <c r="D5" s="81" t="str">
        <f>VLOOKUP(C5,'Personal File'!$A$11:$C$16,3,FALSE)</f>
        <v>+4</v>
      </c>
      <c r="E5" s="82" t="str">
        <f t="shared" si="0"/>
        <v>Wis (+4)</v>
      </c>
      <c r="F5" s="579">
        <v>0</v>
      </c>
      <c r="G5" s="83">
        <f t="shared" si="1"/>
        <v>14</v>
      </c>
      <c r="H5" s="84">
        <f t="shared" ca="1" si="2"/>
        <v>10</v>
      </c>
      <c r="I5" s="83">
        <f ca="1">SUM(G5:H5)</f>
        <v>24</v>
      </c>
      <c r="J5" s="85" t="s">
        <v>370</v>
      </c>
    </row>
    <row r="6" spans="1:10" s="94" customFormat="1" ht="16.8">
      <c r="A6" s="86" t="s">
        <v>27</v>
      </c>
      <c r="B6" s="87">
        <v>0</v>
      </c>
      <c r="C6" s="88" t="s">
        <v>729</v>
      </c>
      <c r="D6" s="89" t="str">
        <f>VLOOKUP(C6,'Personal File'!$A$11:$C$16,3,FALSE)</f>
        <v>+1</v>
      </c>
      <c r="E6" s="90" t="str">
        <f t="shared" si="0"/>
        <v>Int (+1)</v>
      </c>
      <c r="F6" s="91" t="s">
        <v>51</v>
      </c>
      <c r="G6" s="92">
        <f t="shared" si="1"/>
        <v>1</v>
      </c>
      <c r="H6" s="75">
        <f ca="1">RANDBETWEEN(1,20)</f>
        <v>3</v>
      </c>
      <c r="I6" s="92">
        <f t="shared" ref="I6:I41" ca="1" si="3">SUM(G6:H6)</f>
        <v>4</v>
      </c>
      <c r="J6" s="93"/>
    </row>
    <row r="7" spans="1:10" s="98" customFormat="1" ht="16.8">
      <c r="A7" s="95" t="s">
        <v>28</v>
      </c>
      <c r="B7" s="87">
        <v>0</v>
      </c>
      <c r="C7" s="96" t="s">
        <v>725</v>
      </c>
      <c r="D7" s="97" t="str">
        <f>VLOOKUP(C7,'Personal File'!$A$11:$C$16,3,FALSE)</f>
        <v>+3</v>
      </c>
      <c r="E7" s="78" t="str">
        <f t="shared" si="0"/>
        <v>Dex (+3)</v>
      </c>
      <c r="F7" s="92" t="s">
        <v>372</v>
      </c>
      <c r="G7" s="92">
        <f t="shared" si="1"/>
        <v>0</v>
      </c>
      <c r="H7" s="75">
        <f ca="1">RANDBETWEEN(1,20)</f>
        <v>13</v>
      </c>
      <c r="I7" s="92">
        <f t="shared" ca="1" si="3"/>
        <v>13</v>
      </c>
      <c r="J7" s="93"/>
    </row>
    <row r="8" spans="1:10" s="103" customFormat="1" ht="16.8">
      <c r="A8" s="99" t="s">
        <v>29</v>
      </c>
      <c r="B8" s="87">
        <v>0</v>
      </c>
      <c r="C8" s="100" t="s">
        <v>726</v>
      </c>
      <c r="D8" s="101" t="str">
        <f>VLOOKUP(C8,'Personal File'!$A$11:$C$16,3,FALSE)</f>
        <v>+2</v>
      </c>
      <c r="E8" s="102" t="str">
        <f t="shared" si="0"/>
        <v>Cha (+2)</v>
      </c>
      <c r="F8" s="92" t="s">
        <v>51</v>
      </c>
      <c r="G8" s="92">
        <f t="shared" si="1"/>
        <v>2</v>
      </c>
      <c r="H8" s="75">
        <f t="shared" ref="H8:H41" ca="1" si="4">RANDBETWEEN(1,20)</f>
        <v>1</v>
      </c>
      <c r="I8" s="92">
        <f t="shared" ca="1" si="3"/>
        <v>3</v>
      </c>
      <c r="J8" s="93"/>
    </row>
    <row r="9" spans="1:10" s="108" customFormat="1" ht="16.8">
      <c r="A9" s="104" t="s">
        <v>30</v>
      </c>
      <c r="B9" s="87">
        <v>0</v>
      </c>
      <c r="C9" s="105" t="s">
        <v>728</v>
      </c>
      <c r="D9" s="106" t="str">
        <f>VLOOKUP(C9,'Personal File'!$A$11:$C$16,3,FALSE)</f>
        <v>+1</v>
      </c>
      <c r="E9" s="107" t="str">
        <f t="shared" si="0"/>
        <v>Str (+1)</v>
      </c>
      <c r="F9" s="92" t="s">
        <v>372</v>
      </c>
      <c r="G9" s="92">
        <f t="shared" si="1"/>
        <v>-2</v>
      </c>
      <c r="H9" s="75">
        <f t="shared" ca="1" si="4"/>
        <v>18</v>
      </c>
      <c r="I9" s="92">
        <f t="shared" ca="1" si="3"/>
        <v>16</v>
      </c>
      <c r="J9" s="93" t="s">
        <v>371</v>
      </c>
    </row>
    <row r="10" spans="1:10" s="108" customFormat="1" ht="16.8">
      <c r="A10" s="109" t="s">
        <v>8</v>
      </c>
      <c r="B10" s="110">
        <v>7</v>
      </c>
      <c r="C10" s="111" t="s">
        <v>724</v>
      </c>
      <c r="D10" s="112" t="str">
        <f>VLOOKUP(C10,'Personal File'!$A$11:$C$16,3,FALSE)</f>
        <v>+0</v>
      </c>
      <c r="E10" s="113" t="str">
        <f t="shared" si="0"/>
        <v>Con (+0)</v>
      </c>
      <c r="F10" s="114" t="s">
        <v>51</v>
      </c>
      <c r="G10" s="114">
        <f t="shared" si="1"/>
        <v>7</v>
      </c>
      <c r="H10" s="75">
        <f t="shared" ca="1" si="4"/>
        <v>18</v>
      </c>
      <c r="I10" s="114">
        <f t="shared" ca="1" si="3"/>
        <v>25</v>
      </c>
      <c r="J10" s="115"/>
    </row>
    <row r="11" spans="1:10" s="94" customFormat="1" ht="16.8">
      <c r="A11" s="86" t="s">
        <v>117</v>
      </c>
      <c r="B11" s="87">
        <v>0</v>
      </c>
      <c r="C11" s="88" t="s">
        <v>729</v>
      </c>
      <c r="D11" s="89" t="str">
        <f>VLOOKUP(C11,'Personal File'!$A$11:$C$16,3,FALSE)</f>
        <v>+1</v>
      </c>
      <c r="E11" s="90" t="str">
        <f t="shared" si="0"/>
        <v>Int (+1)</v>
      </c>
      <c r="F11" s="92" t="s">
        <v>51</v>
      </c>
      <c r="G11" s="92">
        <f t="shared" si="1"/>
        <v>1</v>
      </c>
      <c r="H11" s="75">
        <f t="shared" ca="1" si="4"/>
        <v>5</v>
      </c>
      <c r="I11" s="92">
        <f t="shared" ca="1" si="3"/>
        <v>6</v>
      </c>
      <c r="J11" s="93"/>
    </row>
    <row r="12" spans="1:10" s="123" customFormat="1" ht="16.8">
      <c r="A12" s="116" t="s">
        <v>31</v>
      </c>
      <c r="B12" s="117">
        <v>0</v>
      </c>
      <c r="C12" s="118" t="s">
        <v>729</v>
      </c>
      <c r="D12" s="119" t="str">
        <f>VLOOKUP(C12,'Personal File'!$A$11:$C$16,3,FALSE)</f>
        <v>+1</v>
      </c>
      <c r="E12" s="120" t="str">
        <f t="shared" si="0"/>
        <v>Int (+1)</v>
      </c>
      <c r="F12" s="121" t="s">
        <v>51</v>
      </c>
      <c r="G12" s="121">
        <f t="shared" si="1"/>
        <v>1</v>
      </c>
      <c r="H12" s="75">
        <f t="shared" ca="1" si="4"/>
        <v>8</v>
      </c>
      <c r="I12" s="121">
        <f t="shared" ref="I12" ca="1" si="5">SUM(G12:H12)</f>
        <v>9</v>
      </c>
      <c r="J12" s="122"/>
    </row>
    <row r="13" spans="1:10" s="98" customFormat="1" ht="16.8">
      <c r="A13" s="131" t="s">
        <v>32</v>
      </c>
      <c r="B13" s="132">
        <v>1</v>
      </c>
      <c r="C13" s="133" t="s">
        <v>726</v>
      </c>
      <c r="D13" s="134" t="str">
        <f>VLOOKUP(C13,'Personal File'!$A$11:$C$16,3,FALSE)</f>
        <v>+2</v>
      </c>
      <c r="E13" s="135" t="str">
        <f t="shared" si="0"/>
        <v>Cha (+2)</v>
      </c>
      <c r="F13" s="136" t="s">
        <v>103</v>
      </c>
      <c r="G13" s="136">
        <f t="shared" si="1"/>
        <v>5</v>
      </c>
      <c r="H13" s="75">
        <f t="shared" ca="1" si="4"/>
        <v>7</v>
      </c>
      <c r="I13" s="136">
        <f t="shared" ca="1" si="3"/>
        <v>12</v>
      </c>
      <c r="J13" s="137"/>
    </row>
    <row r="14" spans="1:10" s="98" customFormat="1" ht="16.8">
      <c r="A14" s="116" t="s">
        <v>33</v>
      </c>
      <c r="B14" s="117">
        <v>0</v>
      </c>
      <c r="C14" s="118" t="s">
        <v>729</v>
      </c>
      <c r="D14" s="119" t="str">
        <f>VLOOKUP(C14,'Personal File'!$A$11:$C$16,3,FALSE)</f>
        <v>+1</v>
      </c>
      <c r="E14" s="120" t="str">
        <f t="shared" si="0"/>
        <v>Int (+1)</v>
      </c>
      <c r="F14" s="121" t="s">
        <v>51</v>
      </c>
      <c r="G14" s="121">
        <f t="shared" si="1"/>
        <v>1</v>
      </c>
      <c r="H14" s="75">
        <f t="shared" ca="1" si="4"/>
        <v>8</v>
      </c>
      <c r="I14" s="121">
        <f t="shared" ref="I14" ca="1" si="6">SUM(G14:H14)</f>
        <v>9</v>
      </c>
      <c r="J14" s="122"/>
    </row>
    <row r="15" spans="1:10" s="98" customFormat="1" ht="16.8">
      <c r="A15" s="131" t="s">
        <v>34</v>
      </c>
      <c r="B15" s="132">
        <v>5</v>
      </c>
      <c r="C15" s="133" t="s">
        <v>726</v>
      </c>
      <c r="D15" s="134" t="str">
        <f>VLOOKUP(C15,'Personal File'!$A$11:$C$16,3,FALSE)</f>
        <v>+2</v>
      </c>
      <c r="E15" s="135" t="str">
        <f t="shared" si="0"/>
        <v>Cha (+2)</v>
      </c>
      <c r="F15" s="136" t="s">
        <v>51</v>
      </c>
      <c r="G15" s="136">
        <f t="shared" si="1"/>
        <v>7</v>
      </c>
      <c r="H15" s="75">
        <f t="shared" ca="1" si="4"/>
        <v>5</v>
      </c>
      <c r="I15" s="136">
        <f t="shared" ca="1" si="3"/>
        <v>12</v>
      </c>
      <c r="J15" s="137"/>
    </row>
    <row r="16" spans="1:10" s="98" customFormat="1" ht="16.8">
      <c r="A16" s="95" t="s">
        <v>35</v>
      </c>
      <c r="B16" s="87">
        <v>0</v>
      </c>
      <c r="C16" s="96" t="s">
        <v>725</v>
      </c>
      <c r="D16" s="97" t="str">
        <f>VLOOKUP(C16,'Personal File'!$A$11:$C$16,3,FALSE)</f>
        <v>+3</v>
      </c>
      <c r="E16" s="78" t="str">
        <f t="shared" si="0"/>
        <v>Dex (+3)</v>
      </c>
      <c r="F16" s="460">
        <f>-3+8</f>
        <v>5</v>
      </c>
      <c r="G16" s="92">
        <f t="shared" si="1"/>
        <v>8</v>
      </c>
      <c r="H16" s="75">
        <f t="shared" ca="1" si="4"/>
        <v>5</v>
      </c>
      <c r="I16" s="92">
        <f t="shared" ca="1" si="3"/>
        <v>13</v>
      </c>
      <c r="J16" s="93"/>
    </row>
    <row r="17" spans="1:10" s="98" customFormat="1" ht="16.8">
      <c r="A17" s="124" t="s">
        <v>36</v>
      </c>
      <c r="B17" s="125">
        <v>0</v>
      </c>
      <c r="C17" s="126" t="s">
        <v>729</v>
      </c>
      <c r="D17" s="127" t="str">
        <f>VLOOKUP(C17,'Personal File'!$A$11:$C$16,3,FALSE)</f>
        <v>+1</v>
      </c>
      <c r="E17" s="128" t="str">
        <f t="shared" si="0"/>
        <v>Int (+1)</v>
      </c>
      <c r="F17" s="129" t="s">
        <v>51</v>
      </c>
      <c r="G17" s="129">
        <f t="shared" si="1"/>
        <v>1</v>
      </c>
      <c r="H17" s="75">
        <f t="shared" ca="1" si="4"/>
        <v>3</v>
      </c>
      <c r="I17" s="129">
        <f t="shared" ca="1" si="3"/>
        <v>4</v>
      </c>
      <c r="J17" s="130"/>
    </row>
    <row r="18" spans="1:10" s="98" customFormat="1" ht="16.8">
      <c r="A18" s="99" t="s">
        <v>37</v>
      </c>
      <c r="B18" s="87">
        <v>0</v>
      </c>
      <c r="C18" s="100" t="s">
        <v>726</v>
      </c>
      <c r="D18" s="101" t="str">
        <f>VLOOKUP(C18,'Personal File'!$A$11:$C$16,3,FALSE)</f>
        <v>+2</v>
      </c>
      <c r="E18" s="102" t="str">
        <f t="shared" si="0"/>
        <v>Cha (+2)</v>
      </c>
      <c r="F18" s="92" t="s">
        <v>103</v>
      </c>
      <c r="G18" s="92">
        <f t="shared" si="1"/>
        <v>4</v>
      </c>
      <c r="H18" s="75">
        <f t="shared" ca="1" si="4"/>
        <v>3</v>
      </c>
      <c r="I18" s="92">
        <f t="shared" ca="1" si="3"/>
        <v>7</v>
      </c>
      <c r="J18" s="93"/>
    </row>
    <row r="19" spans="1:10" s="98" customFormat="1" ht="16.8">
      <c r="A19" s="131" t="s">
        <v>10</v>
      </c>
      <c r="B19" s="132">
        <v>8</v>
      </c>
      <c r="C19" s="133" t="s">
        <v>726</v>
      </c>
      <c r="D19" s="134" t="str">
        <f>VLOOKUP(C19,'Personal File'!$A$11:$C$16,3,FALSE)</f>
        <v>+2</v>
      </c>
      <c r="E19" s="135" t="str">
        <f t="shared" si="0"/>
        <v>Cha (+2)</v>
      </c>
      <c r="F19" s="136" t="s">
        <v>103</v>
      </c>
      <c r="G19" s="114">
        <f t="shared" si="1"/>
        <v>12</v>
      </c>
      <c r="H19" s="75">
        <f t="shared" ca="1" si="4"/>
        <v>9</v>
      </c>
      <c r="I19" s="114">
        <f t="shared" ca="1" si="3"/>
        <v>21</v>
      </c>
      <c r="J19" s="137"/>
    </row>
    <row r="20" spans="1:10" s="98" customFormat="1" ht="16.8">
      <c r="A20" s="138" t="s">
        <v>38</v>
      </c>
      <c r="B20" s="110">
        <v>6</v>
      </c>
      <c r="C20" s="139" t="s">
        <v>727</v>
      </c>
      <c r="D20" s="140" t="str">
        <f>VLOOKUP(C20,'Personal File'!$A$11:$C$16,3,FALSE)</f>
        <v>+4</v>
      </c>
      <c r="E20" s="141" t="str">
        <f t="shared" si="0"/>
        <v>Wis (+4)</v>
      </c>
      <c r="F20" s="114" t="s">
        <v>354</v>
      </c>
      <c r="G20" s="114">
        <f t="shared" si="1"/>
        <v>14</v>
      </c>
      <c r="H20" s="75">
        <f t="shared" ca="1" si="4"/>
        <v>18</v>
      </c>
      <c r="I20" s="114">
        <f t="shared" ca="1" si="3"/>
        <v>32</v>
      </c>
      <c r="J20" s="115"/>
    </row>
    <row r="21" spans="1:10" s="98" customFormat="1" ht="16.8">
      <c r="A21" s="589" t="s">
        <v>39</v>
      </c>
      <c r="B21" s="132">
        <v>7</v>
      </c>
      <c r="C21" s="590" t="s">
        <v>725</v>
      </c>
      <c r="D21" s="591" t="str">
        <f>VLOOKUP(C21,'Personal File'!$A$11:$C$16,3,FALSE)</f>
        <v>+3</v>
      </c>
      <c r="E21" s="592" t="str">
        <f t="shared" si="0"/>
        <v>Dex (+3)</v>
      </c>
      <c r="F21" s="136">
        <v>-3</v>
      </c>
      <c r="G21" s="136">
        <f t="shared" si="1"/>
        <v>7</v>
      </c>
      <c r="H21" s="75">
        <f t="shared" ca="1" si="4"/>
        <v>2</v>
      </c>
      <c r="I21" s="136">
        <f t="shared" ca="1" si="3"/>
        <v>9</v>
      </c>
      <c r="J21" s="137"/>
    </row>
    <row r="22" spans="1:10" s="98" customFormat="1" ht="16.8">
      <c r="A22" s="142" t="s">
        <v>40</v>
      </c>
      <c r="B22" s="125">
        <v>0</v>
      </c>
      <c r="C22" s="143" t="s">
        <v>726</v>
      </c>
      <c r="D22" s="144" t="str">
        <f>VLOOKUP(C22,'Personal File'!$A$11:$C$16,3,FALSE)</f>
        <v>+2</v>
      </c>
      <c r="E22" s="145" t="str">
        <f t="shared" si="0"/>
        <v>Cha (+2)</v>
      </c>
      <c r="F22" s="129" t="s">
        <v>51</v>
      </c>
      <c r="G22" s="129">
        <f t="shared" si="1"/>
        <v>2</v>
      </c>
      <c r="H22" s="75">
        <f t="shared" ca="1" si="4"/>
        <v>6</v>
      </c>
      <c r="I22" s="129">
        <f t="shared" ca="1" si="3"/>
        <v>8</v>
      </c>
      <c r="J22" s="130"/>
    </row>
    <row r="23" spans="1:10" s="98" customFormat="1" ht="16.8">
      <c r="A23" s="104" t="s">
        <v>41</v>
      </c>
      <c r="B23" s="87">
        <v>0</v>
      </c>
      <c r="C23" s="105" t="s">
        <v>728</v>
      </c>
      <c r="D23" s="106" t="str">
        <f>VLOOKUP(C23,'Personal File'!$A$11:$C$16,3,FALSE)</f>
        <v>+1</v>
      </c>
      <c r="E23" s="107" t="str">
        <f t="shared" si="0"/>
        <v>Str (+1)</v>
      </c>
      <c r="F23" s="92">
        <v>-3</v>
      </c>
      <c r="G23" s="92">
        <f t="shared" si="1"/>
        <v>-2</v>
      </c>
      <c r="H23" s="75">
        <f t="shared" ca="1" si="4"/>
        <v>3</v>
      </c>
      <c r="I23" s="92">
        <f t="shared" ca="1" si="3"/>
        <v>1</v>
      </c>
      <c r="J23" s="93"/>
    </row>
    <row r="24" spans="1:10" s="98" customFormat="1" ht="16.8">
      <c r="A24" s="146" t="s">
        <v>97</v>
      </c>
      <c r="B24" s="110">
        <v>12</v>
      </c>
      <c r="C24" s="147" t="s">
        <v>729</v>
      </c>
      <c r="D24" s="148" t="str">
        <f>VLOOKUP(C24,'Personal File'!$A$11:$C$16,3,FALSE)</f>
        <v>+1</v>
      </c>
      <c r="E24" s="149" t="str">
        <f t="shared" si="0"/>
        <v>Int (+1)</v>
      </c>
      <c r="F24" s="114" t="s">
        <v>354</v>
      </c>
      <c r="G24" s="114">
        <f t="shared" si="1"/>
        <v>17</v>
      </c>
      <c r="H24" s="75">
        <f t="shared" ca="1" si="4"/>
        <v>16</v>
      </c>
      <c r="I24" s="114">
        <f t="shared" ca="1" si="3"/>
        <v>33</v>
      </c>
      <c r="J24" s="115"/>
    </row>
    <row r="25" spans="1:10" s="98" customFormat="1" ht="16.8">
      <c r="A25" s="400" t="s">
        <v>42</v>
      </c>
      <c r="B25" s="132">
        <v>5</v>
      </c>
      <c r="C25" s="401" t="s">
        <v>727</v>
      </c>
      <c r="D25" s="402" t="str">
        <f>VLOOKUP(C25,'Personal File'!$A$11:$C$16,3,FALSE)</f>
        <v>+4</v>
      </c>
      <c r="E25" s="403" t="str">
        <f t="shared" si="0"/>
        <v>Wis (+4)</v>
      </c>
      <c r="F25" s="136" t="s">
        <v>316</v>
      </c>
      <c r="G25" s="136">
        <f t="shared" si="1"/>
        <v>10</v>
      </c>
      <c r="H25" s="75">
        <f t="shared" ca="1" si="4"/>
        <v>3</v>
      </c>
      <c r="I25" s="136">
        <f t="shared" ca="1" si="3"/>
        <v>13</v>
      </c>
      <c r="J25" s="137"/>
    </row>
    <row r="26" spans="1:10" s="98" customFormat="1" ht="16.8">
      <c r="A26" s="95" t="s">
        <v>11</v>
      </c>
      <c r="B26" s="87">
        <v>0</v>
      </c>
      <c r="C26" s="96" t="s">
        <v>725</v>
      </c>
      <c r="D26" s="97" t="str">
        <f>VLOOKUP(C26,'Personal File'!$A$11:$C$16,3,FALSE)</f>
        <v>+3</v>
      </c>
      <c r="E26" s="78" t="str">
        <f t="shared" si="0"/>
        <v>Dex (+3)</v>
      </c>
      <c r="F26" s="92">
        <v>-3</v>
      </c>
      <c r="G26" s="92">
        <f t="shared" si="1"/>
        <v>0</v>
      </c>
      <c r="H26" s="75">
        <f t="shared" ca="1" si="4"/>
        <v>5</v>
      </c>
      <c r="I26" s="92">
        <f t="shared" ca="1" si="3"/>
        <v>5</v>
      </c>
      <c r="J26" s="93"/>
    </row>
    <row r="27" spans="1:10" s="98" customFormat="1" ht="16.8">
      <c r="A27" s="154" t="s">
        <v>43</v>
      </c>
      <c r="B27" s="117">
        <v>0</v>
      </c>
      <c r="C27" s="155" t="s">
        <v>725</v>
      </c>
      <c r="D27" s="156" t="str">
        <f>VLOOKUP(C27,'Personal File'!$A$11:$C$16,3,FALSE)</f>
        <v>+3</v>
      </c>
      <c r="E27" s="157" t="str">
        <f t="shared" si="0"/>
        <v>Dex (+3)</v>
      </c>
      <c r="F27" s="121" t="s">
        <v>51</v>
      </c>
      <c r="G27" s="121">
        <f t="shared" si="1"/>
        <v>3</v>
      </c>
      <c r="H27" s="75">
        <f t="shared" ca="1" si="4"/>
        <v>1</v>
      </c>
      <c r="I27" s="121">
        <f t="shared" ca="1" si="3"/>
        <v>4</v>
      </c>
      <c r="J27" s="122"/>
    </row>
    <row r="28" spans="1:10" ht="16.8">
      <c r="A28" s="99" t="s">
        <v>118</v>
      </c>
      <c r="B28" s="87">
        <v>0</v>
      </c>
      <c r="C28" s="100" t="s">
        <v>726</v>
      </c>
      <c r="D28" s="101" t="str">
        <f>VLOOKUP(C28,'Personal File'!$A$11:$C$16,3,FALSE)</f>
        <v>+2</v>
      </c>
      <c r="E28" s="102" t="str">
        <f t="shared" si="0"/>
        <v>Cha (+2)</v>
      </c>
      <c r="F28" s="92" t="s">
        <v>51</v>
      </c>
      <c r="G28" s="92">
        <f t="shared" si="1"/>
        <v>2</v>
      </c>
      <c r="H28" s="75">
        <f t="shared" ca="1" si="4"/>
        <v>10</v>
      </c>
      <c r="I28" s="92">
        <f t="shared" ca="1" si="3"/>
        <v>12</v>
      </c>
      <c r="J28" s="93"/>
    </row>
    <row r="29" spans="1:10" ht="16.8">
      <c r="A29" s="131" t="s">
        <v>698</v>
      </c>
      <c r="B29" s="132">
        <v>4</v>
      </c>
      <c r="C29" s="401" t="s">
        <v>727</v>
      </c>
      <c r="D29" s="402" t="str">
        <f>VLOOKUP(C29,'Personal File'!$A$11:$C$16,3,FALSE)</f>
        <v>+4</v>
      </c>
      <c r="E29" s="403" t="str">
        <f t="shared" si="0"/>
        <v>Wis (+4)</v>
      </c>
      <c r="F29" s="136" t="s">
        <v>51</v>
      </c>
      <c r="G29" s="136">
        <f t="shared" si="1"/>
        <v>8</v>
      </c>
      <c r="H29" s="75">
        <f t="shared" ca="1" si="4"/>
        <v>4</v>
      </c>
      <c r="I29" s="136">
        <f t="shared" ref="I29" ca="1" si="7">SUM(G29:H29)</f>
        <v>12</v>
      </c>
      <c r="J29" s="137"/>
    </row>
    <row r="30" spans="1:10" ht="16.8">
      <c r="A30" s="589" t="s">
        <v>12</v>
      </c>
      <c r="B30" s="132">
        <v>1</v>
      </c>
      <c r="C30" s="590" t="s">
        <v>725</v>
      </c>
      <c r="D30" s="591" t="str">
        <f>VLOOKUP(C30,'Personal File'!$A$11:$C$16,3,FALSE)</f>
        <v>+3</v>
      </c>
      <c r="E30" s="592" t="str">
        <f t="shared" si="0"/>
        <v>Dex (+3)</v>
      </c>
      <c r="F30" s="136" t="s">
        <v>103</v>
      </c>
      <c r="G30" s="136">
        <f t="shared" si="1"/>
        <v>6</v>
      </c>
      <c r="H30" s="75">
        <f t="shared" ca="1" si="4"/>
        <v>5</v>
      </c>
      <c r="I30" s="136">
        <f t="shared" ca="1" si="3"/>
        <v>11</v>
      </c>
      <c r="J30" s="137"/>
    </row>
    <row r="31" spans="1:10" ht="16.8">
      <c r="A31" s="86" t="s">
        <v>13</v>
      </c>
      <c r="B31" s="87">
        <v>0</v>
      </c>
      <c r="C31" s="88" t="s">
        <v>729</v>
      </c>
      <c r="D31" s="89" t="str">
        <f>VLOOKUP(C31,'Personal File'!$A$11:$C$16,3,FALSE)</f>
        <v>+1</v>
      </c>
      <c r="E31" s="90" t="str">
        <f t="shared" si="0"/>
        <v>Int (+1)</v>
      </c>
      <c r="F31" s="92" t="s">
        <v>316</v>
      </c>
      <c r="G31" s="92">
        <f t="shared" si="1"/>
        <v>2</v>
      </c>
      <c r="H31" s="75">
        <f t="shared" ca="1" si="4"/>
        <v>8</v>
      </c>
      <c r="I31" s="92">
        <f t="shared" ca="1" si="3"/>
        <v>10</v>
      </c>
      <c r="J31" s="93"/>
    </row>
    <row r="32" spans="1:10" ht="16.8">
      <c r="A32" s="150" t="s">
        <v>44</v>
      </c>
      <c r="B32" s="87">
        <v>0</v>
      </c>
      <c r="C32" s="151" t="s">
        <v>727</v>
      </c>
      <c r="D32" s="152" t="str">
        <f>VLOOKUP(C32,'Personal File'!$A$11:$C$16,3,FALSE)</f>
        <v>+4</v>
      </c>
      <c r="E32" s="153" t="str">
        <f t="shared" si="0"/>
        <v>Wis (+4)</v>
      </c>
      <c r="F32" s="92" t="s">
        <v>51</v>
      </c>
      <c r="G32" s="92">
        <f t="shared" si="1"/>
        <v>4</v>
      </c>
      <c r="H32" s="75">
        <f t="shared" ca="1" si="4"/>
        <v>15</v>
      </c>
      <c r="I32" s="92">
        <f t="shared" ca="1" si="3"/>
        <v>19</v>
      </c>
      <c r="J32" s="93"/>
    </row>
    <row r="33" spans="1:10" ht="16.8">
      <c r="A33" s="154" t="s">
        <v>100</v>
      </c>
      <c r="B33" s="117">
        <v>0</v>
      </c>
      <c r="C33" s="155" t="s">
        <v>725</v>
      </c>
      <c r="D33" s="156" t="str">
        <f>VLOOKUP(C33,'Personal File'!$A$11:$C$16,3,FALSE)</f>
        <v>+3</v>
      </c>
      <c r="E33" s="157" t="str">
        <f t="shared" si="0"/>
        <v>Dex (+3)</v>
      </c>
      <c r="F33" s="158">
        <v>-3</v>
      </c>
      <c r="G33" s="121">
        <f t="shared" si="1"/>
        <v>0</v>
      </c>
      <c r="H33" s="75">
        <f t="shared" ca="1" si="4"/>
        <v>12</v>
      </c>
      <c r="I33" s="121">
        <f t="shared" ref="I33:I34" ca="1" si="8">SUM(G33:H33)</f>
        <v>12</v>
      </c>
      <c r="J33" s="122"/>
    </row>
    <row r="34" spans="1:10" ht="16.8">
      <c r="A34" s="146" t="s">
        <v>761</v>
      </c>
      <c r="B34" s="110">
        <v>2</v>
      </c>
      <c r="C34" s="147" t="s">
        <v>729</v>
      </c>
      <c r="D34" s="148" t="str">
        <f>VLOOKUP(C34,'Personal File'!$A$11:$C$16,3,FALSE)</f>
        <v>+1</v>
      </c>
      <c r="E34" s="149" t="str">
        <f t="shared" si="0"/>
        <v>Int (+1)</v>
      </c>
      <c r="F34" s="114" t="s">
        <v>51</v>
      </c>
      <c r="G34" s="114">
        <f t="shared" si="1"/>
        <v>3</v>
      </c>
      <c r="H34" s="75">
        <f t="shared" ca="1" si="4"/>
        <v>10</v>
      </c>
      <c r="I34" s="114">
        <f t="shared" ca="1" si="8"/>
        <v>13</v>
      </c>
      <c r="J34" s="159"/>
    </row>
    <row r="35" spans="1:10" ht="16.8">
      <c r="A35" s="146" t="s">
        <v>45</v>
      </c>
      <c r="B35" s="110">
        <v>15</v>
      </c>
      <c r="C35" s="147" t="s">
        <v>729</v>
      </c>
      <c r="D35" s="148" t="str">
        <f>VLOOKUP(C35,'Personal File'!$A$11:$C$16,3,FALSE)</f>
        <v>+1</v>
      </c>
      <c r="E35" s="149" t="str">
        <f t="shared" si="0"/>
        <v>Int (+1)</v>
      </c>
      <c r="F35" s="114" t="s">
        <v>51</v>
      </c>
      <c r="G35" s="114">
        <f t="shared" si="1"/>
        <v>16</v>
      </c>
      <c r="H35" s="75">
        <f t="shared" ca="1" si="4"/>
        <v>19</v>
      </c>
      <c r="I35" s="114">
        <f t="shared" ca="1" si="3"/>
        <v>35</v>
      </c>
      <c r="J35" s="159"/>
    </row>
    <row r="36" spans="1:10" ht="16.8">
      <c r="A36" s="400" t="s">
        <v>46</v>
      </c>
      <c r="B36" s="132">
        <v>10</v>
      </c>
      <c r="C36" s="401" t="s">
        <v>727</v>
      </c>
      <c r="D36" s="402" t="str">
        <f>VLOOKUP(C36,'Personal File'!$A$11:$C$16,3,FALSE)</f>
        <v>+4</v>
      </c>
      <c r="E36" s="403" t="str">
        <f t="shared" si="0"/>
        <v>Wis (+4)</v>
      </c>
      <c r="F36" s="136" t="s">
        <v>316</v>
      </c>
      <c r="G36" s="136">
        <f t="shared" si="1"/>
        <v>15</v>
      </c>
      <c r="H36" s="75">
        <f t="shared" ca="1" si="4"/>
        <v>15</v>
      </c>
      <c r="I36" s="136">
        <f t="shared" ca="1" si="3"/>
        <v>30</v>
      </c>
      <c r="J36" s="137"/>
    </row>
    <row r="37" spans="1:10" ht="16.8">
      <c r="A37" s="138" t="s">
        <v>101</v>
      </c>
      <c r="B37" s="110">
        <v>14</v>
      </c>
      <c r="C37" s="139" t="s">
        <v>727</v>
      </c>
      <c r="D37" s="140" t="str">
        <f>VLOOKUP(C37,'Personal File'!$A$11:$C$16,3,FALSE)</f>
        <v>+4</v>
      </c>
      <c r="E37" s="141" t="str">
        <f t="shared" si="0"/>
        <v>Wis (+4)</v>
      </c>
      <c r="F37" s="114" t="s">
        <v>376</v>
      </c>
      <c r="G37" s="114">
        <f t="shared" si="1"/>
        <v>24</v>
      </c>
      <c r="H37" s="75">
        <f t="shared" ca="1" si="4"/>
        <v>12</v>
      </c>
      <c r="I37" s="114">
        <f t="shared" ca="1" si="3"/>
        <v>36</v>
      </c>
      <c r="J37" s="115"/>
    </row>
    <row r="38" spans="1:10" ht="16.8">
      <c r="A38" s="616" t="s">
        <v>14</v>
      </c>
      <c r="B38" s="132">
        <v>3</v>
      </c>
      <c r="C38" s="617" t="s">
        <v>728</v>
      </c>
      <c r="D38" s="618" t="str">
        <f>VLOOKUP(C38,'Personal File'!$A$11:$C$16,3,FALSE)</f>
        <v>+1</v>
      </c>
      <c r="E38" s="619" t="str">
        <f t="shared" si="0"/>
        <v>Str (+1)</v>
      </c>
      <c r="F38" s="136" t="s">
        <v>51</v>
      </c>
      <c r="G38" s="136">
        <f t="shared" si="1"/>
        <v>4</v>
      </c>
      <c r="H38" s="75">
        <f t="shared" ca="1" si="4"/>
        <v>10</v>
      </c>
      <c r="I38" s="136">
        <f t="shared" ca="1" si="3"/>
        <v>14</v>
      </c>
      <c r="J38" s="620" t="s">
        <v>355</v>
      </c>
    </row>
    <row r="39" spans="1:10" ht="16.8">
      <c r="A39" s="160" t="s">
        <v>47</v>
      </c>
      <c r="B39" s="161">
        <v>0</v>
      </c>
      <c r="C39" s="162" t="s">
        <v>725</v>
      </c>
      <c r="D39" s="163" t="str">
        <f>VLOOKUP(C39,'Personal File'!$A$11:$C$16,3,FALSE)</f>
        <v>+3</v>
      </c>
      <c r="E39" s="164" t="str">
        <f t="shared" si="0"/>
        <v>Dex (+3)</v>
      </c>
      <c r="F39" s="158">
        <v>-3</v>
      </c>
      <c r="G39" s="121">
        <f t="shared" si="1"/>
        <v>0</v>
      </c>
      <c r="H39" s="75">
        <f t="shared" ca="1" si="4"/>
        <v>2</v>
      </c>
      <c r="I39" s="121">
        <f t="shared" ref="I39:I40" ca="1" si="9">SUM(G39:H39)</f>
        <v>2</v>
      </c>
      <c r="J39" s="165"/>
    </row>
    <row r="40" spans="1:10" ht="16.8">
      <c r="A40" s="166" t="s">
        <v>48</v>
      </c>
      <c r="B40" s="117">
        <v>0</v>
      </c>
      <c r="C40" s="167" t="s">
        <v>726</v>
      </c>
      <c r="D40" s="168" t="str">
        <f>VLOOKUP(C40,'Personal File'!$A$11:$C$16,3,FALSE)</f>
        <v>+2</v>
      </c>
      <c r="E40" s="169" t="str">
        <f t="shared" si="0"/>
        <v>Cha (+2)</v>
      </c>
      <c r="F40" s="121" t="s">
        <v>51</v>
      </c>
      <c r="G40" s="121">
        <f t="shared" si="1"/>
        <v>2</v>
      </c>
      <c r="H40" s="75">
        <f t="shared" ca="1" si="4"/>
        <v>9</v>
      </c>
      <c r="I40" s="121">
        <f t="shared" ca="1" si="9"/>
        <v>11</v>
      </c>
      <c r="J40" s="170" t="s">
        <v>377</v>
      </c>
    </row>
    <row r="41" spans="1:10" ht="17.399999999999999" thickBot="1">
      <c r="A41" s="171" t="s">
        <v>49</v>
      </c>
      <c r="B41" s="172">
        <v>0</v>
      </c>
      <c r="C41" s="173" t="s">
        <v>725</v>
      </c>
      <c r="D41" s="174" t="str">
        <f>VLOOKUP(C41,'Personal File'!$A$11:$C$16,3,FALSE)</f>
        <v>+3</v>
      </c>
      <c r="E41" s="175" t="str">
        <f t="shared" si="0"/>
        <v>Dex (+3)</v>
      </c>
      <c r="F41" s="176" t="s">
        <v>51</v>
      </c>
      <c r="G41" s="176">
        <f t="shared" si="1"/>
        <v>3</v>
      </c>
      <c r="H41" s="177">
        <f t="shared" ca="1" si="4"/>
        <v>17</v>
      </c>
      <c r="I41" s="176">
        <f t="shared" ca="1" si="3"/>
        <v>20</v>
      </c>
      <c r="J41" s="178"/>
    </row>
    <row r="42" spans="1:10" ht="16.2" thickTop="1">
      <c r="B42" s="179">
        <f>SUM(B6:B41)</f>
        <v>100</v>
      </c>
      <c r="E42" s="479">
        <f>SUM(E43:E59)</f>
        <v>100</v>
      </c>
      <c r="F42" s="180" t="s">
        <v>52</v>
      </c>
    </row>
    <row r="43" spans="1:10">
      <c r="B43" s="179"/>
      <c r="E43" s="479">
        <f>4*(4+'Personal File'!$C$14)</f>
        <v>20</v>
      </c>
      <c r="F43" s="182" t="s">
        <v>364</v>
      </c>
    </row>
    <row r="44" spans="1:10">
      <c r="E44" s="479">
        <f>4+'Personal File'!$C$14</f>
        <v>5</v>
      </c>
      <c r="F44" s="182" t="s">
        <v>365</v>
      </c>
    </row>
    <row r="45" spans="1:10">
      <c r="E45" s="479">
        <f>4+'Personal File'!$C$14</f>
        <v>5</v>
      </c>
      <c r="F45" s="182" t="s">
        <v>366</v>
      </c>
    </row>
    <row r="46" spans="1:10">
      <c r="E46" s="479">
        <f>4+'Personal File'!$C$14</f>
        <v>5</v>
      </c>
      <c r="F46" s="182" t="s">
        <v>367</v>
      </c>
    </row>
    <row r="47" spans="1:10">
      <c r="E47" s="479">
        <f>4+'Personal File'!$C$14</f>
        <v>5</v>
      </c>
      <c r="F47" s="182" t="s">
        <v>394</v>
      </c>
    </row>
    <row r="48" spans="1:10">
      <c r="E48" s="479">
        <f>4+'Personal File'!$C$14</f>
        <v>5</v>
      </c>
      <c r="F48" s="182" t="s">
        <v>395</v>
      </c>
    </row>
    <row r="49" spans="5:6">
      <c r="E49" s="479">
        <f>4+'Personal File'!$C$14</f>
        <v>5</v>
      </c>
      <c r="F49" s="182" t="s">
        <v>414</v>
      </c>
    </row>
    <row r="50" spans="5:6">
      <c r="E50" s="479">
        <f>4+'Personal File'!$C$14</f>
        <v>5</v>
      </c>
      <c r="F50" s="182" t="s">
        <v>413</v>
      </c>
    </row>
    <row r="51" spans="5:6">
      <c r="E51" s="479">
        <f>4+'Personal File'!$C$14</f>
        <v>5</v>
      </c>
      <c r="F51" s="182" t="s">
        <v>426</v>
      </c>
    </row>
    <row r="52" spans="5:6">
      <c r="E52" s="479">
        <f>4+'Personal File'!$C$14</f>
        <v>5</v>
      </c>
      <c r="F52" s="182" t="s">
        <v>435</v>
      </c>
    </row>
    <row r="53" spans="5:6">
      <c r="E53" s="479">
        <f>4+'Personal File'!$C$14</f>
        <v>5</v>
      </c>
      <c r="F53" s="182" t="s">
        <v>442</v>
      </c>
    </row>
    <row r="54" spans="5:6">
      <c r="E54" s="479">
        <f>4+'Personal File'!$C$14</f>
        <v>5</v>
      </c>
      <c r="F54" s="182" t="s">
        <v>694</v>
      </c>
    </row>
    <row r="55" spans="5:6">
      <c r="E55" s="479">
        <f>4+'Personal File'!$C$14</f>
        <v>5</v>
      </c>
      <c r="F55" s="182" t="s">
        <v>721</v>
      </c>
    </row>
    <row r="56" spans="5:6">
      <c r="E56" s="479">
        <f>4+'Personal File'!$C$14</f>
        <v>5</v>
      </c>
      <c r="F56" s="182" t="s">
        <v>763</v>
      </c>
    </row>
    <row r="57" spans="5:6">
      <c r="E57" s="479">
        <f>4+'Personal File'!$C$14</f>
        <v>5</v>
      </c>
      <c r="F57" s="182" t="s">
        <v>764</v>
      </c>
    </row>
    <row r="58" spans="5:6">
      <c r="E58" s="479">
        <f>4+'Personal File'!$C$14</f>
        <v>5</v>
      </c>
      <c r="F58" s="182" t="s">
        <v>793</v>
      </c>
    </row>
    <row r="59" spans="5:6">
      <c r="E59" s="479">
        <f>4+'Personal File'!$C$14</f>
        <v>5</v>
      </c>
      <c r="F59" s="182" t="s">
        <v>793</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2"/>
  <sheetViews>
    <sheetView showGridLines="0" zoomScaleNormal="100" workbookViewId="0">
      <pane ySplit="2" topLeftCell="A3" activePane="bottomLeft" state="frozen"/>
      <selection pane="bottomLeft" activeCell="A3" sqref="A3"/>
    </sheetView>
  </sheetViews>
  <sheetFormatPr defaultColWidth="13" defaultRowHeight="15.6"/>
  <cols>
    <col min="1" max="1" width="25.3984375" style="537" bestFit="1" customWidth="1"/>
    <col min="2" max="2" width="6.19921875" style="537" bestFit="1" customWidth="1"/>
    <col min="3" max="3" width="13.59765625" style="538" bestFit="1" customWidth="1"/>
    <col min="4" max="4" width="11.19921875" style="538" bestFit="1" customWidth="1"/>
    <col min="5" max="5" width="10.5" style="539" bestFit="1" customWidth="1"/>
    <col min="6" max="7" width="13.19921875" style="538" bestFit="1" customWidth="1"/>
    <col min="8" max="8" width="27.296875" style="537" bestFit="1" customWidth="1"/>
    <col min="9" max="9" width="5.5" style="501" bestFit="1" customWidth="1"/>
    <col min="10" max="16384" width="13" style="501"/>
  </cols>
  <sheetData>
    <row r="1" spans="1:9" ht="23.4" thickBot="1">
      <c r="A1" s="605" t="s">
        <v>337</v>
      </c>
      <c r="B1" s="499"/>
      <c r="C1" s="499"/>
      <c r="D1" s="499"/>
      <c r="E1" s="500"/>
      <c r="F1" s="499"/>
      <c r="G1" s="499"/>
      <c r="H1" s="499"/>
    </row>
    <row r="2" spans="1:9" s="506" customFormat="1" ht="31.2">
      <c r="A2" s="502" t="s">
        <v>71</v>
      </c>
      <c r="B2" s="503" t="s">
        <v>0</v>
      </c>
      <c r="C2" s="503" t="s">
        <v>74</v>
      </c>
      <c r="D2" s="504" t="s">
        <v>144</v>
      </c>
      <c r="E2" s="606" t="s">
        <v>145</v>
      </c>
      <c r="F2" s="503" t="s">
        <v>54</v>
      </c>
      <c r="G2" s="503" t="s">
        <v>17</v>
      </c>
      <c r="H2" s="503" t="s">
        <v>446</v>
      </c>
      <c r="I2" s="505" t="s">
        <v>447</v>
      </c>
    </row>
    <row r="3" spans="1:9" s="506" customFormat="1" ht="16.8">
      <c r="A3" s="507" t="s">
        <v>246</v>
      </c>
      <c r="B3" s="508">
        <v>0</v>
      </c>
      <c r="C3" s="413" t="s">
        <v>68</v>
      </c>
      <c r="D3" s="414" t="s">
        <v>146</v>
      </c>
      <c r="E3" s="484" t="s">
        <v>147</v>
      </c>
      <c r="F3" s="415" t="s">
        <v>85</v>
      </c>
      <c r="G3" s="415" t="s">
        <v>65</v>
      </c>
      <c r="H3" s="186" t="s">
        <v>448</v>
      </c>
      <c r="I3" s="509">
        <v>215</v>
      </c>
    </row>
    <row r="4" spans="1:9" s="506" customFormat="1" ht="16.8">
      <c r="A4" s="507" t="s">
        <v>270</v>
      </c>
      <c r="B4" s="508">
        <v>0</v>
      </c>
      <c r="C4" s="413" t="s">
        <v>68</v>
      </c>
      <c r="D4" s="414" t="s">
        <v>146</v>
      </c>
      <c r="E4" s="484" t="s">
        <v>147</v>
      </c>
      <c r="F4" s="415" t="s">
        <v>61</v>
      </c>
      <c r="G4" s="415" t="s">
        <v>65</v>
      </c>
      <c r="H4" s="415" t="s">
        <v>448</v>
      </c>
      <c r="I4" s="184">
        <v>216</v>
      </c>
    </row>
    <row r="5" spans="1:9" s="506" customFormat="1" ht="16.8">
      <c r="A5" s="507" t="s">
        <v>248</v>
      </c>
      <c r="B5" s="508">
        <v>0</v>
      </c>
      <c r="C5" s="413" t="s">
        <v>87</v>
      </c>
      <c r="D5" s="414" t="s">
        <v>146</v>
      </c>
      <c r="E5" s="484" t="s">
        <v>147</v>
      </c>
      <c r="F5" s="415" t="s">
        <v>207</v>
      </c>
      <c r="G5" s="415" t="s">
        <v>8</v>
      </c>
      <c r="H5" s="415" t="s">
        <v>449</v>
      </c>
      <c r="I5" s="184">
        <v>88</v>
      </c>
    </row>
    <row r="6" spans="1:9" s="506" customFormat="1" ht="16.8">
      <c r="A6" s="507" t="s">
        <v>271</v>
      </c>
      <c r="B6" s="508">
        <v>0</v>
      </c>
      <c r="C6" s="413" t="s">
        <v>63</v>
      </c>
      <c r="D6" s="414" t="s">
        <v>146</v>
      </c>
      <c r="E6" s="484" t="s">
        <v>147</v>
      </c>
      <c r="F6" s="415" t="s">
        <v>75</v>
      </c>
      <c r="G6" s="415" t="s">
        <v>64</v>
      </c>
      <c r="H6" s="415" t="s">
        <v>448</v>
      </c>
      <c r="I6" s="184">
        <v>219</v>
      </c>
    </row>
    <row r="7" spans="1:9" s="506" customFormat="1" ht="16.8">
      <c r="A7" s="507" t="s">
        <v>247</v>
      </c>
      <c r="B7" s="508">
        <v>0</v>
      </c>
      <c r="C7" s="413" t="s">
        <v>87</v>
      </c>
      <c r="D7" s="414" t="s">
        <v>146</v>
      </c>
      <c r="E7" s="484" t="s">
        <v>147</v>
      </c>
      <c r="F7" s="415" t="s">
        <v>85</v>
      </c>
      <c r="G7" s="415" t="s">
        <v>65</v>
      </c>
      <c r="H7" s="415" t="s">
        <v>448</v>
      </c>
      <c r="I7" s="184" t="s">
        <v>450</v>
      </c>
    </row>
    <row r="8" spans="1:9" s="506" customFormat="1" ht="16.8">
      <c r="A8" s="507" t="s">
        <v>272</v>
      </c>
      <c r="B8" s="508">
        <v>0</v>
      </c>
      <c r="C8" s="413" t="s">
        <v>70</v>
      </c>
      <c r="D8" s="414" t="s">
        <v>236</v>
      </c>
      <c r="E8" s="484" t="s">
        <v>147</v>
      </c>
      <c r="F8" s="415" t="s">
        <v>85</v>
      </c>
      <c r="G8" s="415" t="s">
        <v>65</v>
      </c>
      <c r="H8" s="415" t="s">
        <v>448</v>
      </c>
      <c r="I8" s="184" t="s">
        <v>451</v>
      </c>
    </row>
    <row r="9" spans="1:9" s="506" customFormat="1" ht="16.8">
      <c r="A9" s="507" t="s">
        <v>273</v>
      </c>
      <c r="B9" s="508">
        <v>0</v>
      </c>
      <c r="C9" s="413" t="s">
        <v>87</v>
      </c>
      <c r="D9" s="414" t="s">
        <v>146</v>
      </c>
      <c r="E9" s="484" t="s">
        <v>147</v>
      </c>
      <c r="F9" s="415" t="s">
        <v>61</v>
      </c>
      <c r="G9" s="415" t="s">
        <v>62</v>
      </c>
      <c r="H9" s="415" t="s">
        <v>448</v>
      </c>
      <c r="I9" s="184">
        <v>238</v>
      </c>
    </row>
    <row r="10" spans="1:9" s="506" customFormat="1" ht="16.8">
      <c r="A10" s="507" t="s">
        <v>274</v>
      </c>
      <c r="B10" s="508">
        <v>0</v>
      </c>
      <c r="C10" s="413" t="s">
        <v>87</v>
      </c>
      <c r="D10" s="414" t="s">
        <v>146</v>
      </c>
      <c r="E10" s="484" t="s">
        <v>147</v>
      </c>
      <c r="F10" s="415" t="s">
        <v>66</v>
      </c>
      <c r="G10" s="415" t="s">
        <v>65</v>
      </c>
      <c r="H10" s="415" t="s">
        <v>448</v>
      </c>
      <c r="I10" s="184" t="s">
        <v>452</v>
      </c>
    </row>
    <row r="11" spans="1:9" s="506" customFormat="1" ht="16.8">
      <c r="A11" s="507" t="s">
        <v>249</v>
      </c>
      <c r="B11" s="508">
        <v>0</v>
      </c>
      <c r="C11" s="413" t="s">
        <v>70</v>
      </c>
      <c r="D11" s="414" t="s">
        <v>279</v>
      </c>
      <c r="E11" s="484" t="s">
        <v>147</v>
      </c>
      <c r="F11" s="415" t="s">
        <v>61</v>
      </c>
      <c r="G11" s="415" t="s">
        <v>67</v>
      </c>
      <c r="H11" s="415" t="s">
        <v>448</v>
      </c>
      <c r="I11" s="184">
        <v>248</v>
      </c>
    </row>
    <row r="12" spans="1:9" s="506" customFormat="1" ht="16.8">
      <c r="A12" s="507" t="s">
        <v>275</v>
      </c>
      <c r="B12" s="508">
        <v>0</v>
      </c>
      <c r="C12" s="413" t="s">
        <v>421</v>
      </c>
      <c r="D12" s="414" t="s">
        <v>146</v>
      </c>
      <c r="E12" s="484" t="s">
        <v>147</v>
      </c>
      <c r="F12" s="415" t="s">
        <v>76</v>
      </c>
      <c r="G12" s="415" t="s">
        <v>65</v>
      </c>
      <c r="H12" s="415" t="s">
        <v>448</v>
      </c>
      <c r="I12" s="184" t="s">
        <v>453</v>
      </c>
    </row>
    <row r="13" spans="1:9" s="506" customFormat="1" ht="16.8">
      <c r="A13" s="507" t="s">
        <v>250</v>
      </c>
      <c r="B13" s="508">
        <v>0</v>
      </c>
      <c r="C13" s="185" t="s">
        <v>422</v>
      </c>
      <c r="D13" s="1" t="s">
        <v>261</v>
      </c>
      <c r="E13" s="510" t="s">
        <v>147</v>
      </c>
      <c r="F13" s="186" t="s">
        <v>85</v>
      </c>
      <c r="G13" s="186" t="s">
        <v>67</v>
      </c>
      <c r="H13" s="186" t="s">
        <v>262</v>
      </c>
      <c r="I13" s="509">
        <v>170</v>
      </c>
    </row>
    <row r="14" spans="1:9" s="506" customFormat="1" ht="16.8">
      <c r="A14" s="507" t="s">
        <v>454</v>
      </c>
      <c r="B14" s="508">
        <v>0</v>
      </c>
      <c r="C14" s="413" t="s">
        <v>63</v>
      </c>
      <c r="D14" s="414" t="s">
        <v>146</v>
      </c>
      <c r="E14" s="484" t="s">
        <v>147</v>
      </c>
      <c r="F14" s="415" t="s">
        <v>76</v>
      </c>
      <c r="G14" s="415" t="s">
        <v>65</v>
      </c>
      <c r="H14" s="415" t="s">
        <v>448</v>
      </c>
      <c r="I14" s="184">
        <v>267</v>
      </c>
    </row>
    <row r="15" spans="1:9" s="506" customFormat="1" ht="16.8">
      <c r="A15" s="507" t="s">
        <v>276</v>
      </c>
      <c r="B15" s="508">
        <v>0</v>
      </c>
      <c r="C15" s="413" t="s">
        <v>63</v>
      </c>
      <c r="D15" s="414" t="s">
        <v>235</v>
      </c>
      <c r="E15" s="484" t="s">
        <v>147</v>
      </c>
      <c r="F15" s="415" t="s">
        <v>66</v>
      </c>
      <c r="G15" s="415" t="s">
        <v>67</v>
      </c>
      <c r="H15" s="415" t="s">
        <v>448</v>
      </c>
      <c r="I15" s="184" t="s">
        <v>455</v>
      </c>
    </row>
    <row r="16" spans="1:9" s="506" customFormat="1" ht="16.8">
      <c r="A16" s="507" t="s">
        <v>277</v>
      </c>
      <c r="B16" s="508">
        <v>0</v>
      </c>
      <c r="C16" s="413" t="s">
        <v>60</v>
      </c>
      <c r="D16" s="414" t="s">
        <v>157</v>
      </c>
      <c r="E16" s="484" t="s">
        <v>147</v>
      </c>
      <c r="F16" s="415" t="s">
        <v>61</v>
      </c>
      <c r="G16" s="415" t="s">
        <v>62</v>
      </c>
      <c r="H16" s="415" t="s">
        <v>448</v>
      </c>
      <c r="I16" s="184">
        <v>272</v>
      </c>
    </row>
    <row r="17" spans="1:9" s="506" customFormat="1" ht="16.8">
      <c r="A17" s="511" t="s">
        <v>278</v>
      </c>
      <c r="B17" s="512">
        <v>0</v>
      </c>
      <c r="C17" s="487" t="s">
        <v>421</v>
      </c>
      <c r="D17" s="488" t="s">
        <v>149</v>
      </c>
      <c r="E17" s="485" t="s">
        <v>147</v>
      </c>
      <c r="F17" s="489" t="s">
        <v>61</v>
      </c>
      <c r="G17" s="489" t="s">
        <v>62</v>
      </c>
      <c r="H17" s="489" t="s">
        <v>448</v>
      </c>
      <c r="I17" s="188">
        <v>298</v>
      </c>
    </row>
    <row r="18" spans="1:9" ht="16.8">
      <c r="A18" s="507" t="s">
        <v>476</v>
      </c>
      <c r="B18" s="508">
        <v>1</v>
      </c>
      <c r="C18" s="185" t="s">
        <v>421</v>
      </c>
      <c r="D18" s="414" t="s">
        <v>146</v>
      </c>
      <c r="E18" s="513" t="s">
        <v>229</v>
      </c>
      <c r="F18" s="415" t="s">
        <v>85</v>
      </c>
      <c r="G18" s="186" t="s">
        <v>239</v>
      </c>
      <c r="H18" s="186" t="s">
        <v>477</v>
      </c>
      <c r="I18" s="514">
        <v>96</v>
      </c>
    </row>
    <row r="19" spans="1:9" ht="16.8">
      <c r="A19" s="507" t="s">
        <v>478</v>
      </c>
      <c r="B19" s="508">
        <v>1</v>
      </c>
      <c r="C19" s="185" t="s">
        <v>421</v>
      </c>
      <c r="D19" s="414" t="s">
        <v>146</v>
      </c>
      <c r="E19" s="513" t="s">
        <v>229</v>
      </c>
      <c r="F19" s="415" t="s">
        <v>61</v>
      </c>
      <c r="G19" s="186" t="s">
        <v>239</v>
      </c>
      <c r="H19" s="186" t="s">
        <v>477</v>
      </c>
      <c r="I19" s="514">
        <v>96</v>
      </c>
    </row>
    <row r="20" spans="1:9" ht="16.8">
      <c r="A20" s="507" t="s">
        <v>479</v>
      </c>
      <c r="B20" s="508">
        <v>1</v>
      </c>
      <c r="C20" s="185" t="s">
        <v>421</v>
      </c>
      <c r="D20" s="414" t="s">
        <v>146</v>
      </c>
      <c r="E20" s="515" t="s">
        <v>147</v>
      </c>
      <c r="F20" s="415" t="s">
        <v>85</v>
      </c>
      <c r="G20" s="415" t="s">
        <v>65</v>
      </c>
      <c r="H20" s="415" t="s">
        <v>480</v>
      </c>
      <c r="I20" s="514">
        <v>82</v>
      </c>
    </row>
    <row r="21" spans="1:9" ht="16.8">
      <c r="A21" s="507" t="s">
        <v>167</v>
      </c>
      <c r="B21" s="508">
        <v>1</v>
      </c>
      <c r="C21" s="413" t="s">
        <v>423</v>
      </c>
      <c r="D21" s="414" t="s">
        <v>149</v>
      </c>
      <c r="E21" s="484" t="s">
        <v>147</v>
      </c>
      <c r="F21" s="415" t="s">
        <v>61</v>
      </c>
      <c r="G21" s="415" t="s">
        <v>64</v>
      </c>
      <c r="H21" s="415" t="s">
        <v>456</v>
      </c>
      <c r="I21" s="184">
        <v>95</v>
      </c>
    </row>
    <row r="22" spans="1:9" ht="16.8">
      <c r="A22" s="507" t="s">
        <v>106</v>
      </c>
      <c r="B22" s="508">
        <v>1</v>
      </c>
      <c r="C22" s="413" t="s">
        <v>423</v>
      </c>
      <c r="D22" s="414" t="s">
        <v>146</v>
      </c>
      <c r="E22" s="513" t="s">
        <v>147</v>
      </c>
      <c r="F22" s="415" t="s">
        <v>85</v>
      </c>
      <c r="G22" s="415" t="s">
        <v>64</v>
      </c>
      <c r="H22" s="415" t="s">
        <v>448</v>
      </c>
      <c r="I22" s="516" t="s">
        <v>457</v>
      </c>
    </row>
    <row r="23" spans="1:9" ht="16.8">
      <c r="A23" s="507" t="s">
        <v>107</v>
      </c>
      <c r="B23" s="508">
        <v>1</v>
      </c>
      <c r="C23" s="413" t="s">
        <v>423</v>
      </c>
      <c r="D23" s="414" t="s">
        <v>146</v>
      </c>
      <c r="E23" s="513" t="s">
        <v>147</v>
      </c>
      <c r="F23" s="415" t="s">
        <v>85</v>
      </c>
      <c r="G23" s="415" t="s">
        <v>148</v>
      </c>
      <c r="H23" s="415" t="s">
        <v>448</v>
      </c>
      <c r="I23" s="516" t="s">
        <v>458</v>
      </c>
    </row>
    <row r="24" spans="1:9" ht="16.8">
      <c r="A24" s="507" t="s">
        <v>481</v>
      </c>
      <c r="B24" s="508">
        <v>1</v>
      </c>
      <c r="C24" s="185" t="s">
        <v>421</v>
      </c>
      <c r="D24" s="414" t="s">
        <v>146</v>
      </c>
      <c r="E24" s="515" t="s">
        <v>147</v>
      </c>
      <c r="F24" s="415" t="s">
        <v>66</v>
      </c>
      <c r="G24" s="415" t="s">
        <v>69</v>
      </c>
      <c r="H24" s="415" t="s">
        <v>482</v>
      </c>
      <c r="I24" s="514">
        <v>101</v>
      </c>
    </row>
    <row r="25" spans="1:9" ht="16.8">
      <c r="A25" s="507" t="s">
        <v>408</v>
      </c>
      <c r="B25" s="508">
        <v>1</v>
      </c>
      <c r="C25" s="413" t="s">
        <v>68</v>
      </c>
      <c r="D25" s="414" t="s">
        <v>149</v>
      </c>
      <c r="E25" s="513" t="s">
        <v>229</v>
      </c>
      <c r="F25" s="415" t="s">
        <v>85</v>
      </c>
      <c r="G25" s="415" t="s">
        <v>69</v>
      </c>
      <c r="H25" s="415" t="s">
        <v>459</v>
      </c>
      <c r="I25" s="516">
        <v>91</v>
      </c>
    </row>
    <row r="26" spans="1:9" ht="16.8">
      <c r="A26" s="507" t="s">
        <v>88</v>
      </c>
      <c r="B26" s="508">
        <v>1</v>
      </c>
      <c r="C26" s="413" t="s">
        <v>68</v>
      </c>
      <c r="D26" s="414" t="s">
        <v>146</v>
      </c>
      <c r="E26" s="513" t="s">
        <v>147</v>
      </c>
      <c r="F26" s="415" t="s">
        <v>61</v>
      </c>
      <c r="G26" s="415" t="s">
        <v>65</v>
      </c>
      <c r="H26" s="415" t="s">
        <v>448</v>
      </c>
      <c r="I26" s="514">
        <v>216</v>
      </c>
    </row>
    <row r="27" spans="1:9" ht="16.8">
      <c r="A27" s="507" t="s">
        <v>483</v>
      </c>
      <c r="B27" s="508">
        <v>1</v>
      </c>
      <c r="C27" s="185" t="s">
        <v>68</v>
      </c>
      <c r="D27" s="1" t="s">
        <v>236</v>
      </c>
      <c r="E27" s="517" t="s">
        <v>484</v>
      </c>
      <c r="F27" s="186" t="s">
        <v>66</v>
      </c>
      <c r="G27" s="518" t="s">
        <v>69</v>
      </c>
      <c r="H27" s="518" t="s">
        <v>485</v>
      </c>
      <c r="I27" s="509">
        <v>61</v>
      </c>
    </row>
    <row r="28" spans="1:9" ht="16.8">
      <c r="A28" s="507" t="s">
        <v>486</v>
      </c>
      <c r="B28" s="508">
        <v>1</v>
      </c>
      <c r="C28" s="413" t="s">
        <v>87</v>
      </c>
      <c r="D28" s="414" t="s">
        <v>149</v>
      </c>
      <c r="E28" s="513" t="s">
        <v>147</v>
      </c>
      <c r="F28" s="415" t="s">
        <v>98</v>
      </c>
      <c r="G28" s="415" t="s">
        <v>67</v>
      </c>
      <c r="H28" s="415" t="s">
        <v>448</v>
      </c>
      <c r="I28" s="514" t="s">
        <v>460</v>
      </c>
    </row>
    <row r="29" spans="1:9" ht="16.8">
      <c r="A29" s="507" t="s">
        <v>487</v>
      </c>
      <c r="B29" s="508">
        <v>1</v>
      </c>
      <c r="C29" s="413" t="s">
        <v>87</v>
      </c>
      <c r="D29" s="414" t="s">
        <v>146</v>
      </c>
      <c r="E29" s="513" t="s">
        <v>147</v>
      </c>
      <c r="F29" s="415" t="s">
        <v>75</v>
      </c>
      <c r="G29" s="415" t="s">
        <v>67</v>
      </c>
      <c r="H29" s="415" t="s">
        <v>448</v>
      </c>
      <c r="I29" s="514" t="s">
        <v>461</v>
      </c>
    </row>
    <row r="30" spans="1:9" ht="16.8">
      <c r="A30" s="507" t="s">
        <v>488</v>
      </c>
      <c r="B30" s="508">
        <v>1</v>
      </c>
      <c r="C30" s="185" t="s">
        <v>422</v>
      </c>
      <c r="D30" s="1" t="s">
        <v>149</v>
      </c>
      <c r="E30" s="513" t="s">
        <v>147</v>
      </c>
      <c r="F30" s="415" t="s">
        <v>61</v>
      </c>
      <c r="G30" s="186" t="s">
        <v>148</v>
      </c>
      <c r="H30" s="186" t="s">
        <v>489</v>
      </c>
      <c r="I30" s="509">
        <v>93</v>
      </c>
    </row>
    <row r="31" spans="1:9" ht="16.8">
      <c r="A31" s="507" t="s">
        <v>89</v>
      </c>
      <c r="B31" s="508">
        <v>1</v>
      </c>
      <c r="C31" s="413" t="s">
        <v>60</v>
      </c>
      <c r="D31" s="414" t="s">
        <v>146</v>
      </c>
      <c r="E31" s="513" t="s">
        <v>147</v>
      </c>
      <c r="F31" s="415" t="s">
        <v>61</v>
      </c>
      <c r="G31" s="415" t="s">
        <v>90</v>
      </c>
      <c r="H31" s="415" t="s">
        <v>448</v>
      </c>
      <c r="I31" s="514">
        <v>226</v>
      </c>
    </row>
    <row r="32" spans="1:9" ht="16.8">
      <c r="A32" s="507" t="s">
        <v>490</v>
      </c>
      <c r="B32" s="508">
        <v>1</v>
      </c>
      <c r="C32" s="413" t="s">
        <v>423</v>
      </c>
      <c r="D32" s="414" t="s">
        <v>146</v>
      </c>
      <c r="E32" s="515" t="s">
        <v>147</v>
      </c>
      <c r="F32" s="415" t="s">
        <v>85</v>
      </c>
      <c r="G32" s="415" t="s">
        <v>64</v>
      </c>
      <c r="H32" s="415" t="s">
        <v>491</v>
      </c>
      <c r="I32" s="514">
        <v>31</v>
      </c>
    </row>
    <row r="33" spans="1:9" ht="16.8">
      <c r="A33" s="507" t="s">
        <v>108</v>
      </c>
      <c r="B33" s="508">
        <v>1</v>
      </c>
      <c r="C33" s="413" t="s">
        <v>421</v>
      </c>
      <c r="D33" s="414" t="s">
        <v>149</v>
      </c>
      <c r="E33" s="513" t="s">
        <v>147</v>
      </c>
      <c r="F33" s="415" t="s">
        <v>98</v>
      </c>
      <c r="G33" s="415" t="s">
        <v>64</v>
      </c>
      <c r="H33" s="415" t="s">
        <v>448</v>
      </c>
      <c r="I33" s="514" t="s">
        <v>462</v>
      </c>
    </row>
    <row r="34" spans="1:9" ht="16.8">
      <c r="A34" s="507" t="s">
        <v>492</v>
      </c>
      <c r="B34" s="508">
        <v>1</v>
      </c>
      <c r="C34" s="185" t="s">
        <v>60</v>
      </c>
      <c r="D34" s="1" t="s">
        <v>493</v>
      </c>
      <c r="E34" s="186" t="s">
        <v>147</v>
      </c>
      <c r="F34" s="186" t="s">
        <v>85</v>
      </c>
      <c r="G34" s="186" t="s">
        <v>148</v>
      </c>
      <c r="H34" s="186" t="s">
        <v>494</v>
      </c>
      <c r="I34" s="509">
        <v>99</v>
      </c>
    </row>
    <row r="35" spans="1:9" ht="16.8">
      <c r="A35" s="507" t="s">
        <v>109</v>
      </c>
      <c r="B35" s="508">
        <v>1</v>
      </c>
      <c r="C35" s="413" t="s">
        <v>70</v>
      </c>
      <c r="D35" s="414" t="s">
        <v>149</v>
      </c>
      <c r="E35" s="513" t="s">
        <v>147</v>
      </c>
      <c r="F35" s="415" t="s">
        <v>98</v>
      </c>
      <c r="G35" s="415" t="s">
        <v>64</v>
      </c>
      <c r="H35" s="415" t="s">
        <v>448</v>
      </c>
      <c r="I35" s="514" t="s">
        <v>463</v>
      </c>
    </row>
    <row r="36" spans="1:9" ht="16.8">
      <c r="A36" s="507" t="s">
        <v>110</v>
      </c>
      <c r="B36" s="508">
        <v>1</v>
      </c>
      <c r="C36" s="413" t="s">
        <v>421</v>
      </c>
      <c r="D36" s="414" t="s">
        <v>149</v>
      </c>
      <c r="E36" s="513" t="s">
        <v>147</v>
      </c>
      <c r="F36" s="415" t="s">
        <v>61</v>
      </c>
      <c r="G36" s="415" t="s">
        <v>94</v>
      </c>
      <c r="H36" s="415" t="s">
        <v>448</v>
      </c>
      <c r="I36" s="514" t="s">
        <v>464</v>
      </c>
    </row>
    <row r="37" spans="1:9" ht="16.8">
      <c r="A37" s="507" t="s">
        <v>495</v>
      </c>
      <c r="B37" s="508">
        <v>1</v>
      </c>
      <c r="C37" s="185" t="s">
        <v>421</v>
      </c>
      <c r="D37" s="414" t="s">
        <v>236</v>
      </c>
      <c r="E37" s="513" t="s">
        <v>147</v>
      </c>
      <c r="F37" s="415" t="s">
        <v>66</v>
      </c>
      <c r="G37" s="186" t="s">
        <v>67</v>
      </c>
      <c r="H37" s="186" t="s">
        <v>496</v>
      </c>
      <c r="I37" s="514">
        <v>151</v>
      </c>
    </row>
    <row r="38" spans="1:9" ht="16.8">
      <c r="A38" s="507" t="s">
        <v>258</v>
      </c>
      <c r="B38" s="508">
        <v>1</v>
      </c>
      <c r="C38" s="413" t="s">
        <v>68</v>
      </c>
      <c r="D38" s="414" t="s">
        <v>146</v>
      </c>
      <c r="E38" s="513" t="s">
        <v>259</v>
      </c>
      <c r="F38" s="415" t="s">
        <v>85</v>
      </c>
      <c r="G38" s="415" t="s">
        <v>90</v>
      </c>
      <c r="H38" s="415" t="s">
        <v>260</v>
      </c>
      <c r="I38" s="514">
        <v>151</v>
      </c>
    </row>
    <row r="39" spans="1:9" ht="16.8">
      <c r="A39" s="507" t="s">
        <v>111</v>
      </c>
      <c r="B39" s="508">
        <v>1</v>
      </c>
      <c r="C39" s="413" t="s">
        <v>60</v>
      </c>
      <c r="D39" s="414" t="s">
        <v>150</v>
      </c>
      <c r="E39" s="513" t="s">
        <v>147</v>
      </c>
      <c r="F39" s="415" t="s">
        <v>61</v>
      </c>
      <c r="G39" s="415" t="s">
        <v>67</v>
      </c>
      <c r="H39" s="415" t="s">
        <v>448</v>
      </c>
      <c r="I39" s="514" t="s">
        <v>465</v>
      </c>
    </row>
    <row r="40" spans="1:9" ht="16.8">
      <c r="A40" s="507" t="s">
        <v>497</v>
      </c>
      <c r="B40" s="508">
        <v>1</v>
      </c>
      <c r="C40" s="413" t="s">
        <v>421</v>
      </c>
      <c r="D40" s="414" t="s">
        <v>146</v>
      </c>
      <c r="E40" s="515" t="s">
        <v>498</v>
      </c>
      <c r="F40" s="415" t="s">
        <v>66</v>
      </c>
      <c r="G40" s="415" t="s">
        <v>69</v>
      </c>
      <c r="H40" s="415" t="s">
        <v>499</v>
      </c>
      <c r="I40" s="514">
        <v>56</v>
      </c>
    </row>
    <row r="41" spans="1:9" ht="16.8">
      <c r="A41" s="507" t="s">
        <v>41</v>
      </c>
      <c r="B41" s="508">
        <v>1</v>
      </c>
      <c r="C41" s="413" t="s">
        <v>421</v>
      </c>
      <c r="D41" s="414" t="s">
        <v>151</v>
      </c>
      <c r="E41" s="513" t="s">
        <v>147</v>
      </c>
      <c r="F41" s="415" t="s">
        <v>61</v>
      </c>
      <c r="G41" s="415" t="s">
        <v>64</v>
      </c>
      <c r="H41" s="415" t="s">
        <v>448</v>
      </c>
      <c r="I41" s="514" t="s">
        <v>452</v>
      </c>
    </row>
    <row r="42" spans="1:9" ht="16.8">
      <c r="A42" s="507" t="s">
        <v>500</v>
      </c>
      <c r="B42" s="508">
        <v>1</v>
      </c>
      <c r="C42" s="519" t="s">
        <v>421</v>
      </c>
      <c r="D42" s="1" t="s">
        <v>157</v>
      </c>
      <c r="E42" s="518" t="s">
        <v>147</v>
      </c>
      <c r="F42" s="518" t="s">
        <v>61</v>
      </c>
      <c r="G42" s="518" t="s">
        <v>148</v>
      </c>
      <c r="H42" s="518" t="s">
        <v>501</v>
      </c>
      <c r="I42" s="520">
        <v>118</v>
      </c>
    </row>
    <row r="43" spans="1:9" ht="16.8">
      <c r="A43" s="507" t="s">
        <v>168</v>
      </c>
      <c r="B43" s="508">
        <v>1</v>
      </c>
      <c r="C43" s="413" t="s">
        <v>87</v>
      </c>
      <c r="D43" s="414" t="s">
        <v>146</v>
      </c>
      <c r="E43" s="513" t="s">
        <v>147</v>
      </c>
      <c r="F43" s="415" t="s">
        <v>207</v>
      </c>
      <c r="G43" s="415" t="s">
        <v>65</v>
      </c>
      <c r="H43" s="415" t="s">
        <v>456</v>
      </c>
      <c r="I43" s="514" t="s">
        <v>466</v>
      </c>
    </row>
    <row r="44" spans="1:9" ht="16.8">
      <c r="A44" s="507" t="s">
        <v>99</v>
      </c>
      <c r="B44" s="508">
        <v>1</v>
      </c>
      <c r="C44" s="413" t="s">
        <v>421</v>
      </c>
      <c r="D44" s="414" t="s">
        <v>151</v>
      </c>
      <c r="E44" s="513" t="s">
        <v>147</v>
      </c>
      <c r="F44" s="415" t="s">
        <v>66</v>
      </c>
      <c r="G44" s="415" t="s">
        <v>148</v>
      </c>
      <c r="H44" s="415" t="s">
        <v>448</v>
      </c>
      <c r="I44" s="509" t="s">
        <v>467</v>
      </c>
    </row>
    <row r="45" spans="1:9" ht="16.8">
      <c r="A45" s="507" t="s">
        <v>112</v>
      </c>
      <c r="B45" s="508">
        <v>1</v>
      </c>
      <c r="C45" s="413" t="s">
        <v>421</v>
      </c>
      <c r="D45" s="414" t="s">
        <v>149</v>
      </c>
      <c r="E45" s="513" t="s">
        <v>147</v>
      </c>
      <c r="F45" s="415" t="s">
        <v>61</v>
      </c>
      <c r="G45" s="415" t="s">
        <v>64</v>
      </c>
      <c r="H45" s="415" t="s">
        <v>448</v>
      </c>
      <c r="I45" s="509" t="s">
        <v>468</v>
      </c>
    </row>
    <row r="46" spans="1:9" ht="16.8">
      <c r="A46" s="507" t="s">
        <v>91</v>
      </c>
      <c r="B46" s="508">
        <v>1</v>
      </c>
      <c r="C46" s="413" t="s">
        <v>421</v>
      </c>
      <c r="D46" s="414" t="s">
        <v>149</v>
      </c>
      <c r="E46" s="513" t="s">
        <v>147</v>
      </c>
      <c r="F46" s="415" t="s">
        <v>61</v>
      </c>
      <c r="G46" s="415" t="s">
        <v>92</v>
      </c>
      <c r="H46" s="415" t="s">
        <v>448</v>
      </c>
      <c r="I46" s="509" t="s">
        <v>469</v>
      </c>
    </row>
    <row r="47" spans="1:9" ht="16.8">
      <c r="A47" s="507" t="s">
        <v>93</v>
      </c>
      <c r="B47" s="508">
        <v>1</v>
      </c>
      <c r="C47" s="413" t="s">
        <v>68</v>
      </c>
      <c r="D47" s="414" t="s">
        <v>146</v>
      </c>
      <c r="E47" s="513" t="s">
        <v>147</v>
      </c>
      <c r="F47" s="415" t="s">
        <v>96</v>
      </c>
      <c r="G47" s="415" t="s">
        <v>64</v>
      </c>
      <c r="H47" s="415" t="s">
        <v>448</v>
      </c>
      <c r="I47" s="509" t="s">
        <v>470</v>
      </c>
    </row>
    <row r="48" spans="1:9" ht="16.8">
      <c r="A48" s="521" t="s">
        <v>502</v>
      </c>
      <c r="B48" s="522">
        <v>1</v>
      </c>
      <c r="C48" s="185" t="s">
        <v>87</v>
      </c>
      <c r="D48" s="1" t="s">
        <v>503</v>
      </c>
      <c r="E48" s="513" t="s">
        <v>229</v>
      </c>
      <c r="F48" s="186" t="s">
        <v>66</v>
      </c>
      <c r="G48" s="186" t="s">
        <v>65</v>
      </c>
      <c r="H48" s="186" t="s">
        <v>262</v>
      </c>
      <c r="I48" s="509">
        <v>171</v>
      </c>
    </row>
    <row r="49" spans="1:9" ht="16.8">
      <c r="A49" s="521" t="s">
        <v>113</v>
      </c>
      <c r="B49" s="522">
        <v>1</v>
      </c>
      <c r="C49" s="490" t="s">
        <v>421</v>
      </c>
      <c r="D49" s="491" t="s">
        <v>149</v>
      </c>
      <c r="E49" s="523" t="s">
        <v>147</v>
      </c>
      <c r="F49" s="492" t="s">
        <v>61</v>
      </c>
      <c r="G49" s="492" t="s">
        <v>148</v>
      </c>
      <c r="H49" s="492" t="s">
        <v>448</v>
      </c>
      <c r="I49" s="509">
        <v>259</v>
      </c>
    </row>
    <row r="50" spans="1:9" ht="16.8">
      <c r="A50" s="521" t="s">
        <v>114</v>
      </c>
      <c r="B50" s="522">
        <v>1</v>
      </c>
      <c r="C50" s="490" t="s">
        <v>70</v>
      </c>
      <c r="D50" s="491" t="s">
        <v>146</v>
      </c>
      <c r="E50" s="523" t="s">
        <v>147</v>
      </c>
      <c r="F50" s="492" t="s">
        <v>116</v>
      </c>
      <c r="G50" s="492" t="s">
        <v>64</v>
      </c>
      <c r="H50" s="492" t="s">
        <v>448</v>
      </c>
      <c r="I50" s="509" t="s">
        <v>471</v>
      </c>
    </row>
    <row r="51" spans="1:9" ht="16.8">
      <c r="A51" s="521" t="s">
        <v>504</v>
      </c>
      <c r="B51" s="522">
        <v>1</v>
      </c>
      <c r="C51" s="519" t="s">
        <v>421</v>
      </c>
      <c r="D51" s="1" t="s">
        <v>157</v>
      </c>
      <c r="E51" s="518" t="s">
        <v>147</v>
      </c>
      <c r="F51" s="518" t="s">
        <v>66</v>
      </c>
      <c r="G51" s="518" t="s">
        <v>148</v>
      </c>
      <c r="H51" s="518" t="s">
        <v>501</v>
      </c>
      <c r="I51" s="520">
        <v>120</v>
      </c>
    </row>
    <row r="52" spans="1:9" ht="16.8">
      <c r="A52" s="521" t="s">
        <v>505</v>
      </c>
      <c r="B52" s="522">
        <v>1</v>
      </c>
      <c r="C52" s="185" t="s">
        <v>421</v>
      </c>
      <c r="D52" s="1" t="s">
        <v>146</v>
      </c>
      <c r="E52" s="186" t="s">
        <v>147</v>
      </c>
      <c r="F52" s="186" t="s">
        <v>163</v>
      </c>
      <c r="G52" s="186" t="s">
        <v>62</v>
      </c>
      <c r="H52" s="186" t="s">
        <v>485</v>
      </c>
      <c r="I52" s="509">
        <v>164</v>
      </c>
    </row>
    <row r="53" spans="1:9" ht="16.8">
      <c r="A53" s="521" t="s">
        <v>506</v>
      </c>
      <c r="B53" s="522">
        <v>1</v>
      </c>
      <c r="C53" s="519" t="s">
        <v>421</v>
      </c>
      <c r="D53" s="1" t="s">
        <v>149</v>
      </c>
      <c r="E53" s="518" t="s">
        <v>147</v>
      </c>
      <c r="F53" s="518" t="s">
        <v>66</v>
      </c>
      <c r="G53" s="518" t="s">
        <v>148</v>
      </c>
      <c r="H53" s="518" t="s">
        <v>507</v>
      </c>
      <c r="I53" s="520">
        <v>175</v>
      </c>
    </row>
    <row r="54" spans="1:9" ht="16.8">
      <c r="A54" s="521" t="s">
        <v>169</v>
      </c>
      <c r="B54" s="522">
        <v>1</v>
      </c>
      <c r="C54" s="490" t="s">
        <v>60</v>
      </c>
      <c r="D54" s="491" t="s">
        <v>149</v>
      </c>
      <c r="E54" s="523" t="s">
        <v>147</v>
      </c>
      <c r="F54" s="492" t="s">
        <v>61</v>
      </c>
      <c r="G54" s="492" t="s">
        <v>67</v>
      </c>
      <c r="H54" s="492" t="s">
        <v>472</v>
      </c>
      <c r="I54" s="509">
        <v>90</v>
      </c>
    </row>
    <row r="55" spans="1:9" ht="16.8">
      <c r="A55" s="521" t="s">
        <v>405</v>
      </c>
      <c r="B55" s="522">
        <v>1</v>
      </c>
      <c r="C55" s="490" t="s">
        <v>70</v>
      </c>
      <c r="D55" s="491" t="s">
        <v>149</v>
      </c>
      <c r="E55" s="523" t="s">
        <v>147</v>
      </c>
      <c r="F55" s="492" t="s">
        <v>76</v>
      </c>
      <c r="G55" s="492" t="s">
        <v>65</v>
      </c>
      <c r="H55" s="492" t="s">
        <v>262</v>
      </c>
      <c r="I55" s="509">
        <v>178</v>
      </c>
    </row>
    <row r="56" spans="1:9" ht="16.8">
      <c r="A56" s="521" t="s">
        <v>115</v>
      </c>
      <c r="B56" s="522">
        <v>1</v>
      </c>
      <c r="C56" s="490" t="s">
        <v>421</v>
      </c>
      <c r="D56" s="491" t="s">
        <v>149</v>
      </c>
      <c r="E56" s="523" t="s">
        <v>147</v>
      </c>
      <c r="F56" s="492" t="s">
        <v>61</v>
      </c>
      <c r="G56" s="492" t="s">
        <v>64</v>
      </c>
      <c r="H56" s="492" t="s">
        <v>448</v>
      </c>
      <c r="I56" s="509" t="s">
        <v>473</v>
      </c>
    </row>
    <row r="57" spans="1:9" ht="16.8">
      <c r="A57" s="521" t="s">
        <v>403</v>
      </c>
      <c r="B57" s="522">
        <v>1</v>
      </c>
      <c r="C57" s="490" t="s">
        <v>421</v>
      </c>
      <c r="D57" s="491" t="s">
        <v>149</v>
      </c>
      <c r="E57" s="523" t="s">
        <v>147</v>
      </c>
      <c r="F57" s="492" t="s">
        <v>61</v>
      </c>
      <c r="G57" s="492" t="s">
        <v>64</v>
      </c>
      <c r="H57" s="492" t="s">
        <v>404</v>
      </c>
      <c r="I57" s="509">
        <v>107</v>
      </c>
    </row>
    <row r="58" spans="1:9" ht="16.8">
      <c r="A58" s="521" t="s">
        <v>508</v>
      </c>
      <c r="B58" s="522">
        <v>1</v>
      </c>
      <c r="C58" s="185" t="s">
        <v>421</v>
      </c>
      <c r="D58" s="1" t="s">
        <v>157</v>
      </c>
      <c r="E58" s="518" t="s">
        <v>147</v>
      </c>
      <c r="F58" s="186" t="s">
        <v>163</v>
      </c>
      <c r="G58" s="186" t="s">
        <v>62</v>
      </c>
      <c r="H58" s="186" t="s">
        <v>485</v>
      </c>
      <c r="I58" s="509">
        <v>192</v>
      </c>
    </row>
    <row r="59" spans="1:9" ht="16.8">
      <c r="A59" s="521" t="s">
        <v>509</v>
      </c>
      <c r="B59" s="522">
        <v>1</v>
      </c>
      <c r="C59" s="185" t="s">
        <v>421</v>
      </c>
      <c r="D59" s="1" t="s">
        <v>157</v>
      </c>
      <c r="E59" s="513" t="s">
        <v>147</v>
      </c>
      <c r="F59" s="186" t="s">
        <v>85</v>
      </c>
      <c r="G59" s="186" t="s">
        <v>65</v>
      </c>
      <c r="H59" s="186" t="s">
        <v>510</v>
      </c>
      <c r="I59" s="509">
        <v>39</v>
      </c>
    </row>
    <row r="60" spans="1:9" ht="16.8">
      <c r="A60" s="521" t="s">
        <v>95</v>
      </c>
      <c r="B60" s="522">
        <v>1</v>
      </c>
      <c r="C60" s="490" t="s">
        <v>87</v>
      </c>
      <c r="D60" s="491" t="s">
        <v>146</v>
      </c>
      <c r="E60" s="523" t="s">
        <v>147</v>
      </c>
      <c r="F60" s="492" t="s">
        <v>66</v>
      </c>
      <c r="G60" s="492" t="s">
        <v>64</v>
      </c>
      <c r="H60" s="492" t="s">
        <v>448</v>
      </c>
      <c r="I60" s="509" t="s">
        <v>474</v>
      </c>
    </row>
    <row r="61" spans="1:9" ht="16.8">
      <c r="A61" s="521" t="s">
        <v>511</v>
      </c>
      <c r="B61" s="522">
        <v>1</v>
      </c>
      <c r="C61" s="185" t="s">
        <v>421</v>
      </c>
      <c r="D61" s="1" t="s">
        <v>146</v>
      </c>
      <c r="E61" s="513" t="s">
        <v>147</v>
      </c>
      <c r="F61" s="186" t="s">
        <v>66</v>
      </c>
      <c r="G61" s="186" t="s">
        <v>64</v>
      </c>
      <c r="H61" s="186" t="s">
        <v>512</v>
      </c>
      <c r="I61" s="509">
        <v>104</v>
      </c>
    </row>
    <row r="62" spans="1:9" ht="16.8">
      <c r="A62" s="521" t="s">
        <v>368</v>
      </c>
      <c r="B62" s="522">
        <v>1</v>
      </c>
      <c r="C62" s="490" t="s">
        <v>68</v>
      </c>
      <c r="D62" s="491" t="s">
        <v>149</v>
      </c>
      <c r="E62" s="523" t="s">
        <v>147</v>
      </c>
      <c r="F62" s="492" t="s">
        <v>85</v>
      </c>
      <c r="G62" s="492" t="s">
        <v>69</v>
      </c>
      <c r="H62" s="492" t="s">
        <v>448</v>
      </c>
      <c r="I62" s="509" t="s">
        <v>475</v>
      </c>
    </row>
    <row r="63" spans="1:9" ht="16.8">
      <c r="A63" s="521" t="s">
        <v>513</v>
      </c>
      <c r="B63" s="522">
        <v>1</v>
      </c>
      <c r="C63" s="185" t="s">
        <v>60</v>
      </c>
      <c r="D63" s="1" t="s">
        <v>151</v>
      </c>
      <c r="E63" s="513" t="s">
        <v>147</v>
      </c>
      <c r="F63" s="186" t="s">
        <v>61</v>
      </c>
      <c r="G63" s="186" t="s">
        <v>90</v>
      </c>
      <c r="H63" s="186" t="s">
        <v>512</v>
      </c>
      <c r="I63" s="509">
        <v>106</v>
      </c>
    </row>
    <row r="64" spans="1:9" ht="16.8">
      <c r="A64" s="521" t="s">
        <v>514</v>
      </c>
      <c r="B64" s="522">
        <v>1</v>
      </c>
      <c r="C64" s="185" t="s">
        <v>70</v>
      </c>
      <c r="D64" s="1" t="s">
        <v>151</v>
      </c>
      <c r="E64" s="518" t="s">
        <v>147</v>
      </c>
      <c r="F64" s="186" t="s">
        <v>85</v>
      </c>
      <c r="G64" s="518" t="s">
        <v>69</v>
      </c>
      <c r="H64" s="518" t="s">
        <v>485</v>
      </c>
      <c r="I64" s="509">
        <v>219</v>
      </c>
    </row>
    <row r="65" spans="1:9" ht="16.8">
      <c r="A65" s="521" t="s">
        <v>406</v>
      </c>
      <c r="B65" s="522">
        <v>1</v>
      </c>
      <c r="C65" s="490" t="s">
        <v>421</v>
      </c>
      <c r="D65" s="491" t="s">
        <v>146</v>
      </c>
      <c r="E65" s="523" t="s">
        <v>147</v>
      </c>
      <c r="F65" s="492" t="s">
        <v>61</v>
      </c>
      <c r="G65" s="492" t="s">
        <v>148</v>
      </c>
      <c r="H65" s="492" t="s">
        <v>262</v>
      </c>
      <c r="I65" s="509">
        <v>184</v>
      </c>
    </row>
    <row r="66" spans="1:9" ht="16.8">
      <c r="A66" s="521" t="s">
        <v>264</v>
      </c>
      <c r="B66" s="522">
        <v>1</v>
      </c>
      <c r="C66" s="490" t="s">
        <v>68</v>
      </c>
      <c r="D66" s="491" t="s">
        <v>146</v>
      </c>
      <c r="E66" s="523" t="s">
        <v>147</v>
      </c>
      <c r="F66" s="492" t="s">
        <v>61</v>
      </c>
      <c r="G66" s="492" t="s">
        <v>207</v>
      </c>
      <c r="H66" s="492" t="s">
        <v>262</v>
      </c>
      <c r="I66" s="509">
        <v>186</v>
      </c>
    </row>
    <row r="67" spans="1:9" ht="16.8">
      <c r="A67" s="521" t="s">
        <v>515</v>
      </c>
      <c r="B67" s="522">
        <v>1</v>
      </c>
      <c r="C67" s="490" t="s">
        <v>87</v>
      </c>
      <c r="D67" s="491" t="s">
        <v>516</v>
      </c>
      <c r="E67" s="523" t="s">
        <v>484</v>
      </c>
      <c r="F67" s="492" t="s">
        <v>66</v>
      </c>
      <c r="G67" s="492" t="s">
        <v>239</v>
      </c>
      <c r="H67" s="492" t="s">
        <v>496</v>
      </c>
      <c r="I67" s="509">
        <v>158</v>
      </c>
    </row>
    <row r="68" spans="1:9" ht="16.8">
      <c r="A68" s="521" t="s">
        <v>517</v>
      </c>
      <c r="B68" s="522">
        <v>1</v>
      </c>
      <c r="C68" s="490" t="s">
        <v>421</v>
      </c>
      <c r="D68" s="491" t="s">
        <v>149</v>
      </c>
      <c r="E68" s="523" t="s">
        <v>147</v>
      </c>
      <c r="F68" s="492" t="s">
        <v>61</v>
      </c>
      <c r="G68" s="492" t="s">
        <v>67</v>
      </c>
      <c r="H68" s="492" t="s">
        <v>501</v>
      </c>
      <c r="I68" s="509">
        <v>125</v>
      </c>
    </row>
    <row r="69" spans="1:9" ht="16.8">
      <c r="A69" s="524" t="s">
        <v>518</v>
      </c>
      <c r="B69" s="525">
        <v>1</v>
      </c>
      <c r="C69" s="189" t="s">
        <v>421</v>
      </c>
      <c r="D69" s="2" t="s">
        <v>151</v>
      </c>
      <c r="E69" s="526" t="s">
        <v>147</v>
      </c>
      <c r="F69" s="190" t="s">
        <v>61</v>
      </c>
      <c r="G69" s="190" t="s">
        <v>64</v>
      </c>
      <c r="H69" s="190" t="s">
        <v>491</v>
      </c>
      <c r="I69" s="527">
        <v>37</v>
      </c>
    </row>
    <row r="70" spans="1:9" ht="16.8">
      <c r="A70" s="521" t="s">
        <v>152</v>
      </c>
      <c r="B70" s="522">
        <v>2</v>
      </c>
      <c r="C70" s="185" t="s">
        <v>423</v>
      </c>
      <c r="D70" s="1" t="s">
        <v>151</v>
      </c>
      <c r="E70" s="513" t="s">
        <v>147</v>
      </c>
      <c r="F70" s="186" t="s">
        <v>85</v>
      </c>
      <c r="G70" s="186" t="s">
        <v>94</v>
      </c>
      <c r="H70" s="186" t="s">
        <v>448</v>
      </c>
      <c r="I70" s="509">
        <v>198</v>
      </c>
    </row>
    <row r="71" spans="1:9" ht="16.8">
      <c r="A71" s="521" t="s">
        <v>154</v>
      </c>
      <c r="B71" s="522">
        <v>2</v>
      </c>
      <c r="C71" s="185" t="s">
        <v>423</v>
      </c>
      <c r="D71" s="414" t="s">
        <v>146</v>
      </c>
      <c r="E71" s="186" t="s">
        <v>147</v>
      </c>
      <c r="F71" s="415" t="s">
        <v>85</v>
      </c>
      <c r="G71" s="186" t="s">
        <v>8</v>
      </c>
      <c r="H71" s="186" t="s">
        <v>448</v>
      </c>
      <c r="I71" s="514">
        <v>198</v>
      </c>
    </row>
    <row r="72" spans="1:9" ht="16.8">
      <c r="A72" s="521" t="s">
        <v>519</v>
      </c>
      <c r="B72" s="522">
        <v>2</v>
      </c>
      <c r="C72" s="185" t="s">
        <v>421</v>
      </c>
      <c r="D72" s="414" t="s">
        <v>151</v>
      </c>
      <c r="E72" s="513" t="s">
        <v>147</v>
      </c>
      <c r="F72" s="415" t="s">
        <v>61</v>
      </c>
      <c r="G72" s="186" t="s">
        <v>64</v>
      </c>
      <c r="H72" s="186" t="s">
        <v>520</v>
      </c>
      <c r="I72" s="509">
        <v>101</v>
      </c>
    </row>
    <row r="73" spans="1:9" ht="16.8">
      <c r="A73" s="521" t="s">
        <v>521</v>
      </c>
      <c r="B73" s="522">
        <v>2</v>
      </c>
      <c r="C73" s="185" t="s">
        <v>421</v>
      </c>
      <c r="D73" s="414" t="s">
        <v>146</v>
      </c>
      <c r="E73" s="513" t="s">
        <v>229</v>
      </c>
      <c r="F73" s="415" t="s">
        <v>85</v>
      </c>
      <c r="G73" s="186" t="s">
        <v>239</v>
      </c>
      <c r="H73" s="186" t="s">
        <v>477</v>
      </c>
      <c r="I73" s="514">
        <v>96</v>
      </c>
    </row>
    <row r="74" spans="1:9" ht="16.8">
      <c r="A74" s="521" t="s">
        <v>170</v>
      </c>
      <c r="B74" s="522">
        <v>2</v>
      </c>
      <c r="C74" s="185" t="s">
        <v>60</v>
      </c>
      <c r="D74" s="1" t="s">
        <v>236</v>
      </c>
      <c r="E74" s="186" t="s">
        <v>147</v>
      </c>
      <c r="F74" s="186" t="s">
        <v>363</v>
      </c>
      <c r="G74" s="186" t="s">
        <v>64</v>
      </c>
      <c r="H74" s="186" t="s">
        <v>472</v>
      </c>
      <c r="I74" s="514">
        <v>94</v>
      </c>
    </row>
    <row r="75" spans="1:9" ht="16.8">
      <c r="A75" s="521" t="s">
        <v>522</v>
      </c>
      <c r="B75" s="522">
        <v>2</v>
      </c>
      <c r="C75" s="185" t="s">
        <v>87</v>
      </c>
      <c r="D75" s="1" t="s">
        <v>157</v>
      </c>
      <c r="E75" s="513" t="s">
        <v>147</v>
      </c>
      <c r="F75" s="415" t="s">
        <v>66</v>
      </c>
      <c r="G75" s="186" t="s">
        <v>64</v>
      </c>
      <c r="H75" s="186" t="s">
        <v>496</v>
      </c>
      <c r="I75" s="514">
        <v>143</v>
      </c>
    </row>
    <row r="76" spans="1:9" ht="16.8">
      <c r="A76" s="521" t="s">
        <v>153</v>
      </c>
      <c r="B76" s="522">
        <v>2</v>
      </c>
      <c r="C76" s="185" t="s">
        <v>421</v>
      </c>
      <c r="D76" s="1" t="s">
        <v>149</v>
      </c>
      <c r="E76" s="513" t="s">
        <v>147</v>
      </c>
      <c r="F76" s="186" t="s">
        <v>61</v>
      </c>
      <c r="G76" s="186" t="s">
        <v>67</v>
      </c>
      <c r="H76" s="186" t="s">
        <v>448</v>
      </c>
      <c r="I76" s="509">
        <v>203</v>
      </c>
    </row>
    <row r="77" spans="1:9" ht="16.8">
      <c r="A77" s="521" t="s">
        <v>155</v>
      </c>
      <c r="B77" s="522">
        <v>2</v>
      </c>
      <c r="C77" s="185" t="s">
        <v>421</v>
      </c>
      <c r="D77" s="1" t="s">
        <v>149</v>
      </c>
      <c r="E77" s="513" t="s">
        <v>147</v>
      </c>
      <c r="F77" s="186" t="s">
        <v>61</v>
      </c>
      <c r="G77" s="186" t="s">
        <v>64</v>
      </c>
      <c r="H77" s="186" t="s">
        <v>448</v>
      </c>
      <c r="I77" s="528">
        <v>203</v>
      </c>
    </row>
    <row r="78" spans="1:9" ht="16.8">
      <c r="A78" s="521" t="s">
        <v>523</v>
      </c>
      <c r="B78" s="522">
        <v>2</v>
      </c>
      <c r="C78" s="185" t="s">
        <v>524</v>
      </c>
      <c r="D78" s="1" t="s">
        <v>146</v>
      </c>
      <c r="E78" s="513" t="s">
        <v>147</v>
      </c>
      <c r="F78" s="186" t="s">
        <v>61</v>
      </c>
      <c r="G78" s="186" t="s">
        <v>525</v>
      </c>
      <c r="H78" s="186" t="s">
        <v>526</v>
      </c>
      <c r="I78" s="509">
        <v>81</v>
      </c>
    </row>
    <row r="79" spans="1:9" ht="16.8">
      <c r="A79" s="521" t="s">
        <v>527</v>
      </c>
      <c r="B79" s="522">
        <v>2</v>
      </c>
      <c r="C79" s="185" t="s">
        <v>70</v>
      </c>
      <c r="D79" s="1" t="s">
        <v>146</v>
      </c>
      <c r="E79" s="513" t="s">
        <v>147</v>
      </c>
      <c r="F79" s="186" t="s">
        <v>75</v>
      </c>
      <c r="G79" s="186" t="s">
        <v>65</v>
      </c>
      <c r="H79" s="186" t="s">
        <v>528</v>
      </c>
      <c r="I79" s="509">
        <v>125</v>
      </c>
    </row>
    <row r="80" spans="1:9" ht="16.8">
      <c r="A80" s="521" t="s">
        <v>529</v>
      </c>
      <c r="B80" s="508">
        <v>2</v>
      </c>
      <c r="C80" s="185" t="s">
        <v>421</v>
      </c>
      <c r="D80" s="414" t="s">
        <v>146</v>
      </c>
      <c r="E80" s="515" t="s">
        <v>147</v>
      </c>
      <c r="F80" s="415" t="s">
        <v>66</v>
      </c>
      <c r="G80" s="415" t="s">
        <v>69</v>
      </c>
      <c r="H80" s="415" t="s">
        <v>480</v>
      </c>
      <c r="I80" s="514">
        <v>82</v>
      </c>
    </row>
    <row r="81" spans="1:9" ht="16.8">
      <c r="A81" s="521" t="s">
        <v>227</v>
      </c>
      <c r="B81" s="508">
        <v>2</v>
      </c>
      <c r="C81" s="185" t="s">
        <v>60</v>
      </c>
      <c r="D81" s="1" t="s">
        <v>149</v>
      </c>
      <c r="E81" s="513" t="s">
        <v>147</v>
      </c>
      <c r="F81" s="186" t="s">
        <v>61</v>
      </c>
      <c r="G81" s="186" t="s">
        <v>64</v>
      </c>
      <c r="H81" s="186" t="s">
        <v>530</v>
      </c>
      <c r="I81" s="509">
        <v>117</v>
      </c>
    </row>
    <row r="82" spans="1:9" ht="16.8">
      <c r="A82" s="521" t="s">
        <v>531</v>
      </c>
      <c r="B82" s="522">
        <v>2</v>
      </c>
      <c r="C82" s="185" t="s">
        <v>421</v>
      </c>
      <c r="D82" s="1" t="s">
        <v>151</v>
      </c>
      <c r="E82" s="513" t="s">
        <v>147</v>
      </c>
      <c r="F82" s="186" t="s">
        <v>61</v>
      </c>
      <c r="G82" s="186" t="s">
        <v>69</v>
      </c>
      <c r="H82" s="186" t="s">
        <v>262</v>
      </c>
      <c r="I82" s="509">
        <v>156</v>
      </c>
    </row>
    <row r="83" spans="1:9" ht="16.8">
      <c r="A83" s="521" t="s">
        <v>532</v>
      </c>
      <c r="B83" s="522">
        <v>2</v>
      </c>
      <c r="C83" s="185" t="s">
        <v>421</v>
      </c>
      <c r="D83" s="414" t="s">
        <v>146</v>
      </c>
      <c r="E83" s="513" t="s">
        <v>147</v>
      </c>
      <c r="F83" s="415" t="s">
        <v>66</v>
      </c>
      <c r="G83" s="186" t="s">
        <v>67</v>
      </c>
      <c r="H83" s="186" t="s">
        <v>496</v>
      </c>
      <c r="I83" s="514">
        <v>144</v>
      </c>
    </row>
    <row r="84" spans="1:9" ht="16.8">
      <c r="A84" s="521" t="s">
        <v>533</v>
      </c>
      <c r="B84" s="522">
        <v>2</v>
      </c>
      <c r="C84" s="185" t="s">
        <v>421</v>
      </c>
      <c r="D84" s="1" t="s">
        <v>149</v>
      </c>
      <c r="E84" s="513" t="s">
        <v>147</v>
      </c>
      <c r="F84" s="186" t="s">
        <v>163</v>
      </c>
      <c r="G84" s="186" t="s">
        <v>64</v>
      </c>
      <c r="H84" s="186" t="s">
        <v>526</v>
      </c>
      <c r="I84" s="509">
        <v>83</v>
      </c>
    </row>
    <row r="85" spans="1:9" ht="16.8">
      <c r="A85" s="521" t="s">
        <v>534</v>
      </c>
      <c r="B85" s="522">
        <v>2</v>
      </c>
      <c r="C85" s="185" t="s">
        <v>421</v>
      </c>
      <c r="D85" s="414" t="s">
        <v>146</v>
      </c>
      <c r="E85" s="513" t="s">
        <v>147</v>
      </c>
      <c r="F85" s="415" t="s">
        <v>85</v>
      </c>
      <c r="G85" s="186" t="s">
        <v>69</v>
      </c>
      <c r="H85" s="186" t="s">
        <v>489</v>
      </c>
      <c r="I85" s="509">
        <v>89</v>
      </c>
    </row>
    <row r="86" spans="1:9" ht="16.8">
      <c r="A86" s="521" t="s">
        <v>156</v>
      </c>
      <c r="B86" s="522">
        <v>2</v>
      </c>
      <c r="C86" s="185" t="s">
        <v>421</v>
      </c>
      <c r="D86" s="1" t="s">
        <v>157</v>
      </c>
      <c r="E86" s="513" t="s">
        <v>147</v>
      </c>
      <c r="F86" s="186" t="s">
        <v>61</v>
      </c>
      <c r="G86" s="186" t="s">
        <v>64</v>
      </c>
      <c r="H86" s="186" t="s">
        <v>448</v>
      </c>
      <c r="I86" s="509">
        <v>207</v>
      </c>
    </row>
    <row r="87" spans="1:9" ht="16.8">
      <c r="A87" s="521" t="s">
        <v>158</v>
      </c>
      <c r="B87" s="522">
        <v>2</v>
      </c>
      <c r="C87" s="185" t="s">
        <v>421</v>
      </c>
      <c r="D87" s="1" t="s">
        <v>151</v>
      </c>
      <c r="E87" s="513" t="s">
        <v>147</v>
      </c>
      <c r="F87" s="186" t="s">
        <v>61</v>
      </c>
      <c r="G87" s="186" t="s">
        <v>64</v>
      </c>
      <c r="H87" s="186" t="s">
        <v>448</v>
      </c>
      <c r="I87" s="528">
        <v>208</v>
      </c>
    </row>
    <row r="88" spans="1:9" ht="16.8">
      <c r="A88" s="521" t="s">
        <v>535</v>
      </c>
      <c r="B88" s="522">
        <v>2</v>
      </c>
      <c r="C88" s="185" t="s">
        <v>524</v>
      </c>
      <c r="D88" s="414" t="s">
        <v>151</v>
      </c>
      <c r="E88" s="513" t="s">
        <v>229</v>
      </c>
      <c r="F88" s="415" t="s">
        <v>61</v>
      </c>
      <c r="G88" s="186" t="s">
        <v>148</v>
      </c>
      <c r="H88" s="186" t="s">
        <v>477</v>
      </c>
      <c r="I88" s="514">
        <v>100</v>
      </c>
    </row>
    <row r="89" spans="1:9" ht="16.8">
      <c r="A89" s="521" t="s">
        <v>159</v>
      </c>
      <c r="B89" s="522">
        <v>2</v>
      </c>
      <c r="C89" s="185" t="s">
        <v>421</v>
      </c>
      <c r="D89" s="414" t="s">
        <v>149</v>
      </c>
      <c r="E89" s="186" t="s">
        <v>147</v>
      </c>
      <c r="F89" s="186" t="s">
        <v>61</v>
      </c>
      <c r="G89" s="186" t="s">
        <v>65</v>
      </c>
      <c r="H89" s="186" t="s">
        <v>448</v>
      </c>
      <c r="I89" s="514">
        <v>209</v>
      </c>
    </row>
    <row r="90" spans="1:9" ht="16.8">
      <c r="A90" s="521" t="s">
        <v>536</v>
      </c>
      <c r="B90" s="522">
        <v>2</v>
      </c>
      <c r="C90" s="185" t="s">
        <v>70</v>
      </c>
      <c r="D90" s="1" t="s">
        <v>235</v>
      </c>
      <c r="E90" s="513" t="s">
        <v>147</v>
      </c>
      <c r="F90" s="186" t="s">
        <v>66</v>
      </c>
      <c r="G90" s="186" t="s">
        <v>64</v>
      </c>
      <c r="H90" s="186" t="s">
        <v>512</v>
      </c>
      <c r="I90" s="509">
        <v>88</v>
      </c>
    </row>
    <row r="91" spans="1:9" ht="16.8">
      <c r="A91" s="521" t="s">
        <v>267</v>
      </c>
      <c r="B91" s="522">
        <v>2</v>
      </c>
      <c r="C91" s="413" t="s">
        <v>70</v>
      </c>
      <c r="D91" s="414" t="s">
        <v>146</v>
      </c>
      <c r="E91" s="513" t="s">
        <v>229</v>
      </c>
      <c r="F91" s="415" t="s">
        <v>98</v>
      </c>
      <c r="G91" s="415" t="s">
        <v>67</v>
      </c>
      <c r="H91" s="415" t="s">
        <v>262</v>
      </c>
      <c r="I91" s="509">
        <v>158</v>
      </c>
    </row>
    <row r="92" spans="1:9" ht="16.8">
      <c r="A92" s="521" t="s">
        <v>411</v>
      </c>
      <c r="B92" s="522">
        <v>2</v>
      </c>
      <c r="C92" s="413" t="s">
        <v>68</v>
      </c>
      <c r="D92" s="414" t="s">
        <v>149</v>
      </c>
      <c r="E92" s="513" t="s">
        <v>229</v>
      </c>
      <c r="F92" s="415" t="s">
        <v>85</v>
      </c>
      <c r="G92" s="415" t="s">
        <v>69</v>
      </c>
      <c r="H92" s="186" t="s">
        <v>489</v>
      </c>
      <c r="I92" s="514">
        <v>91</v>
      </c>
    </row>
    <row r="93" spans="1:9" ht="16.8">
      <c r="A93" s="521" t="s">
        <v>537</v>
      </c>
      <c r="B93" s="522">
        <v>2</v>
      </c>
      <c r="C93" s="185" t="s">
        <v>68</v>
      </c>
      <c r="D93" s="1" t="s">
        <v>149</v>
      </c>
      <c r="E93" s="513" t="s">
        <v>147</v>
      </c>
      <c r="F93" s="415" t="s">
        <v>66</v>
      </c>
      <c r="G93" s="186" t="s">
        <v>64</v>
      </c>
      <c r="H93" s="186" t="s">
        <v>489</v>
      </c>
      <c r="I93" s="509">
        <v>91</v>
      </c>
    </row>
    <row r="94" spans="1:9" ht="16.8">
      <c r="A94" s="521" t="s">
        <v>538</v>
      </c>
      <c r="B94" s="522">
        <v>2</v>
      </c>
      <c r="C94" s="185" t="s">
        <v>60</v>
      </c>
      <c r="D94" s="414" t="s">
        <v>503</v>
      </c>
      <c r="E94" s="513" t="s">
        <v>147</v>
      </c>
      <c r="F94" s="415" t="s">
        <v>66</v>
      </c>
      <c r="G94" s="186" t="s">
        <v>69</v>
      </c>
      <c r="H94" s="186" t="s">
        <v>496</v>
      </c>
      <c r="I94" s="514">
        <v>145</v>
      </c>
    </row>
    <row r="95" spans="1:9" ht="16.8">
      <c r="A95" s="521" t="s">
        <v>160</v>
      </c>
      <c r="B95" s="522">
        <v>2</v>
      </c>
      <c r="C95" s="185" t="s">
        <v>68</v>
      </c>
      <c r="D95" s="1" t="s">
        <v>149</v>
      </c>
      <c r="E95" s="513" t="s">
        <v>147</v>
      </c>
      <c r="F95" s="186" t="s">
        <v>61</v>
      </c>
      <c r="G95" s="186" t="s">
        <v>148</v>
      </c>
      <c r="H95" s="186" t="s">
        <v>448</v>
      </c>
      <c r="I95" s="509">
        <v>217</v>
      </c>
    </row>
    <row r="96" spans="1:9" ht="16.8">
      <c r="A96" s="521" t="s">
        <v>539</v>
      </c>
      <c r="B96" s="522">
        <v>2</v>
      </c>
      <c r="C96" s="185" t="s">
        <v>87</v>
      </c>
      <c r="D96" s="414" t="s">
        <v>146</v>
      </c>
      <c r="E96" s="513" t="s">
        <v>147</v>
      </c>
      <c r="F96" s="415" t="s">
        <v>75</v>
      </c>
      <c r="G96" s="186" t="s">
        <v>207</v>
      </c>
      <c r="H96" s="186" t="s">
        <v>540</v>
      </c>
      <c r="I96" s="509">
        <v>210</v>
      </c>
    </row>
    <row r="97" spans="1:9" ht="16.8">
      <c r="A97" s="521" t="s">
        <v>228</v>
      </c>
      <c r="B97" s="522">
        <v>2</v>
      </c>
      <c r="C97" s="185" t="s">
        <v>421</v>
      </c>
      <c r="D97" s="1" t="s">
        <v>146</v>
      </c>
      <c r="E97" s="513" t="s">
        <v>147</v>
      </c>
      <c r="F97" s="186" t="s">
        <v>66</v>
      </c>
      <c r="G97" s="186" t="s">
        <v>67</v>
      </c>
      <c r="H97" s="186" t="s">
        <v>530</v>
      </c>
      <c r="I97" s="509">
        <v>119</v>
      </c>
    </row>
    <row r="98" spans="1:9" ht="16.8">
      <c r="A98" s="521" t="s">
        <v>541</v>
      </c>
      <c r="B98" s="522">
        <v>2</v>
      </c>
      <c r="C98" s="185" t="s">
        <v>421</v>
      </c>
      <c r="D98" s="1" t="s">
        <v>157</v>
      </c>
      <c r="E98" s="513" t="s">
        <v>147</v>
      </c>
      <c r="F98" s="186" t="s">
        <v>61</v>
      </c>
      <c r="G98" s="186" t="s">
        <v>64</v>
      </c>
      <c r="H98" s="186" t="s">
        <v>448</v>
      </c>
      <c r="I98" s="509">
        <v>225</v>
      </c>
    </row>
    <row r="99" spans="1:9" ht="16.8">
      <c r="A99" s="521" t="s">
        <v>751</v>
      </c>
      <c r="B99" s="522">
        <v>2</v>
      </c>
      <c r="C99" s="607" t="s">
        <v>421</v>
      </c>
      <c r="D99" s="1" t="s">
        <v>146</v>
      </c>
      <c r="E99" s="608" t="s">
        <v>147</v>
      </c>
      <c r="F99" s="518" t="s">
        <v>163</v>
      </c>
      <c r="G99" s="518" t="s">
        <v>67</v>
      </c>
      <c r="H99" s="186" t="s">
        <v>485</v>
      </c>
      <c r="I99" s="609">
        <v>76</v>
      </c>
    </row>
    <row r="100" spans="1:9" ht="16.8">
      <c r="A100" s="521" t="s">
        <v>542</v>
      </c>
      <c r="B100" s="522">
        <v>2</v>
      </c>
      <c r="C100" s="185" t="s">
        <v>60</v>
      </c>
      <c r="D100" s="414" t="s">
        <v>146</v>
      </c>
      <c r="E100" s="513" t="s">
        <v>147</v>
      </c>
      <c r="F100" s="415" t="s">
        <v>430</v>
      </c>
      <c r="G100" s="186" t="s">
        <v>148</v>
      </c>
      <c r="H100" s="186" t="s">
        <v>496</v>
      </c>
      <c r="I100" s="514">
        <v>147</v>
      </c>
    </row>
    <row r="101" spans="1:9" ht="16.8">
      <c r="A101" s="521" t="s">
        <v>543</v>
      </c>
      <c r="B101" s="522">
        <v>2</v>
      </c>
      <c r="C101" s="185" t="s">
        <v>421</v>
      </c>
      <c r="D101" s="414" t="s">
        <v>236</v>
      </c>
      <c r="E101" s="513" t="s">
        <v>147</v>
      </c>
      <c r="F101" s="415" t="s">
        <v>66</v>
      </c>
      <c r="G101" s="186" t="s">
        <v>67</v>
      </c>
      <c r="H101" s="186" t="s">
        <v>496</v>
      </c>
      <c r="I101" s="514">
        <v>147</v>
      </c>
    </row>
    <row r="102" spans="1:9" ht="16.8">
      <c r="A102" s="521" t="s">
        <v>544</v>
      </c>
      <c r="B102" s="522">
        <v>2</v>
      </c>
      <c r="C102" s="185" t="s">
        <v>68</v>
      </c>
      <c r="D102" s="1" t="s">
        <v>235</v>
      </c>
      <c r="E102" s="186" t="s">
        <v>229</v>
      </c>
      <c r="F102" s="186" t="s">
        <v>420</v>
      </c>
      <c r="G102" s="186" t="s">
        <v>65</v>
      </c>
      <c r="H102" s="186" t="s">
        <v>494</v>
      </c>
      <c r="I102" s="509">
        <v>99</v>
      </c>
    </row>
    <row r="103" spans="1:9" ht="16.8">
      <c r="A103" s="521" t="s">
        <v>545</v>
      </c>
      <c r="B103" s="522">
        <v>2</v>
      </c>
      <c r="C103" s="185" t="s">
        <v>60</v>
      </c>
      <c r="D103" s="1" t="s">
        <v>157</v>
      </c>
      <c r="E103" s="513" t="s">
        <v>147</v>
      </c>
      <c r="F103" s="186" t="s">
        <v>61</v>
      </c>
      <c r="G103" s="186" t="s">
        <v>67</v>
      </c>
      <c r="H103" s="186" t="s">
        <v>546</v>
      </c>
      <c r="I103" s="509">
        <v>89</v>
      </c>
    </row>
    <row r="104" spans="1:9" ht="16.8">
      <c r="A104" s="521" t="s">
        <v>547</v>
      </c>
      <c r="B104" s="522">
        <v>2</v>
      </c>
      <c r="C104" s="519" t="s">
        <v>421</v>
      </c>
      <c r="D104" s="1" t="s">
        <v>146</v>
      </c>
      <c r="E104" s="518" t="s">
        <v>147</v>
      </c>
      <c r="F104" s="518" t="s">
        <v>61</v>
      </c>
      <c r="G104" s="518" t="s">
        <v>148</v>
      </c>
      <c r="H104" s="518" t="s">
        <v>501</v>
      </c>
      <c r="I104" s="520">
        <v>117</v>
      </c>
    </row>
    <row r="105" spans="1:9" ht="16.8">
      <c r="A105" s="521" t="s">
        <v>161</v>
      </c>
      <c r="B105" s="522">
        <v>2</v>
      </c>
      <c r="C105" s="185" t="s">
        <v>60</v>
      </c>
      <c r="D105" s="414" t="s">
        <v>151</v>
      </c>
      <c r="E105" s="186" t="s">
        <v>237</v>
      </c>
      <c r="F105" s="186" t="s">
        <v>61</v>
      </c>
      <c r="G105" s="186" t="s">
        <v>238</v>
      </c>
      <c r="H105" s="186" t="s">
        <v>448</v>
      </c>
      <c r="I105" s="514">
        <v>231</v>
      </c>
    </row>
    <row r="106" spans="1:9" ht="16.8">
      <c r="A106" s="521" t="s">
        <v>164</v>
      </c>
      <c r="B106" s="522">
        <v>2</v>
      </c>
      <c r="C106" s="185" t="s">
        <v>70</v>
      </c>
      <c r="D106" s="414" t="s">
        <v>149</v>
      </c>
      <c r="E106" s="186" t="s">
        <v>147</v>
      </c>
      <c r="F106" s="186" t="s">
        <v>420</v>
      </c>
      <c r="G106" s="186" t="s">
        <v>64</v>
      </c>
      <c r="H106" s="186" t="s">
        <v>448</v>
      </c>
      <c r="I106" s="514">
        <v>231</v>
      </c>
    </row>
    <row r="107" spans="1:9" ht="16.8">
      <c r="A107" s="521" t="s">
        <v>162</v>
      </c>
      <c r="B107" s="522">
        <v>2</v>
      </c>
      <c r="C107" s="185" t="s">
        <v>70</v>
      </c>
      <c r="D107" s="1" t="s">
        <v>157</v>
      </c>
      <c r="E107" s="513" t="s">
        <v>147</v>
      </c>
      <c r="F107" s="186" t="s">
        <v>163</v>
      </c>
      <c r="G107" s="186" t="s">
        <v>69</v>
      </c>
      <c r="H107" s="186" t="s">
        <v>448</v>
      </c>
      <c r="I107" s="509">
        <v>232</v>
      </c>
    </row>
    <row r="108" spans="1:9" ht="16.8">
      <c r="A108" s="521" t="s">
        <v>165</v>
      </c>
      <c r="B108" s="522">
        <v>2</v>
      </c>
      <c r="C108" s="185" t="s">
        <v>68</v>
      </c>
      <c r="D108" s="1" t="s">
        <v>146</v>
      </c>
      <c r="E108" s="513" t="s">
        <v>147</v>
      </c>
      <c r="F108" s="186" t="s">
        <v>163</v>
      </c>
      <c r="G108" s="186" t="s">
        <v>67</v>
      </c>
      <c r="H108" s="186" t="s">
        <v>448</v>
      </c>
      <c r="I108" s="509">
        <v>232</v>
      </c>
    </row>
    <row r="109" spans="1:9" ht="16.8">
      <c r="A109" s="521" t="s">
        <v>548</v>
      </c>
      <c r="B109" s="522">
        <v>2</v>
      </c>
      <c r="C109" s="185" t="s">
        <v>421</v>
      </c>
      <c r="D109" s="414" t="s">
        <v>151</v>
      </c>
      <c r="E109" s="513" t="s">
        <v>147</v>
      </c>
      <c r="F109" s="415" t="s">
        <v>61</v>
      </c>
      <c r="G109" s="186" t="s">
        <v>69</v>
      </c>
      <c r="H109" s="186" t="s">
        <v>489</v>
      </c>
      <c r="I109" s="509">
        <v>95</v>
      </c>
    </row>
    <row r="110" spans="1:9" ht="16.8">
      <c r="A110" s="521" t="s">
        <v>549</v>
      </c>
      <c r="B110" s="522">
        <v>2</v>
      </c>
      <c r="C110" s="185" t="s">
        <v>60</v>
      </c>
      <c r="D110" s="1" t="s">
        <v>146</v>
      </c>
      <c r="E110" s="513" t="s">
        <v>147</v>
      </c>
      <c r="F110" s="186" t="s">
        <v>61</v>
      </c>
      <c r="G110" s="186" t="s">
        <v>67</v>
      </c>
      <c r="H110" s="186" t="s">
        <v>546</v>
      </c>
      <c r="I110" s="509">
        <v>90</v>
      </c>
    </row>
    <row r="111" spans="1:9" ht="16.8">
      <c r="A111" s="521" t="s">
        <v>166</v>
      </c>
      <c r="B111" s="522">
        <v>2</v>
      </c>
      <c r="C111" s="185" t="s">
        <v>70</v>
      </c>
      <c r="D111" s="414" t="s">
        <v>146</v>
      </c>
      <c r="E111" s="513" t="s">
        <v>147</v>
      </c>
      <c r="F111" s="186" t="s">
        <v>75</v>
      </c>
      <c r="G111" s="186" t="s">
        <v>239</v>
      </c>
      <c r="H111" s="186" t="s">
        <v>448</v>
      </c>
      <c r="I111" s="509">
        <v>238</v>
      </c>
    </row>
    <row r="112" spans="1:9" ht="16.8">
      <c r="A112" s="521" t="s">
        <v>550</v>
      </c>
      <c r="B112" s="522">
        <v>2</v>
      </c>
      <c r="C112" s="185" t="s">
        <v>87</v>
      </c>
      <c r="D112" s="414" t="s">
        <v>151</v>
      </c>
      <c r="E112" s="513" t="s">
        <v>147</v>
      </c>
      <c r="F112" s="415" t="s">
        <v>66</v>
      </c>
      <c r="G112" s="186" t="s">
        <v>64</v>
      </c>
      <c r="H112" s="186" t="s">
        <v>496</v>
      </c>
      <c r="I112" s="514">
        <v>151</v>
      </c>
    </row>
    <row r="113" spans="1:9" ht="16.8">
      <c r="A113" s="521" t="s">
        <v>181</v>
      </c>
      <c r="B113" s="522">
        <v>2</v>
      </c>
      <c r="C113" s="185" t="s">
        <v>421</v>
      </c>
      <c r="D113" s="1" t="s">
        <v>149</v>
      </c>
      <c r="E113" s="513" t="s">
        <v>147</v>
      </c>
      <c r="F113" s="186" t="s">
        <v>85</v>
      </c>
      <c r="G113" s="186" t="s">
        <v>182</v>
      </c>
      <c r="H113" s="186" t="s">
        <v>448</v>
      </c>
      <c r="I113" s="509">
        <v>239</v>
      </c>
    </row>
    <row r="114" spans="1:9" ht="16.8">
      <c r="A114" s="521" t="s">
        <v>183</v>
      </c>
      <c r="B114" s="522">
        <v>2</v>
      </c>
      <c r="C114" s="185" t="s">
        <v>423</v>
      </c>
      <c r="D114" s="1" t="s">
        <v>146</v>
      </c>
      <c r="E114" s="513" t="s">
        <v>147</v>
      </c>
      <c r="F114" s="186" t="s">
        <v>163</v>
      </c>
      <c r="G114" s="186" t="s">
        <v>69</v>
      </c>
      <c r="H114" s="186" t="s">
        <v>448</v>
      </c>
      <c r="I114" s="509">
        <v>241</v>
      </c>
    </row>
    <row r="115" spans="1:9" ht="16.8">
      <c r="A115" s="521" t="s">
        <v>314</v>
      </c>
      <c r="B115" s="522">
        <v>2</v>
      </c>
      <c r="C115" s="529" t="s">
        <v>70</v>
      </c>
      <c r="D115" s="1" t="s">
        <v>261</v>
      </c>
      <c r="E115" s="517" t="s">
        <v>147</v>
      </c>
      <c r="F115" s="518" t="s">
        <v>362</v>
      </c>
      <c r="G115" s="518" t="s">
        <v>65</v>
      </c>
      <c r="H115" s="518" t="s">
        <v>540</v>
      </c>
      <c r="I115" s="520">
        <v>212</v>
      </c>
    </row>
    <row r="116" spans="1:9" ht="16.8">
      <c r="A116" s="521" t="s">
        <v>551</v>
      </c>
      <c r="B116" s="522">
        <v>2</v>
      </c>
      <c r="C116" s="519" t="s">
        <v>421</v>
      </c>
      <c r="D116" s="1" t="s">
        <v>146</v>
      </c>
      <c r="E116" s="518" t="s">
        <v>147</v>
      </c>
      <c r="F116" s="518" t="s">
        <v>61</v>
      </c>
      <c r="G116" s="518" t="s">
        <v>64</v>
      </c>
      <c r="H116" s="518" t="s">
        <v>501</v>
      </c>
      <c r="I116" s="520">
        <v>117</v>
      </c>
    </row>
    <row r="117" spans="1:9" ht="16.8">
      <c r="A117" s="521" t="s">
        <v>304</v>
      </c>
      <c r="B117" s="522">
        <v>2</v>
      </c>
      <c r="C117" s="413" t="s">
        <v>68</v>
      </c>
      <c r="D117" s="1" t="s">
        <v>151</v>
      </c>
      <c r="E117" s="513" t="s">
        <v>147</v>
      </c>
      <c r="F117" s="415" t="s">
        <v>85</v>
      </c>
      <c r="G117" s="415" t="s">
        <v>69</v>
      </c>
      <c r="H117" s="415" t="s">
        <v>485</v>
      </c>
      <c r="I117" s="509">
        <v>128</v>
      </c>
    </row>
    <row r="118" spans="1:9" ht="16.8">
      <c r="A118" s="521" t="s">
        <v>552</v>
      </c>
      <c r="B118" s="522">
        <v>2</v>
      </c>
      <c r="C118" s="185" t="s">
        <v>87</v>
      </c>
      <c r="D118" s="1" t="s">
        <v>149</v>
      </c>
      <c r="E118" s="513" t="s">
        <v>147</v>
      </c>
      <c r="F118" s="415" t="s">
        <v>66</v>
      </c>
      <c r="G118" s="186" t="s">
        <v>67</v>
      </c>
      <c r="H118" s="186" t="s">
        <v>496</v>
      </c>
      <c r="I118" s="514">
        <v>154</v>
      </c>
    </row>
    <row r="119" spans="1:9" ht="16.8">
      <c r="A119" s="521" t="s">
        <v>553</v>
      </c>
      <c r="B119" s="522">
        <v>2</v>
      </c>
      <c r="C119" s="185" t="s">
        <v>87</v>
      </c>
      <c r="D119" s="1" t="s">
        <v>554</v>
      </c>
      <c r="E119" s="513" t="s">
        <v>147</v>
      </c>
      <c r="F119" s="415" t="s">
        <v>555</v>
      </c>
      <c r="G119" s="186" t="s">
        <v>64</v>
      </c>
      <c r="H119" s="415" t="s">
        <v>491</v>
      </c>
      <c r="I119" s="514">
        <v>31</v>
      </c>
    </row>
    <row r="120" spans="1:9" ht="16.8">
      <c r="A120" s="521" t="s">
        <v>230</v>
      </c>
      <c r="B120" s="522">
        <v>2</v>
      </c>
      <c r="C120" s="185" t="s">
        <v>421</v>
      </c>
      <c r="D120" s="1" t="s">
        <v>146</v>
      </c>
      <c r="E120" s="513" t="s">
        <v>147</v>
      </c>
      <c r="F120" s="186" t="s">
        <v>61</v>
      </c>
      <c r="G120" s="186" t="s">
        <v>69</v>
      </c>
      <c r="H120" s="186" t="s">
        <v>530</v>
      </c>
      <c r="I120" s="509">
        <v>125</v>
      </c>
    </row>
    <row r="121" spans="1:9" ht="16.8">
      <c r="A121" s="521" t="s">
        <v>556</v>
      </c>
      <c r="B121" s="522">
        <v>2</v>
      </c>
      <c r="C121" s="185" t="s">
        <v>70</v>
      </c>
      <c r="D121" s="1" t="s">
        <v>149</v>
      </c>
      <c r="E121" s="513" t="s">
        <v>147</v>
      </c>
      <c r="F121" s="415" t="s">
        <v>61</v>
      </c>
      <c r="G121" s="186" t="s">
        <v>62</v>
      </c>
      <c r="H121" s="186" t="s">
        <v>496</v>
      </c>
      <c r="I121" s="514">
        <v>155</v>
      </c>
    </row>
    <row r="122" spans="1:9" ht="16.8">
      <c r="A122" s="521" t="s">
        <v>557</v>
      </c>
      <c r="B122" s="522">
        <v>2</v>
      </c>
      <c r="C122" s="185" t="s">
        <v>68</v>
      </c>
      <c r="D122" s="414" t="s">
        <v>146</v>
      </c>
      <c r="E122" s="513" t="s">
        <v>147</v>
      </c>
      <c r="F122" s="415" t="s">
        <v>362</v>
      </c>
      <c r="G122" s="186" t="s">
        <v>148</v>
      </c>
      <c r="H122" s="186" t="s">
        <v>489</v>
      </c>
      <c r="I122" s="509">
        <v>103</v>
      </c>
    </row>
    <row r="123" spans="1:9" ht="16.8">
      <c r="A123" s="521" t="s">
        <v>184</v>
      </c>
      <c r="B123" s="522">
        <v>2</v>
      </c>
      <c r="C123" s="185" t="s">
        <v>421</v>
      </c>
      <c r="D123" s="1" t="s">
        <v>157</v>
      </c>
      <c r="E123" s="513" t="s">
        <v>147</v>
      </c>
      <c r="F123" s="186" t="s">
        <v>61</v>
      </c>
      <c r="G123" s="186" t="s">
        <v>64</v>
      </c>
      <c r="H123" s="186" t="s">
        <v>448</v>
      </c>
      <c r="I123" s="509">
        <v>259</v>
      </c>
    </row>
    <row r="124" spans="1:9" ht="16.8">
      <c r="A124" s="521" t="s">
        <v>558</v>
      </c>
      <c r="B124" s="522">
        <v>2</v>
      </c>
      <c r="C124" s="413" t="s">
        <v>421</v>
      </c>
      <c r="D124" s="414" t="s">
        <v>151</v>
      </c>
      <c r="E124" s="515" t="s">
        <v>147</v>
      </c>
      <c r="F124" s="415" t="s">
        <v>61</v>
      </c>
      <c r="G124" s="415" t="s">
        <v>69</v>
      </c>
      <c r="H124" s="415" t="s">
        <v>499</v>
      </c>
      <c r="I124" s="514">
        <v>56</v>
      </c>
    </row>
    <row r="125" spans="1:9" ht="16.8">
      <c r="A125" s="521" t="s">
        <v>559</v>
      </c>
      <c r="B125" s="522">
        <v>2</v>
      </c>
      <c r="C125" s="519" t="s">
        <v>70</v>
      </c>
      <c r="D125" s="1" t="s">
        <v>146</v>
      </c>
      <c r="E125" s="518" t="s">
        <v>147</v>
      </c>
      <c r="F125" s="518" t="s">
        <v>163</v>
      </c>
      <c r="G125" s="518" t="s">
        <v>65</v>
      </c>
      <c r="H125" s="518" t="s">
        <v>501</v>
      </c>
      <c r="I125" s="520">
        <v>120</v>
      </c>
    </row>
    <row r="126" spans="1:9" ht="16.8">
      <c r="A126" s="521" t="s">
        <v>186</v>
      </c>
      <c r="B126" s="522">
        <v>2</v>
      </c>
      <c r="C126" s="185" t="s">
        <v>421</v>
      </c>
      <c r="D126" s="414" t="s">
        <v>146</v>
      </c>
      <c r="E126" s="513" t="s">
        <v>147</v>
      </c>
      <c r="F126" s="186" t="s">
        <v>61</v>
      </c>
      <c r="G126" s="186" t="s">
        <v>148</v>
      </c>
      <c r="H126" s="186" t="s">
        <v>448</v>
      </c>
      <c r="I126" s="509">
        <v>269</v>
      </c>
    </row>
    <row r="127" spans="1:9" ht="16.8">
      <c r="A127" s="521" t="s">
        <v>560</v>
      </c>
      <c r="B127" s="522">
        <v>2</v>
      </c>
      <c r="C127" s="185" t="s">
        <v>68</v>
      </c>
      <c r="D127" s="1" t="s">
        <v>146</v>
      </c>
      <c r="E127" s="186" t="s">
        <v>147</v>
      </c>
      <c r="F127" s="186" t="s">
        <v>61</v>
      </c>
      <c r="G127" s="186" t="s">
        <v>65</v>
      </c>
      <c r="H127" s="186" t="s">
        <v>494</v>
      </c>
      <c r="I127" s="509">
        <v>105</v>
      </c>
    </row>
    <row r="128" spans="1:9" ht="16.8">
      <c r="A128" s="521" t="s">
        <v>185</v>
      </c>
      <c r="B128" s="522">
        <v>2</v>
      </c>
      <c r="C128" s="185" t="s">
        <v>60</v>
      </c>
      <c r="D128" s="1" t="s">
        <v>149</v>
      </c>
      <c r="E128" s="513" t="s">
        <v>147</v>
      </c>
      <c r="F128" s="186" t="s">
        <v>61</v>
      </c>
      <c r="G128" s="186" t="s">
        <v>67</v>
      </c>
      <c r="H128" s="186" t="s">
        <v>448</v>
      </c>
      <c r="I128" s="509">
        <v>272</v>
      </c>
    </row>
    <row r="129" spans="1:9" ht="16.8">
      <c r="A129" s="521" t="s">
        <v>425</v>
      </c>
      <c r="B129" s="522">
        <v>2</v>
      </c>
      <c r="C129" s="185" t="s">
        <v>68</v>
      </c>
      <c r="D129" s="1" t="s">
        <v>146</v>
      </c>
      <c r="E129" s="513" t="s">
        <v>147</v>
      </c>
      <c r="F129" s="186" t="s">
        <v>61</v>
      </c>
      <c r="G129" s="186" t="s">
        <v>65</v>
      </c>
      <c r="H129" s="186" t="s">
        <v>448</v>
      </c>
      <c r="I129" s="509">
        <v>272</v>
      </c>
    </row>
    <row r="130" spans="1:9" ht="16.8">
      <c r="A130" s="521" t="s">
        <v>251</v>
      </c>
      <c r="B130" s="522">
        <v>2</v>
      </c>
      <c r="C130" s="413" t="s">
        <v>87</v>
      </c>
      <c r="D130" s="1" t="s">
        <v>151</v>
      </c>
      <c r="E130" s="515" t="s">
        <v>147</v>
      </c>
      <c r="F130" s="415" t="s">
        <v>61</v>
      </c>
      <c r="G130" s="415" t="s">
        <v>8</v>
      </c>
      <c r="H130" s="415" t="s">
        <v>480</v>
      </c>
      <c r="I130" s="514">
        <v>116</v>
      </c>
    </row>
    <row r="131" spans="1:9" ht="16.8">
      <c r="A131" s="521" t="s">
        <v>561</v>
      </c>
      <c r="B131" s="522">
        <v>2</v>
      </c>
      <c r="C131" s="185" t="s">
        <v>421</v>
      </c>
      <c r="D131" s="414" t="s">
        <v>151</v>
      </c>
      <c r="E131" s="513" t="s">
        <v>147</v>
      </c>
      <c r="F131" s="415" t="s">
        <v>61</v>
      </c>
      <c r="G131" s="186" t="s">
        <v>67</v>
      </c>
      <c r="H131" s="186" t="s">
        <v>520</v>
      </c>
      <c r="I131" s="509">
        <v>124</v>
      </c>
    </row>
    <row r="132" spans="1:9" ht="16.8">
      <c r="A132" s="521" t="s">
        <v>562</v>
      </c>
      <c r="B132" s="522">
        <v>2</v>
      </c>
      <c r="C132" s="185" t="s">
        <v>421</v>
      </c>
      <c r="D132" s="1" t="s">
        <v>157</v>
      </c>
      <c r="E132" s="513" t="s">
        <v>147</v>
      </c>
      <c r="F132" s="186" t="s">
        <v>163</v>
      </c>
      <c r="G132" s="186" t="s">
        <v>65</v>
      </c>
      <c r="H132" s="186" t="s">
        <v>510</v>
      </c>
      <c r="I132" s="509">
        <v>39</v>
      </c>
    </row>
    <row r="133" spans="1:9" ht="16.8">
      <c r="A133" s="521" t="s">
        <v>206</v>
      </c>
      <c r="B133" s="522">
        <v>2</v>
      </c>
      <c r="C133" s="185" t="s">
        <v>421</v>
      </c>
      <c r="D133" s="1" t="s">
        <v>149</v>
      </c>
      <c r="E133" s="513" t="s">
        <v>147</v>
      </c>
      <c r="F133" s="186" t="s">
        <v>61</v>
      </c>
      <c r="G133" s="186" t="s">
        <v>207</v>
      </c>
      <c r="H133" s="186" t="s">
        <v>448</v>
      </c>
      <c r="I133" s="509">
        <v>280</v>
      </c>
    </row>
    <row r="134" spans="1:9" ht="16.8">
      <c r="A134" s="521" t="s">
        <v>187</v>
      </c>
      <c r="B134" s="522">
        <v>2</v>
      </c>
      <c r="C134" s="185" t="s">
        <v>421</v>
      </c>
      <c r="D134" s="414" t="s">
        <v>149</v>
      </c>
      <c r="E134" s="513" t="s">
        <v>147</v>
      </c>
      <c r="F134" s="415" t="s">
        <v>85</v>
      </c>
      <c r="G134" s="186" t="s">
        <v>65</v>
      </c>
      <c r="H134" s="186" t="s">
        <v>448</v>
      </c>
      <c r="I134" s="509">
        <v>280</v>
      </c>
    </row>
    <row r="135" spans="1:9" ht="16.8">
      <c r="A135" s="521" t="s">
        <v>231</v>
      </c>
      <c r="B135" s="522">
        <v>2</v>
      </c>
      <c r="C135" s="185" t="s">
        <v>60</v>
      </c>
      <c r="D135" s="1" t="s">
        <v>149</v>
      </c>
      <c r="E135" s="513" t="s">
        <v>147</v>
      </c>
      <c r="F135" s="186" t="s">
        <v>61</v>
      </c>
      <c r="G135" s="186" t="s">
        <v>64</v>
      </c>
      <c r="H135" s="186" t="s">
        <v>530</v>
      </c>
      <c r="I135" s="509">
        <v>127</v>
      </c>
    </row>
    <row r="136" spans="1:9" ht="16.8">
      <c r="A136" s="521" t="s">
        <v>188</v>
      </c>
      <c r="B136" s="522">
        <v>2</v>
      </c>
      <c r="C136" s="185" t="s">
        <v>421</v>
      </c>
      <c r="D136" s="1" t="s">
        <v>151</v>
      </c>
      <c r="E136" s="513" t="s">
        <v>147</v>
      </c>
      <c r="F136" s="186" t="s">
        <v>61</v>
      </c>
      <c r="G136" s="186" t="s">
        <v>67</v>
      </c>
      <c r="H136" s="186" t="s">
        <v>448</v>
      </c>
      <c r="I136" s="509">
        <v>283</v>
      </c>
    </row>
    <row r="137" spans="1:9" ht="16.8">
      <c r="A137" s="521" t="s">
        <v>563</v>
      </c>
      <c r="B137" s="522">
        <v>2</v>
      </c>
      <c r="C137" s="519" t="s">
        <v>68</v>
      </c>
      <c r="D137" s="1" t="s">
        <v>149</v>
      </c>
      <c r="E137" s="518" t="s">
        <v>229</v>
      </c>
      <c r="F137" s="518" t="s">
        <v>85</v>
      </c>
      <c r="G137" s="518" t="s">
        <v>64</v>
      </c>
      <c r="H137" s="518" t="s">
        <v>507</v>
      </c>
      <c r="I137" s="520">
        <v>175</v>
      </c>
    </row>
    <row r="138" spans="1:9" ht="16.8">
      <c r="A138" s="521" t="s">
        <v>378</v>
      </c>
      <c r="B138" s="522">
        <v>2</v>
      </c>
      <c r="C138" s="185" t="s">
        <v>68</v>
      </c>
      <c r="D138" s="1" t="s">
        <v>149</v>
      </c>
      <c r="E138" s="513" t="s">
        <v>147</v>
      </c>
      <c r="F138" s="186" t="s">
        <v>85</v>
      </c>
      <c r="G138" s="186" t="s">
        <v>69</v>
      </c>
      <c r="H138" s="186" t="s">
        <v>448</v>
      </c>
      <c r="I138" s="509">
        <v>288</v>
      </c>
    </row>
    <row r="139" spans="1:9" ht="16.8">
      <c r="A139" s="521" t="s">
        <v>189</v>
      </c>
      <c r="B139" s="522">
        <v>2</v>
      </c>
      <c r="C139" s="185" t="s">
        <v>68</v>
      </c>
      <c r="D139" s="414" t="s">
        <v>157</v>
      </c>
      <c r="E139" s="186" t="s">
        <v>229</v>
      </c>
      <c r="F139" s="415" t="s">
        <v>85</v>
      </c>
      <c r="G139" s="186" t="s">
        <v>207</v>
      </c>
      <c r="H139" s="186" t="s">
        <v>448</v>
      </c>
      <c r="I139" s="509">
        <v>289</v>
      </c>
    </row>
    <row r="140" spans="1:9" ht="16.8">
      <c r="A140" s="521" t="s">
        <v>564</v>
      </c>
      <c r="B140" s="522">
        <v>2</v>
      </c>
      <c r="C140" s="185" t="s">
        <v>87</v>
      </c>
      <c r="D140" s="1" t="s">
        <v>146</v>
      </c>
      <c r="E140" s="513" t="s">
        <v>147</v>
      </c>
      <c r="F140" s="415" t="s">
        <v>98</v>
      </c>
      <c r="G140" s="186" t="s">
        <v>65</v>
      </c>
      <c r="H140" s="186" t="s">
        <v>526</v>
      </c>
      <c r="I140" s="509">
        <v>90</v>
      </c>
    </row>
    <row r="141" spans="1:9" ht="16.8">
      <c r="A141" s="521" t="s">
        <v>14</v>
      </c>
      <c r="B141" s="522">
        <v>2</v>
      </c>
      <c r="C141" s="519" t="s">
        <v>421</v>
      </c>
      <c r="D141" s="1" t="s">
        <v>151</v>
      </c>
      <c r="E141" s="518" t="s">
        <v>229</v>
      </c>
      <c r="F141" s="518" t="s">
        <v>163</v>
      </c>
      <c r="G141" s="518" t="s">
        <v>67</v>
      </c>
      <c r="H141" s="518" t="s">
        <v>501</v>
      </c>
      <c r="I141" s="520">
        <v>122</v>
      </c>
    </row>
    <row r="142" spans="1:9" ht="16.8">
      <c r="A142" s="521" t="s">
        <v>565</v>
      </c>
      <c r="B142" s="522">
        <v>2</v>
      </c>
      <c r="C142" s="519" t="s">
        <v>421</v>
      </c>
      <c r="D142" s="1" t="s">
        <v>157</v>
      </c>
      <c r="E142" s="518" t="s">
        <v>147</v>
      </c>
      <c r="F142" s="518" t="s">
        <v>61</v>
      </c>
      <c r="G142" s="518" t="s">
        <v>90</v>
      </c>
      <c r="H142" s="518" t="s">
        <v>501</v>
      </c>
      <c r="I142" s="520">
        <v>123</v>
      </c>
    </row>
    <row r="143" spans="1:9" ht="16.8">
      <c r="A143" s="521" t="s">
        <v>566</v>
      </c>
      <c r="B143" s="522">
        <v>2</v>
      </c>
      <c r="C143" s="185" t="s">
        <v>422</v>
      </c>
      <c r="D143" s="414" t="s">
        <v>146</v>
      </c>
      <c r="E143" s="513" t="s">
        <v>147</v>
      </c>
      <c r="F143" s="415" t="s">
        <v>163</v>
      </c>
      <c r="G143" s="186" t="s">
        <v>64</v>
      </c>
      <c r="H143" s="186" t="s">
        <v>489</v>
      </c>
      <c r="I143" s="509">
        <v>105</v>
      </c>
    </row>
    <row r="144" spans="1:9" ht="16.8">
      <c r="A144" s="521" t="s">
        <v>567</v>
      </c>
      <c r="B144" s="522">
        <v>2</v>
      </c>
      <c r="C144" s="519" t="s">
        <v>87</v>
      </c>
      <c r="D144" s="1" t="s">
        <v>261</v>
      </c>
      <c r="E144" s="518" t="s">
        <v>147</v>
      </c>
      <c r="F144" s="518" t="s">
        <v>66</v>
      </c>
      <c r="G144" s="518" t="s">
        <v>67</v>
      </c>
      <c r="H144" s="518" t="s">
        <v>501</v>
      </c>
      <c r="I144" s="520">
        <v>123</v>
      </c>
    </row>
    <row r="145" spans="1:9" ht="16.8">
      <c r="A145" s="521" t="s">
        <v>568</v>
      </c>
      <c r="B145" s="522">
        <v>2</v>
      </c>
      <c r="C145" s="185" t="s">
        <v>423</v>
      </c>
      <c r="D145" s="1" t="s">
        <v>149</v>
      </c>
      <c r="E145" s="513" t="s">
        <v>237</v>
      </c>
      <c r="F145" s="415" t="s">
        <v>61</v>
      </c>
      <c r="G145" s="186" t="s">
        <v>148</v>
      </c>
      <c r="H145" s="186" t="s">
        <v>496</v>
      </c>
      <c r="I145" s="514">
        <v>157</v>
      </c>
    </row>
    <row r="146" spans="1:9" ht="16.8">
      <c r="A146" s="521" t="s">
        <v>190</v>
      </c>
      <c r="B146" s="522">
        <v>2</v>
      </c>
      <c r="C146" s="185" t="s">
        <v>421</v>
      </c>
      <c r="D146" s="414" t="s">
        <v>149</v>
      </c>
      <c r="E146" s="513" t="s">
        <v>147</v>
      </c>
      <c r="F146" s="415" t="s">
        <v>66</v>
      </c>
      <c r="G146" s="415" t="s">
        <v>148</v>
      </c>
      <c r="H146" s="186" t="s">
        <v>448</v>
      </c>
      <c r="I146" s="509">
        <v>296</v>
      </c>
    </row>
    <row r="147" spans="1:9" ht="16.8">
      <c r="A147" s="521" t="s">
        <v>569</v>
      </c>
      <c r="B147" s="522">
        <v>2</v>
      </c>
      <c r="C147" s="519" t="s">
        <v>421</v>
      </c>
      <c r="D147" s="1" t="s">
        <v>157</v>
      </c>
      <c r="E147" s="518" t="s">
        <v>147</v>
      </c>
      <c r="F147" s="518" t="s">
        <v>61</v>
      </c>
      <c r="G147" s="518" t="s">
        <v>64</v>
      </c>
      <c r="H147" s="518" t="s">
        <v>501</v>
      </c>
      <c r="I147" s="520">
        <v>124</v>
      </c>
    </row>
    <row r="148" spans="1:9" ht="16.8">
      <c r="A148" s="521" t="s">
        <v>192</v>
      </c>
      <c r="B148" s="522">
        <v>2</v>
      </c>
      <c r="C148" s="185" t="s">
        <v>421</v>
      </c>
      <c r="D148" s="1" t="s">
        <v>146</v>
      </c>
      <c r="E148" s="186" t="s">
        <v>147</v>
      </c>
      <c r="F148" s="186" t="s">
        <v>61</v>
      </c>
      <c r="G148" s="186" t="s">
        <v>67</v>
      </c>
      <c r="H148" s="186" t="s">
        <v>448</v>
      </c>
      <c r="I148" s="509">
        <v>300</v>
      </c>
    </row>
    <row r="149" spans="1:9" ht="16.8">
      <c r="A149" s="521" t="s">
        <v>570</v>
      </c>
      <c r="B149" s="522">
        <v>2</v>
      </c>
      <c r="C149" s="413" t="s">
        <v>421</v>
      </c>
      <c r="D149" s="414" t="s">
        <v>151</v>
      </c>
      <c r="E149" s="515" t="s">
        <v>147</v>
      </c>
      <c r="F149" s="415" t="s">
        <v>66</v>
      </c>
      <c r="G149" s="415" t="s">
        <v>69</v>
      </c>
      <c r="H149" s="415" t="s">
        <v>491</v>
      </c>
      <c r="I149" s="514">
        <v>36</v>
      </c>
    </row>
    <row r="150" spans="1:9" ht="16.8">
      <c r="A150" s="521" t="s">
        <v>191</v>
      </c>
      <c r="B150" s="522">
        <v>2</v>
      </c>
      <c r="C150" s="185" t="s">
        <v>421</v>
      </c>
      <c r="D150" s="1" t="s">
        <v>149</v>
      </c>
      <c r="E150" s="513" t="s">
        <v>147</v>
      </c>
      <c r="F150" s="186" t="s">
        <v>61</v>
      </c>
      <c r="G150" s="186" t="s">
        <v>65</v>
      </c>
      <c r="H150" s="186" t="s">
        <v>448</v>
      </c>
      <c r="I150" s="509">
        <v>303</v>
      </c>
    </row>
    <row r="151" spans="1:9" ht="16.8">
      <c r="A151" s="521" t="s">
        <v>571</v>
      </c>
      <c r="B151" s="522">
        <v>2</v>
      </c>
      <c r="C151" s="519" t="s">
        <v>524</v>
      </c>
      <c r="D151" s="1" t="s">
        <v>146</v>
      </c>
      <c r="E151" s="518" t="s">
        <v>147</v>
      </c>
      <c r="F151" s="518" t="s">
        <v>85</v>
      </c>
      <c r="G151" s="518" t="s">
        <v>67</v>
      </c>
      <c r="H151" s="518" t="s">
        <v>507</v>
      </c>
      <c r="I151" s="520">
        <v>176</v>
      </c>
    </row>
    <row r="152" spans="1:9" ht="16.8">
      <c r="A152" s="524" t="s">
        <v>572</v>
      </c>
      <c r="B152" s="525">
        <v>2</v>
      </c>
      <c r="C152" s="472" t="s">
        <v>422</v>
      </c>
      <c r="D152" s="488" t="s">
        <v>146</v>
      </c>
      <c r="E152" s="530" t="s">
        <v>147</v>
      </c>
      <c r="F152" s="489" t="s">
        <v>61</v>
      </c>
      <c r="G152" s="531" t="s">
        <v>65</v>
      </c>
      <c r="H152" s="531" t="s">
        <v>496</v>
      </c>
      <c r="I152" s="532">
        <v>158</v>
      </c>
    </row>
    <row r="153" spans="1:9" ht="16.8">
      <c r="A153" s="521" t="s">
        <v>573</v>
      </c>
      <c r="B153" s="522">
        <v>3</v>
      </c>
      <c r="C153" s="185" t="s">
        <v>422</v>
      </c>
      <c r="D153" s="1" t="s">
        <v>146</v>
      </c>
      <c r="E153" s="186" t="s">
        <v>147</v>
      </c>
      <c r="F153" s="186" t="s">
        <v>61</v>
      </c>
      <c r="G153" s="186" t="s">
        <v>65</v>
      </c>
      <c r="H153" s="186" t="s">
        <v>494</v>
      </c>
      <c r="I153" s="509">
        <v>89</v>
      </c>
    </row>
    <row r="154" spans="1:9" ht="16.8">
      <c r="A154" s="521" t="s">
        <v>574</v>
      </c>
      <c r="B154" s="522">
        <v>3</v>
      </c>
      <c r="C154" s="519" t="s">
        <v>421</v>
      </c>
      <c r="D154" s="1" t="s">
        <v>575</v>
      </c>
      <c r="E154" s="518" t="s">
        <v>147</v>
      </c>
      <c r="F154" s="518" t="s">
        <v>61</v>
      </c>
      <c r="G154" s="518" t="s">
        <v>212</v>
      </c>
      <c r="H154" s="518" t="s">
        <v>501</v>
      </c>
      <c r="I154" s="520">
        <v>113</v>
      </c>
    </row>
    <row r="155" spans="1:9" ht="16.8">
      <c r="A155" s="521" t="s">
        <v>576</v>
      </c>
      <c r="B155" s="522">
        <v>3</v>
      </c>
      <c r="C155" s="185" t="s">
        <v>87</v>
      </c>
      <c r="D155" s="414" t="s">
        <v>146</v>
      </c>
      <c r="E155" s="513" t="s">
        <v>147</v>
      </c>
      <c r="F155" s="415" t="s">
        <v>85</v>
      </c>
      <c r="G155" s="186" t="s">
        <v>65</v>
      </c>
      <c r="H155" s="186" t="s">
        <v>520</v>
      </c>
      <c r="I155" s="509">
        <v>101</v>
      </c>
    </row>
    <row r="156" spans="1:9" ht="16.8">
      <c r="A156" s="521" t="s">
        <v>171</v>
      </c>
      <c r="B156" s="522">
        <v>3</v>
      </c>
      <c r="C156" s="185" t="s">
        <v>421</v>
      </c>
      <c r="D156" s="414" t="s">
        <v>157</v>
      </c>
      <c r="E156" s="186" t="s">
        <v>147</v>
      </c>
      <c r="F156" s="415" t="s">
        <v>61</v>
      </c>
      <c r="G156" s="186" t="s">
        <v>212</v>
      </c>
      <c r="H156" s="186" t="s">
        <v>472</v>
      </c>
      <c r="I156" s="514">
        <v>94</v>
      </c>
    </row>
    <row r="157" spans="1:9" ht="16.8">
      <c r="A157" s="521" t="s">
        <v>577</v>
      </c>
      <c r="B157" s="522">
        <v>3</v>
      </c>
      <c r="C157" s="185" t="s">
        <v>421</v>
      </c>
      <c r="D157" s="1" t="s">
        <v>149</v>
      </c>
      <c r="E157" s="513" t="s">
        <v>147</v>
      </c>
      <c r="F157" s="415" t="s">
        <v>578</v>
      </c>
      <c r="G157" s="186" t="s">
        <v>69</v>
      </c>
      <c r="H157" s="186" t="s">
        <v>489</v>
      </c>
      <c r="I157" s="509">
        <v>88</v>
      </c>
    </row>
    <row r="158" spans="1:9" ht="16.8">
      <c r="A158" s="521" t="s">
        <v>172</v>
      </c>
      <c r="B158" s="522">
        <v>3</v>
      </c>
      <c r="C158" s="185" t="s">
        <v>421</v>
      </c>
      <c r="D158" s="414" t="s">
        <v>157</v>
      </c>
      <c r="E158" s="186" t="s">
        <v>147</v>
      </c>
      <c r="F158" s="415" t="s">
        <v>61</v>
      </c>
      <c r="G158" s="186" t="s">
        <v>64</v>
      </c>
      <c r="H158" s="186" t="s">
        <v>472</v>
      </c>
      <c r="I158" s="514">
        <v>95</v>
      </c>
    </row>
    <row r="159" spans="1:9" ht="16.8">
      <c r="A159" s="521" t="s">
        <v>579</v>
      </c>
      <c r="B159" s="522">
        <v>3</v>
      </c>
      <c r="C159" s="185" t="s">
        <v>421</v>
      </c>
      <c r="D159" s="1" t="s">
        <v>151</v>
      </c>
      <c r="E159" s="513" t="s">
        <v>147</v>
      </c>
      <c r="F159" s="186" t="s">
        <v>66</v>
      </c>
      <c r="G159" s="518" t="s">
        <v>69</v>
      </c>
      <c r="H159" s="518" t="s">
        <v>526</v>
      </c>
      <c r="I159" s="509">
        <v>81</v>
      </c>
    </row>
    <row r="160" spans="1:9" ht="16.8">
      <c r="A160" s="521" t="s">
        <v>580</v>
      </c>
      <c r="B160" s="522">
        <v>3</v>
      </c>
      <c r="C160" s="185" t="s">
        <v>421</v>
      </c>
      <c r="D160" s="1" t="s">
        <v>581</v>
      </c>
      <c r="E160" s="513" t="s">
        <v>147</v>
      </c>
      <c r="F160" s="415" t="s">
        <v>163</v>
      </c>
      <c r="G160" s="186" t="s">
        <v>148</v>
      </c>
      <c r="H160" s="186" t="s">
        <v>489</v>
      </c>
      <c r="I160" s="509">
        <v>89</v>
      </c>
    </row>
    <row r="161" spans="1:9" ht="16.8">
      <c r="A161" s="521" t="s">
        <v>582</v>
      </c>
      <c r="B161" s="522">
        <v>3</v>
      </c>
      <c r="C161" s="185" t="s">
        <v>421</v>
      </c>
      <c r="D161" s="414" t="s">
        <v>146</v>
      </c>
      <c r="E161" s="515" t="s">
        <v>147</v>
      </c>
      <c r="F161" s="415" t="s">
        <v>61</v>
      </c>
      <c r="G161" s="415" t="s">
        <v>148</v>
      </c>
      <c r="H161" s="415" t="s">
        <v>480</v>
      </c>
      <c r="I161" s="514">
        <v>82</v>
      </c>
    </row>
    <row r="162" spans="1:9" ht="16.8">
      <c r="A162" s="521" t="s">
        <v>193</v>
      </c>
      <c r="B162" s="522">
        <v>3</v>
      </c>
      <c r="C162" s="185" t="s">
        <v>70</v>
      </c>
      <c r="D162" s="414" t="s">
        <v>146</v>
      </c>
      <c r="E162" s="513" t="s">
        <v>147</v>
      </c>
      <c r="F162" s="415" t="s">
        <v>163</v>
      </c>
      <c r="G162" s="186" t="s">
        <v>64</v>
      </c>
      <c r="H162" s="186" t="s">
        <v>448</v>
      </c>
      <c r="I162" s="514">
        <v>207</v>
      </c>
    </row>
    <row r="163" spans="1:9" ht="16.8">
      <c r="A163" s="521" t="s">
        <v>252</v>
      </c>
      <c r="B163" s="522">
        <v>3</v>
      </c>
      <c r="C163" s="413" t="s">
        <v>87</v>
      </c>
      <c r="D163" s="414" t="s">
        <v>146</v>
      </c>
      <c r="E163" s="515" t="s">
        <v>62</v>
      </c>
      <c r="F163" s="415" t="s">
        <v>66</v>
      </c>
      <c r="G163" s="415" t="s">
        <v>65</v>
      </c>
      <c r="H163" s="415" t="s">
        <v>480</v>
      </c>
      <c r="I163" s="514">
        <v>84</v>
      </c>
    </row>
    <row r="164" spans="1:9" ht="16.8">
      <c r="A164" s="521" t="s">
        <v>410</v>
      </c>
      <c r="B164" s="522">
        <v>3</v>
      </c>
      <c r="C164" s="413" t="s">
        <v>68</v>
      </c>
      <c r="D164" s="414" t="s">
        <v>149</v>
      </c>
      <c r="E164" s="513" t="s">
        <v>229</v>
      </c>
      <c r="F164" s="415" t="s">
        <v>85</v>
      </c>
      <c r="G164" s="415" t="s">
        <v>69</v>
      </c>
      <c r="H164" s="186" t="s">
        <v>489</v>
      </c>
      <c r="I164" s="514">
        <v>91</v>
      </c>
    </row>
    <row r="165" spans="1:9" ht="16.8">
      <c r="A165" s="521" t="s">
        <v>194</v>
      </c>
      <c r="B165" s="522">
        <v>3</v>
      </c>
      <c r="C165" s="185" t="s">
        <v>422</v>
      </c>
      <c r="D165" s="1" t="s">
        <v>146</v>
      </c>
      <c r="E165" s="513" t="s">
        <v>147</v>
      </c>
      <c r="F165" s="186" t="s">
        <v>61</v>
      </c>
      <c r="G165" s="186" t="s">
        <v>65</v>
      </c>
      <c r="H165" s="186" t="s">
        <v>448</v>
      </c>
      <c r="I165" s="509">
        <v>213</v>
      </c>
    </row>
    <row r="166" spans="1:9" ht="16.8">
      <c r="A166" s="521" t="s">
        <v>195</v>
      </c>
      <c r="B166" s="522">
        <v>3</v>
      </c>
      <c r="C166" s="413" t="s">
        <v>68</v>
      </c>
      <c r="D166" s="1" t="s">
        <v>146</v>
      </c>
      <c r="E166" s="513" t="s">
        <v>147</v>
      </c>
      <c r="F166" s="186" t="s">
        <v>61</v>
      </c>
      <c r="G166" s="186" t="s">
        <v>65</v>
      </c>
      <c r="H166" s="186" t="s">
        <v>448</v>
      </c>
      <c r="I166" s="509">
        <v>216</v>
      </c>
    </row>
    <row r="167" spans="1:9" ht="16.8">
      <c r="A167" s="521" t="s">
        <v>196</v>
      </c>
      <c r="B167" s="522">
        <v>3</v>
      </c>
      <c r="C167" s="185" t="s">
        <v>421</v>
      </c>
      <c r="D167" s="414" t="s">
        <v>149</v>
      </c>
      <c r="E167" s="513" t="s">
        <v>147</v>
      </c>
      <c r="F167" s="415" t="s">
        <v>207</v>
      </c>
      <c r="G167" s="186" t="s">
        <v>65</v>
      </c>
      <c r="H167" s="186" t="s">
        <v>448</v>
      </c>
      <c r="I167" s="514">
        <v>221</v>
      </c>
    </row>
    <row r="168" spans="1:9" ht="16.8">
      <c r="A168" s="521" t="s">
        <v>197</v>
      </c>
      <c r="B168" s="522">
        <v>3</v>
      </c>
      <c r="C168" s="185" t="s">
        <v>423</v>
      </c>
      <c r="D168" s="1" t="s">
        <v>146</v>
      </c>
      <c r="E168" s="186" t="s">
        <v>147</v>
      </c>
      <c r="F168" s="415" t="s">
        <v>85</v>
      </c>
      <c r="G168" s="186" t="s">
        <v>69</v>
      </c>
      <c r="H168" s="186" t="s">
        <v>448</v>
      </c>
      <c r="I168" s="514">
        <v>224</v>
      </c>
    </row>
    <row r="169" spans="1:9" ht="16.8">
      <c r="A169" s="521" t="s">
        <v>583</v>
      </c>
      <c r="B169" s="522">
        <v>3</v>
      </c>
      <c r="C169" s="185" t="s">
        <v>421</v>
      </c>
      <c r="D169" s="414" t="s">
        <v>151</v>
      </c>
      <c r="E169" s="186" t="s">
        <v>147</v>
      </c>
      <c r="F169" s="186" t="s">
        <v>85</v>
      </c>
      <c r="G169" s="186" t="s">
        <v>65</v>
      </c>
      <c r="H169" s="186" t="s">
        <v>494</v>
      </c>
      <c r="I169" s="509">
        <v>98</v>
      </c>
    </row>
    <row r="170" spans="1:9" ht="16.8">
      <c r="A170" s="521" t="s">
        <v>584</v>
      </c>
      <c r="B170" s="522">
        <v>3</v>
      </c>
      <c r="C170" s="185" t="s">
        <v>421</v>
      </c>
      <c r="D170" s="414" t="s">
        <v>503</v>
      </c>
      <c r="E170" s="513" t="s">
        <v>484</v>
      </c>
      <c r="F170" s="415" t="s">
        <v>61</v>
      </c>
      <c r="G170" s="186" t="s">
        <v>69</v>
      </c>
      <c r="H170" s="186" t="s">
        <v>496</v>
      </c>
      <c r="I170" s="514">
        <v>147</v>
      </c>
    </row>
    <row r="171" spans="1:9" ht="16.8">
      <c r="A171" s="521" t="s">
        <v>585</v>
      </c>
      <c r="B171" s="522">
        <v>3</v>
      </c>
      <c r="C171" s="519" t="s">
        <v>70</v>
      </c>
      <c r="D171" s="1" t="s">
        <v>146</v>
      </c>
      <c r="E171" s="518" t="s">
        <v>147</v>
      </c>
      <c r="F171" s="518" t="s">
        <v>75</v>
      </c>
      <c r="G171" s="518" t="s">
        <v>67</v>
      </c>
      <c r="H171" s="518" t="s">
        <v>501</v>
      </c>
      <c r="I171" s="520">
        <v>116</v>
      </c>
    </row>
    <row r="172" spans="1:9" ht="16.8">
      <c r="A172" s="521" t="s">
        <v>586</v>
      </c>
      <c r="B172" s="522">
        <v>3</v>
      </c>
      <c r="C172" s="185" t="s">
        <v>421</v>
      </c>
      <c r="D172" s="414" t="s">
        <v>236</v>
      </c>
      <c r="E172" s="513" t="s">
        <v>484</v>
      </c>
      <c r="F172" s="415" t="s">
        <v>66</v>
      </c>
      <c r="G172" s="186" t="s">
        <v>239</v>
      </c>
      <c r="H172" s="186" t="s">
        <v>496</v>
      </c>
      <c r="I172" s="514">
        <v>149</v>
      </c>
    </row>
    <row r="173" spans="1:9" ht="16.8">
      <c r="A173" s="521" t="s">
        <v>233</v>
      </c>
      <c r="B173" s="522">
        <v>3</v>
      </c>
      <c r="C173" s="185" t="s">
        <v>421</v>
      </c>
      <c r="D173" s="1" t="s">
        <v>149</v>
      </c>
      <c r="E173" s="513" t="s">
        <v>62</v>
      </c>
      <c r="F173" s="186" t="s">
        <v>232</v>
      </c>
      <c r="G173" s="186" t="s">
        <v>64</v>
      </c>
      <c r="H173" s="186" t="s">
        <v>530</v>
      </c>
      <c r="I173" s="509">
        <v>122</v>
      </c>
    </row>
    <row r="174" spans="1:9" ht="16.8">
      <c r="A174" s="521" t="s">
        <v>587</v>
      </c>
      <c r="B174" s="522">
        <v>3</v>
      </c>
      <c r="C174" s="185" t="s">
        <v>70</v>
      </c>
      <c r="D174" s="1" t="s">
        <v>149</v>
      </c>
      <c r="E174" s="515" t="s">
        <v>147</v>
      </c>
      <c r="F174" s="415" t="s">
        <v>163</v>
      </c>
      <c r="G174" s="415" t="s">
        <v>239</v>
      </c>
      <c r="H174" s="415" t="s">
        <v>588</v>
      </c>
      <c r="I174" s="514">
        <v>50</v>
      </c>
    </row>
    <row r="175" spans="1:9" ht="16.8">
      <c r="A175" s="521" t="s">
        <v>589</v>
      </c>
      <c r="B175" s="522">
        <v>3</v>
      </c>
      <c r="C175" s="185" t="s">
        <v>68</v>
      </c>
      <c r="D175" s="1" t="s">
        <v>146</v>
      </c>
      <c r="E175" s="513" t="s">
        <v>147</v>
      </c>
      <c r="F175" s="186" t="s">
        <v>85</v>
      </c>
      <c r="G175" s="518" t="s">
        <v>69</v>
      </c>
      <c r="H175" s="518" t="s">
        <v>526</v>
      </c>
      <c r="I175" s="509">
        <v>87</v>
      </c>
    </row>
    <row r="176" spans="1:9" ht="16.8">
      <c r="A176" s="521" t="s">
        <v>590</v>
      </c>
      <c r="B176" s="522">
        <v>3</v>
      </c>
      <c r="C176" s="185" t="s">
        <v>421</v>
      </c>
      <c r="D176" s="1" t="s">
        <v>146</v>
      </c>
      <c r="E176" s="513" t="s">
        <v>147</v>
      </c>
      <c r="F176" s="415" t="s">
        <v>66</v>
      </c>
      <c r="G176" s="186" t="s">
        <v>148</v>
      </c>
      <c r="H176" s="186" t="s">
        <v>591</v>
      </c>
      <c r="I176" s="528">
        <v>106</v>
      </c>
    </row>
    <row r="177" spans="1:9" ht="16.8">
      <c r="A177" s="521" t="s">
        <v>592</v>
      </c>
      <c r="B177" s="522">
        <v>3</v>
      </c>
      <c r="C177" s="185" t="s">
        <v>421</v>
      </c>
      <c r="D177" s="1" t="s">
        <v>146</v>
      </c>
      <c r="E177" s="513" t="s">
        <v>147</v>
      </c>
      <c r="F177" s="415" t="s">
        <v>66</v>
      </c>
      <c r="G177" s="186" t="s">
        <v>148</v>
      </c>
      <c r="H177" s="186" t="s">
        <v>591</v>
      </c>
      <c r="I177" s="528">
        <v>106</v>
      </c>
    </row>
    <row r="178" spans="1:9" ht="16.8">
      <c r="A178" s="521" t="s">
        <v>593</v>
      </c>
      <c r="B178" s="522">
        <v>3</v>
      </c>
      <c r="C178" s="185" t="s">
        <v>421</v>
      </c>
      <c r="D178" s="1" t="s">
        <v>146</v>
      </c>
      <c r="E178" s="513" t="s">
        <v>147</v>
      </c>
      <c r="F178" s="415" t="s">
        <v>66</v>
      </c>
      <c r="G178" s="186" t="s">
        <v>148</v>
      </c>
      <c r="H178" s="186" t="s">
        <v>591</v>
      </c>
      <c r="I178" s="528">
        <v>107</v>
      </c>
    </row>
    <row r="179" spans="1:9" ht="16.8">
      <c r="A179" s="521" t="s">
        <v>594</v>
      </c>
      <c r="B179" s="522">
        <v>3</v>
      </c>
      <c r="C179" s="185" t="s">
        <v>421</v>
      </c>
      <c r="D179" s="1" t="s">
        <v>146</v>
      </c>
      <c r="E179" s="513" t="s">
        <v>147</v>
      </c>
      <c r="F179" s="415" t="s">
        <v>66</v>
      </c>
      <c r="G179" s="186" t="s">
        <v>148</v>
      </c>
      <c r="H179" s="186" t="s">
        <v>591</v>
      </c>
      <c r="I179" s="528">
        <v>107</v>
      </c>
    </row>
    <row r="180" spans="1:9" ht="16.8">
      <c r="A180" s="521" t="s">
        <v>595</v>
      </c>
      <c r="B180" s="522">
        <v>3</v>
      </c>
      <c r="C180" s="185" t="s">
        <v>421</v>
      </c>
      <c r="D180" s="414" t="s">
        <v>554</v>
      </c>
      <c r="E180" s="513" t="s">
        <v>147</v>
      </c>
      <c r="F180" s="415" t="s">
        <v>61</v>
      </c>
      <c r="G180" s="186" t="s">
        <v>65</v>
      </c>
      <c r="H180" s="186" t="s">
        <v>489</v>
      </c>
      <c r="I180" s="509">
        <v>99</v>
      </c>
    </row>
    <row r="181" spans="1:9" ht="16.8">
      <c r="A181" s="521" t="s">
        <v>596</v>
      </c>
      <c r="B181" s="522">
        <v>3</v>
      </c>
      <c r="C181" s="413" t="s">
        <v>421</v>
      </c>
      <c r="D181" s="414" t="s">
        <v>149</v>
      </c>
      <c r="E181" s="513" t="s">
        <v>147</v>
      </c>
      <c r="F181" s="415" t="s">
        <v>85</v>
      </c>
      <c r="G181" s="186" t="s">
        <v>148</v>
      </c>
      <c r="H181" s="186" t="s">
        <v>448</v>
      </c>
      <c r="I181" s="509">
        <v>250</v>
      </c>
    </row>
    <row r="182" spans="1:9" ht="16.8">
      <c r="A182" s="521" t="s">
        <v>597</v>
      </c>
      <c r="B182" s="522">
        <v>3</v>
      </c>
      <c r="C182" s="185" t="s">
        <v>421</v>
      </c>
      <c r="D182" s="1" t="s">
        <v>149</v>
      </c>
      <c r="E182" s="513" t="s">
        <v>147</v>
      </c>
      <c r="F182" s="415" t="s">
        <v>66</v>
      </c>
      <c r="G182" s="186" t="s">
        <v>67</v>
      </c>
      <c r="H182" s="186" t="s">
        <v>489</v>
      </c>
      <c r="I182" s="509">
        <v>102</v>
      </c>
    </row>
    <row r="183" spans="1:9" ht="16.8">
      <c r="A183" s="521" t="s">
        <v>198</v>
      </c>
      <c r="B183" s="522">
        <v>3</v>
      </c>
      <c r="C183" s="185" t="s">
        <v>421</v>
      </c>
      <c r="D183" s="1" t="s">
        <v>149</v>
      </c>
      <c r="E183" s="513" t="s">
        <v>147</v>
      </c>
      <c r="F183" s="186" t="s">
        <v>66</v>
      </c>
      <c r="G183" s="186" t="s">
        <v>67</v>
      </c>
      <c r="H183" s="186" t="s">
        <v>448</v>
      </c>
      <c r="I183" s="509">
        <v>252</v>
      </c>
    </row>
    <row r="184" spans="1:9" ht="16.8">
      <c r="A184" s="521" t="s">
        <v>199</v>
      </c>
      <c r="B184" s="522">
        <v>3</v>
      </c>
      <c r="C184" s="185" t="s">
        <v>68</v>
      </c>
      <c r="D184" s="1" t="s">
        <v>157</v>
      </c>
      <c r="E184" s="513" t="s">
        <v>147</v>
      </c>
      <c r="F184" s="186" t="s">
        <v>61</v>
      </c>
      <c r="G184" s="186" t="s">
        <v>65</v>
      </c>
      <c r="H184" s="186" t="s">
        <v>448</v>
      </c>
      <c r="I184" s="509">
        <v>257</v>
      </c>
    </row>
    <row r="185" spans="1:9" ht="16.8">
      <c r="A185" s="521" t="s">
        <v>598</v>
      </c>
      <c r="B185" s="522">
        <v>3</v>
      </c>
      <c r="C185" s="185" t="s">
        <v>68</v>
      </c>
      <c r="D185" s="414" t="s">
        <v>236</v>
      </c>
      <c r="E185" s="513" t="s">
        <v>147</v>
      </c>
      <c r="F185" s="415" t="s">
        <v>207</v>
      </c>
      <c r="G185" s="186" t="s">
        <v>65</v>
      </c>
      <c r="H185" s="415" t="s">
        <v>491</v>
      </c>
      <c r="I185" s="514">
        <v>32</v>
      </c>
    </row>
    <row r="186" spans="1:9" ht="16.8">
      <c r="A186" s="521" t="s">
        <v>200</v>
      </c>
      <c r="B186" s="522">
        <v>3</v>
      </c>
      <c r="C186" s="185" t="s">
        <v>421</v>
      </c>
      <c r="D186" s="414" t="s">
        <v>149</v>
      </c>
      <c r="E186" s="186" t="s">
        <v>147</v>
      </c>
      <c r="F186" s="186" t="s">
        <v>207</v>
      </c>
      <c r="G186" s="186" t="s">
        <v>65</v>
      </c>
      <c r="H186" s="186" t="s">
        <v>448</v>
      </c>
      <c r="I186" s="514">
        <v>262</v>
      </c>
    </row>
    <row r="187" spans="1:9" ht="16.8">
      <c r="A187" s="521" t="s">
        <v>201</v>
      </c>
      <c r="B187" s="522">
        <v>3</v>
      </c>
      <c r="C187" s="185" t="s">
        <v>422</v>
      </c>
      <c r="D187" s="414" t="s">
        <v>149</v>
      </c>
      <c r="E187" s="186" t="s">
        <v>147</v>
      </c>
      <c r="F187" s="186" t="s">
        <v>61</v>
      </c>
      <c r="G187" s="186" t="s">
        <v>65</v>
      </c>
      <c r="H187" s="186" t="s">
        <v>448</v>
      </c>
      <c r="I187" s="514">
        <v>262</v>
      </c>
    </row>
    <row r="188" spans="1:9" ht="16.8">
      <c r="A188" s="521" t="s">
        <v>202</v>
      </c>
      <c r="B188" s="522">
        <v>3</v>
      </c>
      <c r="C188" s="185" t="s">
        <v>60</v>
      </c>
      <c r="D188" s="1" t="s">
        <v>149</v>
      </c>
      <c r="E188" s="513" t="s">
        <v>147</v>
      </c>
      <c r="F188" s="186" t="s">
        <v>61</v>
      </c>
      <c r="G188" s="186" t="s">
        <v>67</v>
      </c>
      <c r="H188" s="186" t="s">
        <v>448</v>
      </c>
      <c r="I188" s="509">
        <v>266</v>
      </c>
    </row>
    <row r="189" spans="1:9" ht="16.8">
      <c r="A189" s="521" t="s">
        <v>204</v>
      </c>
      <c r="B189" s="522">
        <v>3</v>
      </c>
      <c r="C189" s="185" t="s">
        <v>421</v>
      </c>
      <c r="D189" s="414" t="s">
        <v>149</v>
      </c>
      <c r="E189" s="513" t="s">
        <v>147</v>
      </c>
      <c r="F189" s="415" t="s">
        <v>163</v>
      </c>
      <c r="G189" s="186" t="s">
        <v>65</v>
      </c>
      <c r="H189" s="186" t="s">
        <v>448</v>
      </c>
      <c r="I189" s="509">
        <v>267</v>
      </c>
    </row>
    <row r="190" spans="1:9" ht="16.8">
      <c r="A190" s="521" t="s">
        <v>203</v>
      </c>
      <c r="B190" s="522">
        <v>3</v>
      </c>
      <c r="C190" s="185" t="s">
        <v>68</v>
      </c>
      <c r="D190" s="1" t="s">
        <v>146</v>
      </c>
      <c r="E190" s="513" t="s">
        <v>147</v>
      </c>
      <c r="F190" s="186" t="s">
        <v>61</v>
      </c>
      <c r="G190" s="186" t="s">
        <v>65</v>
      </c>
      <c r="H190" s="186" t="s">
        <v>448</v>
      </c>
      <c r="I190" s="509">
        <v>271</v>
      </c>
    </row>
    <row r="191" spans="1:9" ht="16.8">
      <c r="A191" s="521" t="s">
        <v>599</v>
      </c>
      <c r="B191" s="522">
        <v>3</v>
      </c>
      <c r="C191" s="185" t="s">
        <v>60</v>
      </c>
      <c r="D191" s="1" t="s">
        <v>149</v>
      </c>
      <c r="E191" s="513" t="s">
        <v>147</v>
      </c>
      <c r="F191" s="186" t="s">
        <v>85</v>
      </c>
      <c r="G191" s="186" t="s">
        <v>67</v>
      </c>
      <c r="H191" s="186" t="s">
        <v>477</v>
      </c>
      <c r="I191" s="514">
        <v>120</v>
      </c>
    </row>
    <row r="192" spans="1:9" ht="16.8">
      <c r="A192" s="521" t="s">
        <v>600</v>
      </c>
      <c r="B192" s="522">
        <v>3</v>
      </c>
      <c r="C192" s="185" t="s">
        <v>60</v>
      </c>
      <c r="D192" s="1" t="s">
        <v>149</v>
      </c>
      <c r="E192" s="513" t="s">
        <v>147</v>
      </c>
      <c r="F192" s="415" t="s">
        <v>61</v>
      </c>
      <c r="G192" s="186" t="s">
        <v>67</v>
      </c>
      <c r="H192" s="186" t="s">
        <v>601</v>
      </c>
      <c r="I192" s="509">
        <v>132</v>
      </c>
    </row>
    <row r="193" spans="1:9" ht="16.8">
      <c r="A193" s="521" t="s">
        <v>602</v>
      </c>
      <c r="B193" s="522">
        <v>3</v>
      </c>
      <c r="C193" s="519" t="s">
        <v>421</v>
      </c>
      <c r="D193" s="1" t="s">
        <v>151</v>
      </c>
      <c r="E193" s="518" t="s">
        <v>147</v>
      </c>
      <c r="F193" s="518" t="s">
        <v>66</v>
      </c>
      <c r="G193" s="518" t="s">
        <v>148</v>
      </c>
      <c r="H193" s="518" t="s">
        <v>501</v>
      </c>
      <c r="I193" s="520">
        <v>121</v>
      </c>
    </row>
    <row r="194" spans="1:9" ht="16.8">
      <c r="A194" s="521" t="s">
        <v>205</v>
      </c>
      <c r="B194" s="522">
        <v>3</v>
      </c>
      <c r="C194" s="185" t="s">
        <v>68</v>
      </c>
      <c r="D194" s="1" t="s">
        <v>157</v>
      </c>
      <c r="E194" s="513" t="s">
        <v>147</v>
      </c>
      <c r="F194" s="186" t="s">
        <v>98</v>
      </c>
      <c r="G194" s="186" t="s">
        <v>69</v>
      </c>
      <c r="H194" s="186" t="s">
        <v>448</v>
      </c>
      <c r="I194" s="509">
        <v>280</v>
      </c>
    </row>
    <row r="195" spans="1:9" ht="16.8">
      <c r="A195" s="521" t="s">
        <v>208</v>
      </c>
      <c r="B195" s="522">
        <v>3</v>
      </c>
      <c r="C195" s="185" t="s">
        <v>87</v>
      </c>
      <c r="D195" s="1" t="s">
        <v>146</v>
      </c>
      <c r="E195" s="513" t="s">
        <v>147</v>
      </c>
      <c r="F195" s="186" t="s">
        <v>66</v>
      </c>
      <c r="G195" s="186" t="s">
        <v>64</v>
      </c>
      <c r="H195" s="186" t="s">
        <v>448</v>
      </c>
      <c r="I195" s="509">
        <v>282</v>
      </c>
    </row>
    <row r="196" spans="1:9" ht="16.8">
      <c r="A196" s="521" t="s">
        <v>209</v>
      </c>
      <c r="B196" s="522">
        <v>3</v>
      </c>
      <c r="C196" s="185" t="s">
        <v>421</v>
      </c>
      <c r="D196" s="414" t="s">
        <v>149</v>
      </c>
      <c r="E196" s="513" t="s">
        <v>147</v>
      </c>
      <c r="F196" s="415" t="s">
        <v>163</v>
      </c>
      <c r="G196" s="186" t="s">
        <v>148</v>
      </c>
      <c r="H196" s="186" t="s">
        <v>448</v>
      </c>
      <c r="I196" s="509">
        <v>283</v>
      </c>
    </row>
    <row r="197" spans="1:9" ht="16.8">
      <c r="A197" s="521" t="s">
        <v>603</v>
      </c>
      <c r="B197" s="522">
        <v>3</v>
      </c>
      <c r="C197" s="185" t="s">
        <v>421</v>
      </c>
      <c r="D197" s="1" t="s">
        <v>146</v>
      </c>
      <c r="E197" s="513" t="s">
        <v>147</v>
      </c>
      <c r="F197" s="186" t="s">
        <v>61</v>
      </c>
      <c r="G197" s="518" t="s">
        <v>148</v>
      </c>
      <c r="H197" s="518" t="s">
        <v>526</v>
      </c>
      <c r="I197" s="509">
        <v>90</v>
      </c>
    </row>
    <row r="198" spans="1:9" ht="16.8">
      <c r="A198" s="521" t="s">
        <v>268</v>
      </c>
      <c r="B198" s="522">
        <v>3</v>
      </c>
      <c r="C198" s="185" t="s">
        <v>70</v>
      </c>
      <c r="D198" s="414" t="s">
        <v>151</v>
      </c>
      <c r="E198" s="513" t="s">
        <v>147</v>
      </c>
      <c r="F198" s="415" t="s">
        <v>163</v>
      </c>
      <c r="G198" s="186" t="s">
        <v>69</v>
      </c>
      <c r="H198" s="186" t="s">
        <v>485</v>
      </c>
      <c r="I198" s="509">
        <v>202</v>
      </c>
    </row>
    <row r="199" spans="1:9" ht="16.8">
      <c r="A199" s="521" t="s">
        <v>210</v>
      </c>
      <c r="B199" s="522">
        <v>3</v>
      </c>
      <c r="C199" s="185" t="s">
        <v>421</v>
      </c>
      <c r="D199" s="1" t="s">
        <v>157</v>
      </c>
      <c r="E199" s="513" t="s">
        <v>147</v>
      </c>
      <c r="F199" s="186" t="s">
        <v>61</v>
      </c>
      <c r="G199" s="186" t="s">
        <v>65</v>
      </c>
      <c r="H199" s="186" t="s">
        <v>448</v>
      </c>
      <c r="I199" s="509">
        <v>284</v>
      </c>
    </row>
    <row r="200" spans="1:9" ht="16.8">
      <c r="A200" s="521" t="s">
        <v>396</v>
      </c>
      <c r="B200" s="522">
        <v>3</v>
      </c>
      <c r="C200" s="185" t="s">
        <v>68</v>
      </c>
      <c r="D200" s="1" t="s">
        <v>149</v>
      </c>
      <c r="E200" s="513" t="s">
        <v>147</v>
      </c>
      <c r="F200" s="186" t="s">
        <v>85</v>
      </c>
      <c r="G200" s="186" t="s">
        <v>69</v>
      </c>
      <c r="H200" s="186" t="s">
        <v>448</v>
      </c>
      <c r="I200" s="509">
        <v>288</v>
      </c>
    </row>
    <row r="201" spans="1:9" ht="16.8">
      <c r="A201" s="521" t="s">
        <v>604</v>
      </c>
      <c r="B201" s="522">
        <v>3</v>
      </c>
      <c r="C201" s="185" t="s">
        <v>421</v>
      </c>
      <c r="D201" s="414" t="s">
        <v>151</v>
      </c>
      <c r="E201" s="513" t="s">
        <v>147</v>
      </c>
      <c r="F201" s="415" t="s">
        <v>66</v>
      </c>
      <c r="G201" s="186" t="s">
        <v>69</v>
      </c>
      <c r="H201" s="186" t="s">
        <v>477</v>
      </c>
      <c r="I201" s="514">
        <v>127</v>
      </c>
    </row>
    <row r="202" spans="1:9" ht="16.8">
      <c r="A202" s="521" t="s">
        <v>253</v>
      </c>
      <c r="B202" s="522">
        <v>3</v>
      </c>
      <c r="C202" s="185" t="s">
        <v>68</v>
      </c>
      <c r="D202" s="1" t="s">
        <v>146</v>
      </c>
      <c r="E202" s="513" t="s">
        <v>147</v>
      </c>
      <c r="F202" s="186" t="s">
        <v>61</v>
      </c>
      <c r="G202" s="186" t="s">
        <v>207</v>
      </c>
      <c r="H202" s="186" t="s">
        <v>262</v>
      </c>
      <c r="I202" s="509">
        <v>186</v>
      </c>
    </row>
    <row r="203" spans="1:9" ht="16.8">
      <c r="A203" s="521" t="s">
        <v>263</v>
      </c>
      <c r="B203" s="522">
        <v>3</v>
      </c>
      <c r="C203" s="185" t="s">
        <v>68</v>
      </c>
      <c r="D203" s="1" t="s">
        <v>146</v>
      </c>
      <c r="E203" s="513" t="s">
        <v>147</v>
      </c>
      <c r="F203" s="186" t="s">
        <v>363</v>
      </c>
      <c r="G203" s="186" t="s">
        <v>207</v>
      </c>
      <c r="H203" s="186" t="s">
        <v>262</v>
      </c>
      <c r="I203" s="509">
        <v>186</v>
      </c>
    </row>
    <row r="204" spans="1:9" ht="16.8">
      <c r="A204" s="521" t="s">
        <v>605</v>
      </c>
      <c r="B204" s="522">
        <v>3</v>
      </c>
      <c r="C204" s="185" t="s">
        <v>87</v>
      </c>
      <c r="D204" s="1" t="s">
        <v>146</v>
      </c>
      <c r="E204" s="513" t="s">
        <v>147</v>
      </c>
      <c r="F204" s="415" t="s">
        <v>66</v>
      </c>
      <c r="G204" s="186" t="s">
        <v>64</v>
      </c>
      <c r="H204" s="186" t="s">
        <v>606</v>
      </c>
      <c r="I204" s="509">
        <v>74</v>
      </c>
    </row>
    <row r="205" spans="1:9" ht="16.8">
      <c r="A205" s="521" t="s">
        <v>211</v>
      </c>
      <c r="B205" s="522">
        <v>3</v>
      </c>
      <c r="C205" s="185" t="s">
        <v>421</v>
      </c>
      <c r="D205" s="1" t="s">
        <v>157</v>
      </c>
      <c r="E205" s="513" t="s">
        <v>147</v>
      </c>
      <c r="F205" s="186" t="s">
        <v>61</v>
      </c>
      <c r="G205" s="186" t="s">
        <v>212</v>
      </c>
      <c r="H205" s="186" t="s">
        <v>448</v>
      </c>
      <c r="I205" s="509">
        <v>300</v>
      </c>
    </row>
    <row r="206" spans="1:9" ht="16.8">
      <c r="A206" s="521" t="s">
        <v>607</v>
      </c>
      <c r="B206" s="522">
        <v>3</v>
      </c>
      <c r="C206" s="185" t="s">
        <v>87</v>
      </c>
      <c r="D206" s="1" t="s">
        <v>146</v>
      </c>
      <c r="E206" s="513" t="s">
        <v>147</v>
      </c>
      <c r="F206" s="186" t="s">
        <v>608</v>
      </c>
      <c r="G206" s="186" t="s">
        <v>65</v>
      </c>
      <c r="H206" s="186" t="s">
        <v>526</v>
      </c>
      <c r="I206" s="509">
        <v>92</v>
      </c>
    </row>
    <row r="207" spans="1:9" ht="16.8">
      <c r="A207" s="521" t="s">
        <v>213</v>
      </c>
      <c r="B207" s="522">
        <v>3</v>
      </c>
      <c r="C207" s="185" t="s">
        <v>70</v>
      </c>
      <c r="D207" s="1" t="s">
        <v>157</v>
      </c>
      <c r="E207" s="513" t="s">
        <v>147</v>
      </c>
      <c r="F207" s="186" t="s">
        <v>163</v>
      </c>
      <c r="G207" s="186" t="s">
        <v>69</v>
      </c>
      <c r="H207" s="186" t="s">
        <v>448</v>
      </c>
      <c r="I207" s="509">
        <v>302</v>
      </c>
    </row>
    <row r="208" spans="1:9" ht="16.8">
      <c r="A208" s="524" t="s">
        <v>609</v>
      </c>
      <c r="B208" s="525">
        <v>3</v>
      </c>
      <c r="C208" s="472" t="s">
        <v>70</v>
      </c>
      <c r="D208" s="488" t="s">
        <v>146</v>
      </c>
      <c r="E208" s="530" t="s">
        <v>147</v>
      </c>
      <c r="F208" s="489" t="s">
        <v>85</v>
      </c>
      <c r="G208" s="531" t="s">
        <v>69</v>
      </c>
      <c r="H208" s="531" t="s">
        <v>489</v>
      </c>
      <c r="I208" s="533">
        <v>106</v>
      </c>
    </row>
    <row r="209" spans="1:9" ht="16.8">
      <c r="A209" s="521" t="s">
        <v>214</v>
      </c>
      <c r="B209" s="522">
        <v>4</v>
      </c>
      <c r="C209" s="185" t="s">
        <v>421</v>
      </c>
      <c r="D209" s="1" t="s">
        <v>149</v>
      </c>
      <c r="E209" s="513" t="s">
        <v>147</v>
      </c>
      <c r="F209" s="186" t="s">
        <v>61</v>
      </c>
      <c r="G209" s="186" t="s">
        <v>67</v>
      </c>
      <c r="H209" s="186" t="s">
        <v>448</v>
      </c>
      <c r="I209" s="509">
        <v>196</v>
      </c>
    </row>
    <row r="210" spans="1:9" ht="16.8">
      <c r="A210" s="521" t="s">
        <v>215</v>
      </c>
      <c r="B210" s="522">
        <v>4</v>
      </c>
      <c r="C210" s="185" t="s">
        <v>60</v>
      </c>
      <c r="D210" s="414" t="s">
        <v>149</v>
      </c>
      <c r="E210" s="186" t="s">
        <v>147</v>
      </c>
      <c r="F210" s="186" t="s">
        <v>76</v>
      </c>
      <c r="G210" s="186" t="s">
        <v>67</v>
      </c>
      <c r="H210" s="186" t="s">
        <v>448</v>
      </c>
      <c r="I210" s="514">
        <v>200</v>
      </c>
    </row>
    <row r="211" spans="1:9" ht="16.8">
      <c r="A211" s="521" t="s">
        <v>610</v>
      </c>
      <c r="B211" s="522">
        <v>4</v>
      </c>
      <c r="C211" s="185" t="s">
        <v>68</v>
      </c>
      <c r="D211" s="1" t="s">
        <v>157</v>
      </c>
      <c r="E211" s="513" t="s">
        <v>147</v>
      </c>
      <c r="F211" s="415" t="s">
        <v>85</v>
      </c>
      <c r="G211" s="186" t="s">
        <v>65</v>
      </c>
      <c r="H211" s="186" t="s">
        <v>477</v>
      </c>
      <c r="I211" s="514">
        <v>97</v>
      </c>
    </row>
    <row r="212" spans="1:9" ht="16.8">
      <c r="A212" s="521" t="s">
        <v>611</v>
      </c>
      <c r="B212" s="522">
        <v>4</v>
      </c>
      <c r="C212" s="185" t="s">
        <v>70</v>
      </c>
      <c r="D212" s="1" t="s">
        <v>146</v>
      </c>
      <c r="E212" s="513" t="s">
        <v>147</v>
      </c>
      <c r="F212" s="415" t="s">
        <v>98</v>
      </c>
      <c r="G212" s="186" t="s">
        <v>67</v>
      </c>
      <c r="H212" s="186" t="s">
        <v>528</v>
      </c>
      <c r="I212" s="509">
        <v>125</v>
      </c>
    </row>
    <row r="213" spans="1:9" ht="16.8">
      <c r="A213" s="521" t="s">
        <v>612</v>
      </c>
      <c r="B213" s="522">
        <v>4</v>
      </c>
      <c r="C213" s="185" t="s">
        <v>421</v>
      </c>
      <c r="D213" s="1" t="s">
        <v>146</v>
      </c>
      <c r="E213" s="513" t="s">
        <v>147</v>
      </c>
      <c r="F213" s="186" t="s">
        <v>363</v>
      </c>
      <c r="G213" s="518" t="s">
        <v>69</v>
      </c>
      <c r="H213" s="518" t="s">
        <v>526</v>
      </c>
      <c r="I213" s="509">
        <v>81</v>
      </c>
    </row>
    <row r="214" spans="1:9" ht="16.8">
      <c r="A214" s="521" t="s">
        <v>613</v>
      </c>
      <c r="B214" s="522">
        <v>4</v>
      </c>
      <c r="C214" s="185" t="s">
        <v>70</v>
      </c>
      <c r="D214" s="1" t="s">
        <v>149</v>
      </c>
      <c r="E214" s="513" t="s">
        <v>147</v>
      </c>
      <c r="F214" s="415" t="s">
        <v>98</v>
      </c>
      <c r="G214" s="186" t="s">
        <v>207</v>
      </c>
      <c r="H214" s="186" t="s">
        <v>489</v>
      </c>
      <c r="I214" s="509">
        <v>89</v>
      </c>
    </row>
    <row r="215" spans="1:9" ht="16.8">
      <c r="A215" s="521" t="s">
        <v>614</v>
      </c>
      <c r="B215" s="522">
        <v>4</v>
      </c>
      <c r="C215" s="185" t="s">
        <v>87</v>
      </c>
      <c r="D215" s="1" t="s">
        <v>146</v>
      </c>
      <c r="E215" s="513" t="s">
        <v>147</v>
      </c>
      <c r="F215" s="186" t="s">
        <v>61</v>
      </c>
      <c r="G215" s="518" t="s">
        <v>148</v>
      </c>
      <c r="H215" s="518" t="s">
        <v>526</v>
      </c>
      <c r="I215" s="509">
        <v>84</v>
      </c>
    </row>
    <row r="216" spans="1:9" ht="16.8">
      <c r="A216" s="521" t="s">
        <v>615</v>
      </c>
      <c r="B216" s="522">
        <v>4</v>
      </c>
      <c r="C216" s="185" t="s">
        <v>421</v>
      </c>
      <c r="D216" s="1" t="s">
        <v>146</v>
      </c>
      <c r="E216" s="513" t="s">
        <v>147</v>
      </c>
      <c r="F216" s="186" t="s">
        <v>61</v>
      </c>
      <c r="G216" s="186" t="s">
        <v>67</v>
      </c>
      <c r="H216" s="186" t="s">
        <v>512</v>
      </c>
      <c r="I216" s="509">
        <v>88</v>
      </c>
    </row>
    <row r="217" spans="1:9" ht="16.8">
      <c r="A217" s="521" t="s">
        <v>216</v>
      </c>
      <c r="B217" s="522">
        <v>4</v>
      </c>
      <c r="C217" s="185" t="s">
        <v>421</v>
      </c>
      <c r="D217" s="1" t="s">
        <v>236</v>
      </c>
      <c r="E217" s="513" t="s">
        <v>147</v>
      </c>
      <c r="F217" s="415" t="s">
        <v>85</v>
      </c>
      <c r="G217" s="186" t="s">
        <v>94</v>
      </c>
      <c r="H217" s="186" t="s">
        <v>448</v>
      </c>
      <c r="I217" s="514">
        <v>211</v>
      </c>
    </row>
    <row r="218" spans="1:9" ht="16.8">
      <c r="A218" s="521" t="s">
        <v>409</v>
      </c>
      <c r="B218" s="522">
        <v>4</v>
      </c>
      <c r="C218" s="413" t="s">
        <v>68</v>
      </c>
      <c r="D218" s="414" t="s">
        <v>149</v>
      </c>
      <c r="E218" s="513" t="s">
        <v>229</v>
      </c>
      <c r="F218" s="415" t="s">
        <v>85</v>
      </c>
      <c r="G218" s="415" t="s">
        <v>69</v>
      </c>
      <c r="H218" s="186" t="s">
        <v>489</v>
      </c>
      <c r="I218" s="514">
        <v>91</v>
      </c>
    </row>
    <row r="219" spans="1:9" ht="16.8">
      <c r="A219" s="521" t="s">
        <v>616</v>
      </c>
      <c r="B219" s="522">
        <v>4</v>
      </c>
      <c r="C219" s="519" t="s">
        <v>421</v>
      </c>
      <c r="D219" s="1" t="s">
        <v>146</v>
      </c>
      <c r="E219" s="518" t="s">
        <v>147</v>
      </c>
      <c r="F219" s="518" t="s">
        <v>617</v>
      </c>
      <c r="G219" s="518" t="s">
        <v>67</v>
      </c>
      <c r="H219" s="518" t="s">
        <v>501</v>
      </c>
      <c r="I219" s="520">
        <v>114</v>
      </c>
    </row>
    <row r="220" spans="1:9" ht="16.8">
      <c r="A220" s="521" t="s">
        <v>217</v>
      </c>
      <c r="B220" s="522">
        <v>4</v>
      </c>
      <c r="C220" s="185" t="s">
        <v>421</v>
      </c>
      <c r="D220" s="1" t="s">
        <v>157</v>
      </c>
      <c r="E220" s="513" t="s">
        <v>147</v>
      </c>
      <c r="F220" s="186" t="s">
        <v>98</v>
      </c>
      <c r="G220" s="186" t="s">
        <v>67</v>
      </c>
      <c r="H220" s="186" t="s">
        <v>448</v>
      </c>
      <c r="I220" s="509">
        <v>214</v>
      </c>
    </row>
    <row r="221" spans="1:9" ht="16.8">
      <c r="A221" s="521" t="s">
        <v>218</v>
      </c>
      <c r="B221" s="522">
        <v>4</v>
      </c>
      <c r="C221" s="413" t="s">
        <v>68</v>
      </c>
      <c r="D221" s="1" t="s">
        <v>146</v>
      </c>
      <c r="E221" s="513" t="s">
        <v>147</v>
      </c>
      <c r="F221" s="186" t="s">
        <v>61</v>
      </c>
      <c r="G221" s="186" t="s">
        <v>65</v>
      </c>
      <c r="H221" s="186" t="s">
        <v>448</v>
      </c>
      <c r="I221" s="509">
        <v>216</v>
      </c>
    </row>
    <row r="222" spans="1:9" ht="16.8">
      <c r="A222" s="521" t="s">
        <v>219</v>
      </c>
      <c r="B222" s="522">
        <v>4</v>
      </c>
      <c r="C222" s="185" t="s">
        <v>60</v>
      </c>
      <c r="D222" s="1" t="s">
        <v>146</v>
      </c>
      <c r="E222" s="513" t="s">
        <v>147</v>
      </c>
      <c r="F222" s="186" t="s">
        <v>163</v>
      </c>
      <c r="G222" s="186" t="s">
        <v>65</v>
      </c>
      <c r="H222" s="186" t="s">
        <v>448</v>
      </c>
      <c r="I222" s="509">
        <v>223</v>
      </c>
    </row>
    <row r="223" spans="1:9" ht="16.8">
      <c r="A223" s="521" t="s">
        <v>618</v>
      </c>
      <c r="B223" s="522">
        <v>4</v>
      </c>
      <c r="C223" s="185" t="s">
        <v>70</v>
      </c>
      <c r="D223" s="1" t="s">
        <v>146</v>
      </c>
      <c r="E223" s="513" t="s">
        <v>147</v>
      </c>
      <c r="F223" s="415" t="s">
        <v>363</v>
      </c>
      <c r="G223" s="186" t="s">
        <v>65</v>
      </c>
      <c r="H223" s="186" t="s">
        <v>262</v>
      </c>
      <c r="I223" s="509">
        <v>164</v>
      </c>
    </row>
    <row r="224" spans="1:9" ht="16.8">
      <c r="A224" s="521" t="s">
        <v>269</v>
      </c>
      <c r="B224" s="522">
        <v>4</v>
      </c>
      <c r="C224" s="185" t="s">
        <v>421</v>
      </c>
      <c r="D224" s="414" t="s">
        <v>146</v>
      </c>
      <c r="E224" s="513" t="s">
        <v>62</v>
      </c>
      <c r="F224" s="415" t="s">
        <v>66</v>
      </c>
      <c r="G224" s="186" t="s">
        <v>148</v>
      </c>
      <c r="H224" s="186" t="s">
        <v>485</v>
      </c>
      <c r="I224" s="509">
        <v>82</v>
      </c>
    </row>
    <row r="225" spans="1:9" ht="16.8">
      <c r="A225" s="521" t="s">
        <v>220</v>
      </c>
      <c r="B225" s="522">
        <v>4</v>
      </c>
      <c r="C225" s="185" t="s">
        <v>70</v>
      </c>
      <c r="D225" s="414" t="s">
        <v>149</v>
      </c>
      <c r="E225" s="186" t="s">
        <v>147</v>
      </c>
      <c r="F225" s="415" t="s">
        <v>163</v>
      </c>
      <c r="G225" s="186" t="s">
        <v>65</v>
      </c>
      <c r="H225" s="186" t="s">
        <v>448</v>
      </c>
      <c r="I225" s="514">
        <v>231</v>
      </c>
    </row>
    <row r="226" spans="1:9" ht="16.8">
      <c r="A226" s="521" t="s">
        <v>619</v>
      </c>
      <c r="B226" s="522">
        <v>4</v>
      </c>
      <c r="C226" s="185" t="s">
        <v>421</v>
      </c>
      <c r="D226" s="414" t="s">
        <v>146</v>
      </c>
      <c r="E226" s="513" t="s">
        <v>147</v>
      </c>
      <c r="F226" s="415" t="s">
        <v>66</v>
      </c>
      <c r="G226" s="186" t="s">
        <v>67</v>
      </c>
      <c r="H226" s="186" t="s">
        <v>496</v>
      </c>
      <c r="I226" s="514">
        <v>149</v>
      </c>
    </row>
    <row r="227" spans="1:9" ht="16.8">
      <c r="A227" s="521" t="s">
        <v>221</v>
      </c>
      <c r="B227" s="522">
        <v>4</v>
      </c>
      <c r="C227" s="185" t="s">
        <v>60</v>
      </c>
      <c r="D227" s="1" t="s">
        <v>157</v>
      </c>
      <c r="E227" s="513" t="s">
        <v>147</v>
      </c>
      <c r="F227" s="186" t="s">
        <v>61</v>
      </c>
      <c r="G227" s="186" t="s">
        <v>67</v>
      </c>
      <c r="H227" s="186" t="s">
        <v>448</v>
      </c>
      <c r="I227" s="509">
        <v>233</v>
      </c>
    </row>
    <row r="228" spans="1:9" ht="16.8">
      <c r="A228" s="521" t="s">
        <v>620</v>
      </c>
      <c r="B228" s="522">
        <v>4</v>
      </c>
      <c r="C228" s="185" t="s">
        <v>421</v>
      </c>
      <c r="D228" s="414" t="s">
        <v>146</v>
      </c>
      <c r="E228" s="513" t="s">
        <v>147</v>
      </c>
      <c r="F228" s="415" t="s">
        <v>85</v>
      </c>
      <c r="G228" s="186" t="s">
        <v>69</v>
      </c>
      <c r="H228" s="186" t="s">
        <v>489</v>
      </c>
      <c r="I228" s="509">
        <v>94</v>
      </c>
    </row>
    <row r="229" spans="1:9" ht="16.8">
      <c r="A229" s="521" t="s">
        <v>222</v>
      </c>
      <c r="B229" s="522">
        <v>4</v>
      </c>
      <c r="C229" s="185" t="s">
        <v>421</v>
      </c>
      <c r="D229" s="1" t="s">
        <v>149</v>
      </c>
      <c r="E229" s="513" t="s">
        <v>147</v>
      </c>
      <c r="F229" s="186" t="s">
        <v>85</v>
      </c>
      <c r="G229" s="186" t="s">
        <v>64</v>
      </c>
      <c r="H229" s="186" t="s">
        <v>448</v>
      </c>
      <c r="I229" s="509">
        <v>235</v>
      </c>
    </row>
    <row r="230" spans="1:9" ht="16.8">
      <c r="A230" s="521" t="s">
        <v>621</v>
      </c>
      <c r="B230" s="522">
        <v>4</v>
      </c>
      <c r="C230" s="185" t="s">
        <v>68</v>
      </c>
      <c r="D230" s="414" t="s">
        <v>146</v>
      </c>
      <c r="E230" s="513" t="s">
        <v>147</v>
      </c>
      <c r="F230" s="415" t="s">
        <v>85</v>
      </c>
      <c r="G230" s="186" t="s">
        <v>207</v>
      </c>
      <c r="H230" s="186" t="s">
        <v>520</v>
      </c>
      <c r="I230" s="509">
        <v>114</v>
      </c>
    </row>
    <row r="231" spans="1:9" ht="16.8">
      <c r="A231" s="521" t="s">
        <v>622</v>
      </c>
      <c r="B231" s="522">
        <v>4</v>
      </c>
      <c r="C231" s="185" t="s">
        <v>421</v>
      </c>
      <c r="D231" s="1" t="s">
        <v>623</v>
      </c>
      <c r="E231" s="513" t="s">
        <v>229</v>
      </c>
      <c r="F231" s="415" t="s">
        <v>66</v>
      </c>
      <c r="G231" s="186" t="s">
        <v>65</v>
      </c>
      <c r="H231" s="186" t="s">
        <v>489</v>
      </c>
      <c r="I231" s="509">
        <v>97</v>
      </c>
    </row>
    <row r="232" spans="1:9" ht="16.8">
      <c r="A232" s="521" t="s">
        <v>223</v>
      </c>
      <c r="B232" s="522">
        <v>4</v>
      </c>
      <c r="C232" s="185" t="s">
        <v>70</v>
      </c>
      <c r="D232" s="414" t="s">
        <v>157</v>
      </c>
      <c r="E232" s="186" t="s">
        <v>147</v>
      </c>
      <c r="F232" s="415" t="s">
        <v>98</v>
      </c>
      <c r="G232" s="186" t="s">
        <v>240</v>
      </c>
      <c r="H232" s="186" t="s">
        <v>448</v>
      </c>
      <c r="I232" s="514">
        <v>243</v>
      </c>
    </row>
    <row r="233" spans="1:9" ht="16.8">
      <c r="A233" s="521" t="s">
        <v>234</v>
      </c>
      <c r="B233" s="522">
        <v>4</v>
      </c>
      <c r="C233" s="185" t="s">
        <v>421</v>
      </c>
      <c r="D233" s="414" t="s">
        <v>149</v>
      </c>
      <c r="E233" s="186" t="s">
        <v>245</v>
      </c>
      <c r="F233" s="186" t="s">
        <v>66</v>
      </c>
      <c r="G233" s="186" t="s">
        <v>207</v>
      </c>
      <c r="H233" s="186" t="s">
        <v>530</v>
      </c>
      <c r="I233" s="509">
        <v>121</v>
      </c>
    </row>
    <row r="234" spans="1:9" ht="16.8">
      <c r="A234" s="521" t="s">
        <v>624</v>
      </c>
      <c r="B234" s="522">
        <v>4</v>
      </c>
      <c r="C234" s="185" t="s">
        <v>422</v>
      </c>
      <c r="D234" s="1" t="s">
        <v>157</v>
      </c>
      <c r="E234" s="513" t="s">
        <v>62</v>
      </c>
      <c r="F234" s="415" t="s">
        <v>61</v>
      </c>
      <c r="G234" s="186" t="s">
        <v>148</v>
      </c>
      <c r="H234" s="186" t="s">
        <v>625</v>
      </c>
      <c r="I234" s="509">
        <v>27</v>
      </c>
    </row>
    <row r="235" spans="1:9" ht="16.8">
      <c r="A235" s="521" t="s">
        <v>254</v>
      </c>
      <c r="B235" s="522">
        <v>4</v>
      </c>
      <c r="C235" s="413" t="s">
        <v>421</v>
      </c>
      <c r="D235" s="414" t="s">
        <v>235</v>
      </c>
      <c r="E235" s="515" t="s">
        <v>147</v>
      </c>
      <c r="F235" s="415" t="s">
        <v>85</v>
      </c>
      <c r="G235" s="415" t="s">
        <v>69</v>
      </c>
      <c r="H235" s="415" t="s">
        <v>480</v>
      </c>
      <c r="I235" s="514">
        <v>102</v>
      </c>
    </row>
    <row r="236" spans="1:9" ht="16.8">
      <c r="A236" s="521" t="s">
        <v>143</v>
      </c>
      <c r="B236" s="522">
        <v>4</v>
      </c>
      <c r="C236" s="185" t="s">
        <v>87</v>
      </c>
      <c r="D236" s="414" t="s">
        <v>235</v>
      </c>
      <c r="E236" s="186" t="s">
        <v>244</v>
      </c>
      <c r="F236" s="186" t="s">
        <v>66</v>
      </c>
      <c r="G236" s="186" t="s">
        <v>65</v>
      </c>
      <c r="H236" s="186" t="s">
        <v>472</v>
      </c>
      <c r="I236" s="514">
        <v>100</v>
      </c>
    </row>
    <row r="237" spans="1:9" ht="16.8">
      <c r="A237" s="521" t="s">
        <v>626</v>
      </c>
      <c r="B237" s="522">
        <v>4</v>
      </c>
      <c r="C237" s="185" t="s">
        <v>421</v>
      </c>
      <c r="D237" s="414" t="s">
        <v>146</v>
      </c>
      <c r="E237" s="513" t="s">
        <v>484</v>
      </c>
      <c r="F237" s="415" t="s">
        <v>420</v>
      </c>
      <c r="G237" s="186" t="s">
        <v>207</v>
      </c>
      <c r="H237" s="186" t="s">
        <v>520</v>
      </c>
      <c r="I237" s="509">
        <v>120</v>
      </c>
    </row>
    <row r="238" spans="1:9" ht="16.8">
      <c r="A238" s="521" t="s">
        <v>627</v>
      </c>
      <c r="B238" s="522">
        <v>4</v>
      </c>
      <c r="C238" s="185" t="s">
        <v>421</v>
      </c>
      <c r="D238" s="414" t="s">
        <v>146</v>
      </c>
      <c r="E238" s="515" t="s">
        <v>147</v>
      </c>
      <c r="F238" s="415" t="s">
        <v>61</v>
      </c>
      <c r="G238" s="415" t="s">
        <v>67</v>
      </c>
      <c r="H238" s="415" t="s">
        <v>482</v>
      </c>
      <c r="I238" s="514">
        <v>107</v>
      </c>
    </row>
    <row r="239" spans="1:9" ht="16.8">
      <c r="A239" s="521" t="s">
        <v>173</v>
      </c>
      <c r="B239" s="522">
        <v>4</v>
      </c>
      <c r="C239" s="185" t="s">
        <v>421</v>
      </c>
      <c r="D239" s="414" t="s">
        <v>149</v>
      </c>
      <c r="E239" s="513" t="s">
        <v>147</v>
      </c>
      <c r="F239" s="415" t="s">
        <v>85</v>
      </c>
      <c r="G239" s="186" t="s">
        <v>69</v>
      </c>
      <c r="H239" s="186" t="s">
        <v>472</v>
      </c>
      <c r="I239" s="514">
        <v>101</v>
      </c>
    </row>
    <row r="240" spans="1:9" ht="16.8">
      <c r="A240" s="521" t="s">
        <v>174</v>
      </c>
      <c r="B240" s="522">
        <v>4</v>
      </c>
      <c r="C240" s="185" t="s">
        <v>60</v>
      </c>
      <c r="D240" s="1" t="s">
        <v>236</v>
      </c>
      <c r="E240" s="186" t="s">
        <v>147</v>
      </c>
      <c r="F240" s="186" t="s">
        <v>363</v>
      </c>
      <c r="G240" s="186" t="s">
        <v>148</v>
      </c>
      <c r="H240" s="186" t="s">
        <v>472</v>
      </c>
      <c r="I240" s="514">
        <v>101</v>
      </c>
    </row>
    <row r="241" spans="1:9" ht="16.8">
      <c r="A241" s="521" t="s">
        <v>224</v>
      </c>
      <c r="B241" s="522">
        <v>4</v>
      </c>
      <c r="C241" s="185" t="s">
        <v>421</v>
      </c>
      <c r="D241" s="414" t="s">
        <v>241</v>
      </c>
      <c r="E241" s="186" t="s">
        <v>237</v>
      </c>
      <c r="F241" s="186" t="s">
        <v>61</v>
      </c>
      <c r="G241" s="186" t="s">
        <v>65</v>
      </c>
      <c r="H241" s="186" t="s">
        <v>448</v>
      </c>
      <c r="I241" s="514">
        <v>270</v>
      </c>
    </row>
    <row r="242" spans="1:9" ht="16.8">
      <c r="A242" s="521" t="s">
        <v>628</v>
      </c>
      <c r="B242" s="522">
        <v>4</v>
      </c>
      <c r="C242" s="185" t="s">
        <v>421</v>
      </c>
      <c r="D242" s="414" t="s">
        <v>146</v>
      </c>
      <c r="E242" s="513" t="s">
        <v>147</v>
      </c>
      <c r="F242" s="415" t="s">
        <v>362</v>
      </c>
      <c r="G242" s="186" t="s">
        <v>65</v>
      </c>
      <c r="H242" s="186" t="s">
        <v>520</v>
      </c>
      <c r="I242" s="509">
        <v>123</v>
      </c>
    </row>
    <row r="243" spans="1:9" ht="16.8">
      <c r="A243" s="521" t="s">
        <v>629</v>
      </c>
      <c r="B243" s="522">
        <v>4</v>
      </c>
      <c r="C243" s="185" t="s">
        <v>421</v>
      </c>
      <c r="D243" s="1" t="s">
        <v>149</v>
      </c>
      <c r="E243" s="513" t="s">
        <v>147</v>
      </c>
      <c r="F243" s="186" t="s">
        <v>61</v>
      </c>
      <c r="G243" s="186" t="s">
        <v>207</v>
      </c>
      <c r="H243" s="186" t="s">
        <v>448</v>
      </c>
      <c r="I243" s="509">
        <v>273</v>
      </c>
    </row>
    <row r="244" spans="1:9" ht="16.8">
      <c r="A244" s="521" t="s">
        <v>225</v>
      </c>
      <c r="B244" s="522">
        <v>4</v>
      </c>
      <c r="C244" s="185" t="s">
        <v>87</v>
      </c>
      <c r="D244" s="414" t="s">
        <v>242</v>
      </c>
      <c r="E244" s="186" t="s">
        <v>243</v>
      </c>
      <c r="F244" s="186" t="s">
        <v>207</v>
      </c>
      <c r="G244" s="186" t="s">
        <v>64</v>
      </c>
      <c r="H244" s="186" t="s">
        <v>448</v>
      </c>
      <c r="I244" s="514">
        <v>274</v>
      </c>
    </row>
    <row r="245" spans="1:9" ht="16.8">
      <c r="A245" s="521" t="s">
        <v>630</v>
      </c>
      <c r="B245" s="522">
        <v>4</v>
      </c>
      <c r="C245" s="185" t="s">
        <v>60</v>
      </c>
      <c r="D245" s="414" t="s">
        <v>149</v>
      </c>
      <c r="E245" s="513" t="s">
        <v>147</v>
      </c>
      <c r="F245" s="415" t="s">
        <v>61</v>
      </c>
      <c r="G245" s="186" t="s">
        <v>64</v>
      </c>
      <c r="H245" s="186" t="s">
        <v>631</v>
      </c>
      <c r="I245" s="509">
        <v>71</v>
      </c>
    </row>
    <row r="246" spans="1:9" ht="16.8">
      <c r="A246" s="521" t="s">
        <v>226</v>
      </c>
      <c r="B246" s="522">
        <v>4</v>
      </c>
      <c r="C246" s="185" t="s">
        <v>421</v>
      </c>
      <c r="D246" s="414" t="s">
        <v>149</v>
      </c>
      <c r="E246" s="513" t="s">
        <v>147</v>
      </c>
      <c r="F246" s="415" t="s">
        <v>163</v>
      </c>
      <c r="G246" s="186" t="s">
        <v>148</v>
      </c>
      <c r="H246" s="186" t="s">
        <v>448</v>
      </c>
      <c r="I246" s="509">
        <v>283</v>
      </c>
    </row>
    <row r="247" spans="1:9" ht="16.8">
      <c r="A247" s="521" t="s">
        <v>632</v>
      </c>
      <c r="B247" s="522">
        <v>4</v>
      </c>
      <c r="C247" s="185" t="s">
        <v>70</v>
      </c>
      <c r="D247" s="1" t="s">
        <v>146</v>
      </c>
      <c r="E247" s="186" t="s">
        <v>147</v>
      </c>
      <c r="F247" s="518" t="s">
        <v>85</v>
      </c>
      <c r="G247" s="518" t="s">
        <v>64</v>
      </c>
      <c r="H247" s="186" t="s">
        <v>494</v>
      </c>
      <c r="I247" s="509">
        <v>108</v>
      </c>
    </row>
    <row r="248" spans="1:9" ht="16.8">
      <c r="A248" s="521" t="s">
        <v>175</v>
      </c>
      <c r="B248" s="522">
        <v>4</v>
      </c>
      <c r="C248" s="185" t="s">
        <v>68</v>
      </c>
      <c r="D248" s="414" t="s">
        <v>146</v>
      </c>
      <c r="E248" s="186" t="s">
        <v>229</v>
      </c>
      <c r="F248" s="415" t="s">
        <v>85</v>
      </c>
      <c r="G248" s="186" t="s">
        <v>207</v>
      </c>
      <c r="H248" s="186" t="s">
        <v>472</v>
      </c>
      <c r="I248" s="514">
        <v>105</v>
      </c>
    </row>
    <row r="249" spans="1:9" ht="16.8">
      <c r="A249" s="521" t="s">
        <v>633</v>
      </c>
      <c r="B249" s="522">
        <v>4</v>
      </c>
      <c r="C249" s="185" t="s">
        <v>68</v>
      </c>
      <c r="D249" s="1" t="s">
        <v>149</v>
      </c>
      <c r="E249" s="513" t="s">
        <v>147</v>
      </c>
      <c r="F249" s="186" t="s">
        <v>85</v>
      </c>
      <c r="G249" s="186" t="s">
        <v>69</v>
      </c>
      <c r="H249" s="186" t="s">
        <v>448</v>
      </c>
      <c r="I249" s="509">
        <v>288</v>
      </c>
    </row>
    <row r="250" spans="1:9" ht="16.8">
      <c r="A250" s="521" t="s">
        <v>634</v>
      </c>
      <c r="B250" s="522">
        <v>4</v>
      </c>
      <c r="C250" s="185" t="s">
        <v>68</v>
      </c>
      <c r="D250" s="414" t="s">
        <v>151</v>
      </c>
      <c r="E250" s="513" t="s">
        <v>147</v>
      </c>
      <c r="F250" s="415" t="s">
        <v>98</v>
      </c>
      <c r="G250" s="186" t="s">
        <v>69</v>
      </c>
      <c r="H250" s="186" t="s">
        <v>635</v>
      </c>
      <c r="I250" s="509">
        <v>67</v>
      </c>
    </row>
    <row r="251" spans="1:9" ht="16.8">
      <c r="A251" s="521" t="s">
        <v>636</v>
      </c>
      <c r="B251" s="522">
        <v>4</v>
      </c>
      <c r="C251" s="519" t="s">
        <v>422</v>
      </c>
      <c r="D251" s="1" t="s">
        <v>146</v>
      </c>
      <c r="E251" s="518" t="s">
        <v>147</v>
      </c>
      <c r="F251" s="518" t="s">
        <v>61</v>
      </c>
      <c r="G251" s="518" t="s">
        <v>65</v>
      </c>
      <c r="H251" s="518" t="s">
        <v>501</v>
      </c>
      <c r="I251" s="520">
        <v>123</v>
      </c>
    </row>
    <row r="252" spans="1:9" ht="16.8">
      <c r="A252" s="521" t="s">
        <v>637</v>
      </c>
      <c r="B252" s="522">
        <v>4</v>
      </c>
      <c r="C252" s="185" t="s">
        <v>421</v>
      </c>
      <c r="D252" s="1" t="s">
        <v>146</v>
      </c>
      <c r="E252" s="186" t="s">
        <v>147</v>
      </c>
      <c r="F252" s="415" t="s">
        <v>163</v>
      </c>
      <c r="G252" s="186" t="s">
        <v>65</v>
      </c>
      <c r="H252" s="186" t="s">
        <v>472</v>
      </c>
      <c r="I252" s="514">
        <v>106</v>
      </c>
    </row>
    <row r="253" spans="1:9" ht="16.8">
      <c r="A253" s="521" t="s">
        <v>638</v>
      </c>
      <c r="B253" s="522">
        <v>4</v>
      </c>
      <c r="C253" s="413" t="s">
        <v>421</v>
      </c>
      <c r="D253" s="414" t="s">
        <v>146</v>
      </c>
      <c r="E253" s="515" t="s">
        <v>147</v>
      </c>
      <c r="F253" s="415" t="s">
        <v>85</v>
      </c>
      <c r="G253" s="415" t="s">
        <v>69</v>
      </c>
      <c r="H253" s="415" t="s">
        <v>491</v>
      </c>
      <c r="I253" s="514">
        <v>36</v>
      </c>
    </row>
    <row r="254" spans="1:9" ht="16.8">
      <c r="A254" s="521" t="s">
        <v>639</v>
      </c>
      <c r="B254" s="522">
        <v>4</v>
      </c>
      <c r="C254" s="185" t="s">
        <v>70</v>
      </c>
      <c r="D254" s="1" t="s">
        <v>151</v>
      </c>
      <c r="E254" s="518" t="s">
        <v>147</v>
      </c>
      <c r="F254" s="186" t="s">
        <v>163</v>
      </c>
      <c r="G254" s="518" t="s">
        <v>69</v>
      </c>
      <c r="H254" s="518" t="s">
        <v>485</v>
      </c>
      <c r="I254" s="509">
        <v>232</v>
      </c>
    </row>
    <row r="255" spans="1:9" ht="16.8">
      <c r="A255" s="521" t="s">
        <v>640</v>
      </c>
      <c r="B255" s="522">
        <v>4</v>
      </c>
      <c r="C255" s="519" t="s">
        <v>87</v>
      </c>
      <c r="D255" s="1" t="s">
        <v>151</v>
      </c>
      <c r="E255" s="518" t="s">
        <v>147</v>
      </c>
      <c r="F255" s="518" t="s">
        <v>61</v>
      </c>
      <c r="G255" s="518" t="s">
        <v>90</v>
      </c>
      <c r="H255" s="518" t="s">
        <v>501</v>
      </c>
      <c r="I255" s="520">
        <v>124</v>
      </c>
    </row>
    <row r="256" spans="1:9" ht="16.8">
      <c r="A256" s="524" t="s">
        <v>255</v>
      </c>
      <c r="B256" s="525">
        <v>4</v>
      </c>
      <c r="C256" s="487" t="s">
        <v>70</v>
      </c>
      <c r="D256" s="488" t="s">
        <v>146</v>
      </c>
      <c r="E256" s="534" t="s">
        <v>147</v>
      </c>
      <c r="F256" s="489" t="s">
        <v>163</v>
      </c>
      <c r="G256" s="489" t="s">
        <v>266</v>
      </c>
      <c r="H256" s="489" t="s">
        <v>480</v>
      </c>
      <c r="I256" s="532">
        <v>134</v>
      </c>
    </row>
    <row r="257" spans="1:9" ht="16.8">
      <c r="A257" s="521" t="s">
        <v>280</v>
      </c>
      <c r="B257" s="522">
        <v>5</v>
      </c>
      <c r="C257" s="185" t="s">
        <v>421</v>
      </c>
      <c r="D257" s="414" t="s">
        <v>146</v>
      </c>
      <c r="E257" s="513" t="s">
        <v>147</v>
      </c>
      <c r="F257" s="415" t="s">
        <v>163</v>
      </c>
      <c r="G257" s="415" t="s">
        <v>64</v>
      </c>
      <c r="H257" s="186" t="s">
        <v>448</v>
      </c>
      <c r="I257" s="514">
        <v>198</v>
      </c>
    </row>
    <row r="258" spans="1:9" ht="16.8">
      <c r="A258" s="521" t="s">
        <v>176</v>
      </c>
      <c r="B258" s="522">
        <v>5</v>
      </c>
      <c r="C258" s="185" t="s">
        <v>68</v>
      </c>
      <c r="D258" s="414" t="s">
        <v>151</v>
      </c>
      <c r="E258" s="186" t="s">
        <v>147</v>
      </c>
      <c r="F258" s="415" t="s">
        <v>85</v>
      </c>
      <c r="G258" s="186" t="s">
        <v>94</v>
      </c>
      <c r="H258" s="186" t="s">
        <v>472</v>
      </c>
      <c r="I258" s="514">
        <v>93</v>
      </c>
    </row>
    <row r="259" spans="1:9" ht="16.8">
      <c r="A259" s="521" t="s">
        <v>281</v>
      </c>
      <c r="B259" s="522">
        <v>5</v>
      </c>
      <c r="C259" s="185" t="s">
        <v>60</v>
      </c>
      <c r="D259" s="414" t="s">
        <v>300</v>
      </c>
      <c r="E259" s="513" t="s">
        <v>243</v>
      </c>
      <c r="F259" s="415" t="s">
        <v>61</v>
      </c>
      <c r="G259" s="415" t="s">
        <v>65</v>
      </c>
      <c r="H259" s="186" t="s">
        <v>448</v>
      </c>
      <c r="I259" s="514">
        <v>201</v>
      </c>
    </row>
    <row r="260" spans="1:9" ht="16.8">
      <c r="A260" s="521" t="s">
        <v>282</v>
      </c>
      <c r="B260" s="522">
        <v>5</v>
      </c>
      <c r="C260" s="185" t="s">
        <v>421</v>
      </c>
      <c r="D260" s="414" t="s">
        <v>301</v>
      </c>
      <c r="E260" s="513" t="s">
        <v>90</v>
      </c>
      <c r="F260" s="415" t="s">
        <v>61</v>
      </c>
      <c r="G260" s="415" t="s">
        <v>65</v>
      </c>
      <c r="H260" s="186" t="s">
        <v>448</v>
      </c>
      <c r="I260" s="509">
        <v>202</v>
      </c>
    </row>
    <row r="261" spans="1:9" ht="16.8">
      <c r="A261" s="521" t="s">
        <v>283</v>
      </c>
      <c r="B261" s="522">
        <v>5</v>
      </c>
      <c r="C261" s="185" t="s">
        <v>421</v>
      </c>
      <c r="D261" s="1" t="s">
        <v>146</v>
      </c>
      <c r="E261" s="186" t="s">
        <v>147</v>
      </c>
      <c r="F261" s="186" t="s">
        <v>85</v>
      </c>
      <c r="G261" s="186" t="s">
        <v>299</v>
      </c>
      <c r="H261" s="186" t="s">
        <v>448</v>
      </c>
      <c r="I261" s="509">
        <v>202</v>
      </c>
    </row>
    <row r="262" spans="1:9" ht="16.8">
      <c r="A262" s="521" t="s">
        <v>641</v>
      </c>
      <c r="B262" s="522">
        <v>5</v>
      </c>
      <c r="C262" s="519" t="s">
        <v>68</v>
      </c>
      <c r="D262" s="1" t="s">
        <v>151</v>
      </c>
      <c r="E262" s="518" t="s">
        <v>147</v>
      </c>
      <c r="F262" s="518" t="s">
        <v>85</v>
      </c>
      <c r="G262" s="518" t="s">
        <v>67</v>
      </c>
      <c r="H262" s="518" t="s">
        <v>501</v>
      </c>
      <c r="I262" s="520">
        <v>114</v>
      </c>
    </row>
    <row r="263" spans="1:9" ht="16.8">
      <c r="A263" s="521" t="s">
        <v>642</v>
      </c>
      <c r="B263" s="522">
        <v>5</v>
      </c>
      <c r="C263" s="185" t="s">
        <v>422</v>
      </c>
      <c r="D263" s="1" t="s">
        <v>146</v>
      </c>
      <c r="E263" s="513" t="s">
        <v>147</v>
      </c>
      <c r="F263" s="186" t="s">
        <v>61</v>
      </c>
      <c r="G263" s="186" t="s">
        <v>69</v>
      </c>
      <c r="H263" s="186" t="s">
        <v>530</v>
      </c>
      <c r="I263" s="509">
        <v>117</v>
      </c>
    </row>
    <row r="264" spans="1:9" ht="16.8">
      <c r="A264" s="521" t="s">
        <v>303</v>
      </c>
      <c r="B264" s="522">
        <v>5</v>
      </c>
      <c r="C264" s="185" t="s">
        <v>70</v>
      </c>
      <c r="D264" s="1" t="s">
        <v>146</v>
      </c>
      <c r="E264" s="186" t="s">
        <v>229</v>
      </c>
      <c r="F264" s="415" t="s">
        <v>163</v>
      </c>
      <c r="G264" s="186" t="s">
        <v>65</v>
      </c>
      <c r="H264" s="186" t="s">
        <v>489</v>
      </c>
      <c r="I264" s="509">
        <v>90</v>
      </c>
    </row>
    <row r="265" spans="1:9" ht="16.8">
      <c r="A265" s="521" t="s">
        <v>284</v>
      </c>
      <c r="B265" s="522">
        <v>5</v>
      </c>
      <c r="C265" s="413" t="s">
        <v>70</v>
      </c>
      <c r="D265" s="414" t="s">
        <v>146</v>
      </c>
      <c r="E265" s="415" t="s">
        <v>229</v>
      </c>
      <c r="F265" s="415" t="s">
        <v>98</v>
      </c>
      <c r="G265" s="415" t="s">
        <v>64</v>
      </c>
      <c r="H265" s="186" t="s">
        <v>448</v>
      </c>
      <c r="I265" s="514">
        <v>207</v>
      </c>
    </row>
    <row r="266" spans="1:9" ht="16.8">
      <c r="A266" s="521" t="s">
        <v>285</v>
      </c>
      <c r="B266" s="522">
        <v>5</v>
      </c>
      <c r="C266" s="413" t="s">
        <v>87</v>
      </c>
      <c r="D266" s="414" t="s">
        <v>146</v>
      </c>
      <c r="E266" s="513" t="s">
        <v>237</v>
      </c>
      <c r="F266" s="415" t="s">
        <v>66</v>
      </c>
      <c r="G266" s="415" t="s">
        <v>65</v>
      </c>
      <c r="H266" s="186" t="s">
        <v>448</v>
      </c>
      <c r="I266" s="514">
        <v>211</v>
      </c>
    </row>
    <row r="267" spans="1:9" ht="16.8">
      <c r="A267" s="521" t="s">
        <v>643</v>
      </c>
      <c r="B267" s="522">
        <v>5</v>
      </c>
      <c r="C267" s="413" t="s">
        <v>68</v>
      </c>
      <c r="D267" s="414" t="s">
        <v>149</v>
      </c>
      <c r="E267" s="513" t="s">
        <v>229</v>
      </c>
      <c r="F267" s="415" t="s">
        <v>85</v>
      </c>
      <c r="G267" s="415" t="s">
        <v>69</v>
      </c>
      <c r="H267" s="186" t="s">
        <v>489</v>
      </c>
      <c r="I267" s="514">
        <v>91</v>
      </c>
    </row>
    <row r="268" spans="1:9" ht="16.8">
      <c r="A268" s="521" t="s">
        <v>286</v>
      </c>
      <c r="B268" s="522">
        <v>5</v>
      </c>
      <c r="C268" s="413" t="s">
        <v>421</v>
      </c>
      <c r="D268" s="414" t="s">
        <v>146</v>
      </c>
      <c r="E268" s="415" t="s">
        <v>147</v>
      </c>
      <c r="F268" s="415" t="s">
        <v>302</v>
      </c>
      <c r="G268" s="415" t="s">
        <v>67</v>
      </c>
      <c r="H268" s="186" t="s">
        <v>448</v>
      </c>
      <c r="I268" s="514">
        <v>214</v>
      </c>
    </row>
    <row r="269" spans="1:9" ht="16.8">
      <c r="A269" s="521" t="s">
        <v>287</v>
      </c>
      <c r="B269" s="522">
        <v>5</v>
      </c>
      <c r="C269" s="413" t="s">
        <v>68</v>
      </c>
      <c r="D269" s="414" t="s">
        <v>146</v>
      </c>
      <c r="E269" s="415" t="s">
        <v>147</v>
      </c>
      <c r="F269" s="415" t="s">
        <v>61</v>
      </c>
      <c r="G269" s="415" t="s">
        <v>65</v>
      </c>
      <c r="H269" s="186" t="s">
        <v>448</v>
      </c>
      <c r="I269" s="514">
        <v>215</v>
      </c>
    </row>
    <row r="270" spans="1:9" ht="16.8">
      <c r="A270" s="521" t="s">
        <v>288</v>
      </c>
      <c r="B270" s="522">
        <v>5</v>
      </c>
      <c r="C270" s="413" t="s">
        <v>422</v>
      </c>
      <c r="D270" s="414" t="s">
        <v>149</v>
      </c>
      <c r="E270" s="415" t="s">
        <v>147</v>
      </c>
      <c r="F270" s="415" t="s">
        <v>61</v>
      </c>
      <c r="G270" s="415" t="s">
        <v>64</v>
      </c>
      <c r="H270" s="186" t="s">
        <v>448</v>
      </c>
      <c r="I270" s="514">
        <v>217</v>
      </c>
    </row>
    <row r="271" spans="1:9" ht="16.8">
      <c r="A271" s="521" t="s">
        <v>305</v>
      </c>
      <c r="B271" s="522">
        <v>5</v>
      </c>
      <c r="C271" s="185" t="s">
        <v>421</v>
      </c>
      <c r="D271" s="414" t="s">
        <v>149</v>
      </c>
      <c r="E271" s="513" t="s">
        <v>147</v>
      </c>
      <c r="F271" s="415" t="s">
        <v>163</v>
      </c>
      <c r="G271" s="415" t="s">
        <v>148</v>
      </c>
      <c r="H271" s="415" t="s">
        <v>482</v>
      </c>
      <c r="I271" s="514">
        <v>102</v>
      </c>
    </row>
    <row r="272" spans="1:9" ht="16.8">
      <c r="A272" s="521" t="s">
        <v>644</v>
      </c>
      <c r="B272" s="522">
        <v>5</v>
      </c>
      <c r="C272" s="519" t="s">
        <v>87</v>
      </c>
      <c r="D272" s="1" t="s">
        <v>157</v>
      </c>
      <c r="E272" s="518" t="s">
        <v>645</v>
      </c>
      <c r="F272" s="518" t="s">
        <v>61</v>
      </c>
      <c r="G272" s="518" t="s">
        <v>69</v>
      </c>
      <c r="H272" s="518" t="s">
        <v>501</v>
      </c>
      <c r="I272" s="520">
        <v>117</v>
      </c>
    </row>
    <row r="273" spans="1:9" ht="16.8">
      <c r="A273" s="521" t="s">
        <v>177</v>
      </c>
      <c r="B273" s="522">
        <v>5</v>
      </c>
      <c r="C273" s="185" t="s">
        <v>421</v>
      </c>
      <c r="D273" s="414" t="s">
        <v>146</v>
      </c>
      <c r="E273" s="513" t="s">
        <v>147</v>
      </c>
      <c r="F273" s="415" t="s">
        <v>61</v>
      </c>
      <c r="G273" s="415" t="s">
        <v>64</v>
      </c>
      <c r="H273" s="415" t="s">
        <v>472</v>
      </c>
      <c r="I273" s="514">
        <v>98</v>
      </c>
    </row>
    <row r="274" spans="1:9" ht="16.8">
      <c r="A274" s="521" t="s">
        <v>289</v>
      </c>
      <c r="B274" s="522">
        <v>5</v>
      </c>
      <c r="C274" s="413" t="s">
        <v>70</v>
      </c>
      <c r="D274" s="414" t="s">
        <v>241</v>
      </c>
      <c r="E274" s="513" t="s">
        <v>90</v>
      </c>
      <c r="F274" s="415" t="s">
        <v>61</v>
      </c>
      <c r="G274" s="415" t="s">
        <v>65</v>
      </c>
      <c r="H274" s="186" t="s">
        <v>448</v>
      </c>
      <c r="I274" s="514">
        <v>238</v>
      </c>
    </row>
    <row r="275" spans="1:9" ht="16.8">
      <c r="A275" s="521" t="s">
        <v>646</v>
      </c>
      <c r="B275" s="522">
        <v>5</v>
      </c>
      <c r="C275" s="185" t="s">
        <v>422</v>
      </c>
      <c r="D275" s="1" t="s">
        <v>149</v>
      </c>
      <c r="E275" s="513" t="s">
        <v>147</v>
      </c>
      <c r="F275" s="415" t="s">
        <v>61</v>
      </c>
      <c r="G275" s="186" t="s">
        <v>647</v>
      </c>
      <c r="H275" s="186" t="s">
        <v>489</v>
      </c>
      <c r="I275" s="509">
        <v>97</v>
      </c>
    </row>
    <row r="276" spans="1:9" ht="16.8">
      <c r="A276" s="521" t="s">
        <v>290</v>
      </c>
      <c r="B276" s="522">
        <v>5</v>
      </c>
      <c r="C276" s="413" t="s">
        <v>68</v>
      </c>
      <c r="D276" s="414" t="s">
        <v>149</v>
      </c>
      <c r="E276" s="513" t="s">
        <v>229</v>
      </c>
      <c r="F276" s="415" t="s">
        <v>98</v>
      </c>
      <c r="G276" s="415" t="s">
        <v>64</v>
      </c>
      <c r="H276" s="186" t="s">
        <v>448</v>
      </c>
      <c r="I276" s="514">
        <v>244</v>
      </c>
    </row>
    <row r="277" spans="1:9" ht="16.8">
      <c r="A277" s="521" t="s">
        <v>648</v>
      </c>
      <c r="B277" s="522">
        <v>5</v>
      </c>
      <c r="C277" s="185" t="s">
        <v>68</v>
      </c>
      <c r="D277" s="414" t="s">
        <v>151</v>
      </c>
      <c r="E277" s="513" t="s">
        <v>147</v>
      </c>
      <c r="F277" s="415" t="s">
        <v>363</v>
      </c>
      <c r="G277" s="186" t="s">
        <v>69</v>
      </c>
      <c r="H277" s="186" t="s">
        <v>520</v>
      </c>
      <c r="I277" s="509">
        <v>118</v>
      </c>
    </row>
    <row r="278" spans="1:9" ht="16.8">
      <c r="A278" s="521" t="s">
        <v>649</v>
      </c>
      <c r="B278" s="522">
        <v>5</v>
      </c>
      <c r="C278" s="185" t="s">
        <v>421</v>
      </c>
      <c r="D278" s="414" t="s">
        <v>241</v>
      </c>
      <c r="E278" s="513" t="s">
        <v>147</v>
      </c>
      <c r="F278" s="415" t="s">
        <v>61</v>
      </c>
      <c r="G278" s="186" t="s">
        <v>65</v>
      </c>
      <c r="H278" s="186" t="s">
        <v>489</v>
      </c>
      <c r="I278" s="509">
        <v>101</v>
      </c>
    </row>
    <row r="279" spans="1:9" ht="16.8">
      <c r="A279" s="521" t="s">
        <v>650</v>
      </c>
      <c r="B279" s="522">
        <v>5</v>
      </c>
      <c r="C279" s="185" t="s">
        <v>421</v>
      </c>
      <c r="D279" s="1" t="s">
        <v>149</v>
      </c>
      <c r="E279" s="513" t="s">
        <v>147</v>
      </c>
      <c r="F279" s="415" t="s">
        <v>61</v>
      </c>
      <c r="G279" s="186" t="s">
        <v>69</v>
      </c>
      <c r="H279" s="186" t="s">
        <v>489</v>
      </c>
      <c r="I279" s="509">
        <v>103</v>
      </c>
    </row>
    <row r="280" spans="1:9" ht="16.8">
      <c r="A280" s="521" t="s">
        <v>651</v>
      </c>
      <c r="B280" s="522">
        <v>5</v>
      </c>
      <c r="C280" s="185" t="s">
        <v>70</v>
      </c>
      <c r="D280" s="414" t="s">
        <v>149</v>
      </c>
      <c r="E280" s="513" t="s">
        <v>147</v>
      </c>
      <c r="F280" s="415" t="s">
        <v>75</v>
      </c>
      <c r="G280" s="186" t="s">
        <v>69</v>
      </c>
      <c r="H280" s="186" t="s">
        <v>520</v>
      </c>
      <c r="I280" s="509">
        <v>122</v>
      </c>
    </row>
    <row r="281" spans="1:9" ht="16.8">
      <c r="A281" s="521" t="s">
        <v>652</v>
      </c>
      <c r="B281" s="522">
        <v>5</v>
      </c>
      <c r="C281" s="185" t="s">
        <v>87</v>
      </c>
      <c r="D281" s="414" t="s">
        <v>151</v>
      </c>
      <c r="E281" s="513" t="s">
        <v>229</v>
      </c>
      <c r="F281" s="415" t="s">
        <v>163</v>
      </c>
      <c r="G281" s="415" t="s">
        <v>239</v>
      </c>
      <c r="H281" s="415" t="s">
        <v>653</v>
      </c>
      <c r="I281" s="514">
        <v>117</v>
      </c>
    </row>
    <row r="282" spans="1:9" ht="16.8">
      <c r="A282" s="521" t="s">
        <v>654</v>
      </c>
      <c r="B282" s="522">
        <v>5</v>
      </c>
      <c r="C282" s="185" t="s">
        <v>68</v>
      </c>
      <c r="D282" s="1" t="s">
        <v>149</v>
      </c>
      <c r="E282" s="513" t="s">
        <v>147</v>
      </c>
      <c r="F282" s="186" t="s">
        <v>61</v>
      </c>
      <c r="G282" s="186" t="s">
        <v>655</v>
      </c>
      <c r="H282" s="186" t="s">
        <v>530</v>
      </c>
      <c r="I282" s="509">
        <v>127</v>
      </c>
    </row>
    <row r="283" spans="1:9" ht="16.8">
      <c r="A283" s="521" t="s">
        <v>656</v>
      </c>
      <c r="B283" s="522">
        <v>5</v>
      </c>
      <c r="C283" s="185" t="s">
        <v>421</v>
      </c>
      <c r="D283" s="1" t="s">
        <v>146</v>
      </c>
      <c r="E283" s="186" t="s">
        <v>147</v>
      </c>
      <c r="F283" s="186" t="s">
        <v>61</v>
      </c>
      <c r="G283" s="186" t="s">
        <v>69</v>
      </c>
      <c r="H283" s="186" t="s">
        <v>494</v>
      </c>
      <c r="I283" s="509">
        <v>107</v>
      </c>
    </row>
    <row r="284" spans="1:9" ht="16.8">
      <c r="A284" s="521" t="s">
        <v>291</v>
      </c>
      <c r="B284" s="522">
        <v>5</v>
      </c>
      <c r="C284" s="185" t="s">
        <v>60</v>
      </c>
      <c r="D284" s="1" t="s">
        <v>151</v>
      </c>
      <c r="E284" s="513" t="s">
        <v>147</v>
      </c>
      <c r="F284" s="186" t="s">
        <v>61</v>
      </c>
      <c r="G284" s="186" t="s">
        <v>67</v>
      </c>
      <c r="H284" s="186" t="s">
        <v>448</v>
      </c>
      <c r="I284" s="509">
        <v>284</v>
      </c>
    </row>
    <row r="285" spans="1:9" ht="16.8">
      <c r="A285" s="521" t="s">
        <v>292</v>
      </c>
      <c r="B285" s="522">
        <v>5</v>
      </c>
      <c r="C285" s="185" t="s">
        <v>68</v>
      </c>
      <c r="D285" s="1" t="s">
        <v>149</v>
      </c>
      <c r="E285" s="517" t="s">
        <v>147</v>
      </c>
      <c r="F285" s="186" t="s">
        <v>85</v>
      </c>
      <c r="G285" s="186" t="s">
        <v>69</v>
      </c>
      <c r="H285" s="186" t="s">
        <v>448</v>
      </c>
      <c r="I285" s="535">
        <v>289</v>
      </c>
    </row>
    <row r="286" spans="1:9" ht="16.8">
      <c r="A286" s="521" t="s">
        <v>657</v>
      </c>
      <c r="B286" s="522">
        <v>5</v>
      </c>
      <c r="C286" s="519" t="s">
        <v>421</v>
      </c>
      <c r="D286" s="1" t="s">
        <v>151</v>
      </c>
      <c r="E286" s="518" t="s">
        <v>147</v>
      </c>
      <c r="F286" s="518" t="s">
        <v>61</v>
      </c>
      <c r="G286" s="518" t="s">
        <v>148</v>
      </c>
      <c r="H286" s="518" t="s">
        <v>501</v>
      </c>
      <c r="I286" s="520">
        <v>123</v>
      </c>
    </row>
    <row r="287" spans="1:9" ht="16.8">
      <c r="A287" s="521" t="s">
        <v>293</v>
      </c>
      <c r="B287" s="522">
        <v>5</v>
      </c>
      <c r="C287" s="413" t="s">
        <v>421</v>
      </c>
      <c r="D287" s="414" t="s">
        <v>157</v>
      </c>
      <c r="E287" s="513" t="s">
        <v>147</v>
      </c>
      <c r="F287" s="415" t="s">
        <v>163</v>
      </c>
      <c r="G287" s="415" t="s">
        <v>299</v>
      </c>
      <c r="H287" s="186" t="s">
        <v>448</v>
      </c>
      <c r="I287" s="514">
        <v>295</v>
      </c>
    </row>
    <row r="288" spans="1:9" ht="16.8">
      <c r="A288" s="521" t="s">
        <v>294</v>
      </c>
      <c r="B288" s="522">
        <v>5</v>
      </c>
      <c r="C288" s="413" t="s">
        <v>421</v>
      </c>
      <c r="D288" s="414" t="s">
        <v>157</v>
      </c>
      <c r="E288" s="513" t="s">
        <v>147</v>
      </c>
      <c r="F288" s="415" t="s">
        <v>163</v>
      </c>
      <c r="G288" s="415" t="s">
        <v>207</v>
      </c>
      <c r="H288" s="186" t="s">
        <v>448</v>
      </c>
      <c r="I288" s="514">
        <v>295</v>
      </c>
    </row>
    <row r="289" spans="1:9" ht="16.8">
      <c r="A289" s="521" t="s">
        <v>295</v>
      </c>
      <c r="B289" s="522">
        <v>5</v>
      </c>
      <c r="C289" s="413" t="s">
        <v>68</v>
      </c>
      <c r="D289" s="414" t="s">
        <v>149</v>
      </c>
      <c r="E289" s="513" t="s">
        <v>147</v>
      </c>
      <c r="F289" s="415" t="s">
        <v>66</v>
      </c>
      <c r="G289" s="415" t="s">
        <v>148</v>
      </c>
      <c r="H289" s="186" t="s">
        <v>448</v>
      </c>
      <c r="I289" s="514">
        <v>296</v>
      </c>
    </row>
    <row r="290" spans="1:9" ht="16.8">
      <c r="A290" s="521" t="s">
        <v>296</v>
      </c>
      <c r="B290" s="522">
        <v>5</v>
      </c>
      <c r="C290" s="413" t="s">
        <v>70</v>
      </c>
      <c r="D290" s="414" t="s">
        <v>151</v>
      </c>
      <c r="E290" s="513" t="s">
        <v>90</v>
      </c>
      <c r="F290" s="415" t="s">
        <v>61</v>
      </c>
      <c r="G290" s="415" t="s">
        <v>65</v>
      </c>
      <c r="H290" s="186" t="s">
        <v>448</v>
      </c>
      <c r="I290" s="514">
        <v>297</v>
      </c>
    </row>
    <row r="291" spans="1:9" ht="16.8">
      <c r="A291" s="521" t="s">
        <v>265</v>
      </c>
      <c r="B291" s="522">
        <v>5</v>
      </c>
      <c r="C291" s="185" t="s">
        <v>68</v>
      </c>
      <c r="D291" s="1" t="s">
        <v>146</v>
      </c>
      <c r="E291" s="513" t="s">
        <v>147</v>
      </c>
      <c r="F291" s="186" t="s">
        <v>61</v>
      </c>
      <c r="G291" s="186" t="s">
        <v>207</v>
      </c>
      <c r="H291" s="186" t="s">
        <v>262</v>
      </c>
      <c r="I291" s="509">
        <v>186</v>
      </c>
    </row>
    <row r="292" spans="1:9" ht="16.8">
      <c r="A292" s="521" t="s">
        <v>297</v>
      </c>
      <c r="B292" s="522">
        <v>5</v>
      </c>
      <c r="C292" s="413" t="s">
        <v>70</v>
      </c>
      <c r="D292" s="414" t="s">
        <v>157</v>
      </c>
      <c r="E292" s="513" t="s">
        <v>147</v>
      </c>
      <c r="F292" s="415" t="s">
        <v>163</v>
      </c>
      <c r="G292" s="415" t="s">
        <v>8</v>
      </c>
      <c r="H292" s="186" t="s">
        <v>448</v>
      </c>
      <c r="I292" s="514">
        <v>298</v>
      </c>
    </row>
    <row r="293" spans="1:9" ht="16.8">
      <c r="A293" s="521" t="s">
        <v>658</v>
      </c>
      <c r="B293" s="522">
        <v>5</v>
      </c>
      <c r="C293" s="185" t="s">
        <v>68</v>
      </c>
      <c r="D293" s="1" t="s">
        <v>157</v>
      </c>
      <c r="E293" s="515" t="s">
        <v>147</v>
      </c>
      <c r="F293" s="415" t="s">
        <v>163</v>
      </c>
      <c r="G293" s="415" t="s">
        <v>659</v>
      </c>
      <c r="H293" s="415" t="s">
        <v>482</v>
      </c>
      <c r="I293" s="514">
        <v>118</v>
      </c>
    </row>
    <row r="294" spans="1:9" ht="16.8">
      <c r="A294" s="521" t="s">
        <v>298</v>
      </c>
      <c r="B294" s="522">
        <v>5</v>
      </c>
      <c r="C294" s="413" t="s">
        <v>68</v>
      </c>
      <c r="D294" s="414" t="s">
        <v>146</v>
      </c>
      <c r="E294" s="513" t="s">
        <v>147</v>
      </c>
      <c r="F294" s="415" t="s">
        <v>163</v>
      </c>
      <c r="G294" s="415" t="s">
        <v>67</v>
      </c>
      <c r="H294" s="186" t="s">
        <v>448</v>
      </c>
      <c r="I294" s="514">
        <v>300</v>
      </c>
    </row>
    <row r="295" spans="1:9" ht="16.8">
      <c r="A295" s="524" t="s">
        <v>660</v>
      </c>
      <c r="B295" s="525">
        <v>5</v>
      </c>
      <c r="C295" s="472" t="s">
        <v>421</v>
      </c>
      <c r="D295" s="488" t="s">
        <v>151</v>
      </c>
      <c r="E295" s="530" t="s">
        <v>147</v>
      </c>
      <c r="F295" s="489" t="s">
        <v>66</v>
      </c>
      <c r="G295" s="531" t="s">
        <v>207</v>
      </c>
      <c r="H295" s="531" t="s">
        <v>477</v>
      </c>
      <c r="I295" s="532">
        <v>130</v>
      </c>
    </row>
    <row r="296" spans="1:9" ht="16.8">
      <c r="A296" s="521" t="s">
        <v>661</v>
      </c>
      <c r="B296" s="522">
        <v>6</v>
      </c>
      <c r="C296" s="519" t="s">
        <v>421</v>
      </c>
      <c r="D296" s="1" t="s">
        <v>662</v>
      </c>
      <c r="E296" s="518" t="s">
        <v>147</v>
      </c>
      <c r="F296" s="518" t="s">
        <v>420</v>
      </c>
      <c r="G296" s="518" t="s">
        <v>67</v>
      </c>
      <c r="H296" s="518" t="s">
        <v>501</v>
      </c>
      <c r="I296" s="520">
        <v>113</v>
      </c>
    </row>
    <row r="297" spans="1:9" ht="16.8">
      <c r="A297" s="521" t="s">
        <v>663</v>
      </c>
      <c r="B297" s="522">
        <v>6</v>
      </c>
      <c r="C297" s="185" t="s">
        <v>60</v>
      </c>
      <c r="D297" s="1" t="s">
        <v>149</v>
      </c>
      <c r="E297" s="513" t="s">
        <v>229</v>
      </c>
      <c r="F297" s="415" t="s">
        <v>76</v>
      </c>
      <c r="G297" s="186" t="s">
        <v>67</v>
      </c>
      <c r="H297" s="186" t="s">
        <v>448</v>
      </c>
      <c r="I297" s="509">
        <v>199</v>
      </c>
    </row>
    <row r="298" spans="1:9" ht="16.8">
      <c r="A298" s="521" t="s">
        <v>664</v>
      </c>
      <c r="B298" s="522">
        <v>6</v>
      </c>
      <c r="C298" s="185" t="s">
        <v>421</v>
      </c>
      <c r="D298" s="1" t="s">
        <v>149</v>
      </c>
      <c r="E298" s="513" t="s">
        <v>147</v>
      </c>
      <c r="F298" s="186" t="s">
        <v>85</v>
      </c>
      <c r="G298" s="186" t="s">
        <v>64</v>
      </c>
      <c r="H298" s="186" t="s">
        <v>448</v>
      </c>
      <c r="I298" s="509">
        <v>203</v>
      </c>
    </row>
    <row r="299" spans="1:9" ht="16.8">
      <c r="A299" s="521" t="s">
        <v>665</v>
      </c>
      <c r="B299" s="522">
        <v>6</v>
      </c>
      <c r="C299" s="185" t="s">
        <v>421</v>
      </c>
      <c r="D299" s="1" t="s">
        <v>157</v>
      </c>
      <c r="E299" s="513" t="s">
        <v>147</v>
      </c>
      <c r="F299" s="186" t="s">
        <v>85</v>
      </c>
      <c r="G299" s="186" t="s">
        <v>64</v>
      </c>
      <c r="H299" s="186" t="s">
        <v>448</v>
      </c>
      <c r="I299" s="509">
        <v>207</v>
      </c>
    </row>
    <row r="300" spans="1:9" ht="16.8">
      <c r="A300" s="521" t="s">
        <v>765</v>
      </c>
      <c r="B300" s="522">
        <v>6</v>
      </c>
      <c r="C300" s="185" t="s">
        <v>68</v>
      </c>
      <c r="D300" s="1" t="s">
        <v>236</v>
      </c>
      <c r="E300" s="681" t="s">
        <v>229</v>
      </c>
      <c r="F300" s="415" t="s">
        <v>85</v>
      </c>
      <c r="G300" s="186" t="s">
        <v>69</v>
      </c>
      <c r="H300" s="186" t="s">
        <v>606</v>
      </c>
      <c r="I300" s="682">
        <v>65</v>
      </c>
    </row>
    <row r="301" spans="1:9" ht="16.8">
      <c r="A301" s="521" t="s">
        <v>666</v>
      </c>
      <c r="B301" s="522">
        <v>6</v>
      </c>
      <c r="C301" s="185" t="s">
        <v>421</v>
      </c>
      <c r="D301" s="1" t="s">
        <v>151</v>
      </c>
      <c r="E301" s="513" t="s">
        <v>147</v>
      </c>
      <c r="F301" s="186" t="s">
        <v>85</v>
      </c>
      <c r="G301" s="186" t="s">
        <v>64</v>
      </c>
      <c r="H301" s="186" t="s">
        <v>448</v>
      </c>
      <c r="I301" s="528">
        <v>208</v>
      </c>
    </row>
    <row r="302" spans="1:9" ht="16.8">
      <c r="A302" s="521" t="s">
        <v>667</v>
      </c>
      <c r="B302" s="522">
        <v>6</v>
      </c>
      <c r="C302" s="185" t="s">
        <v>421</v>
      </c>
      <c r="D302" s="414" t="s">
        <v>151</v>
      </c>
      <c r="E302" s="513" t="s">
        <v>147</v>
      </c>
      <c r="F302" s="415" t="s">
        <v>61</v>
      </c>
      <c r="G302" s="186" t="s">
        <v>64</v>
      </c>
      <c r="H302" s="186" t="s">
        <v>520</v>
      </c>
      <c r="I302" s="509">
        <v>106</v>
      </c>
    </row>
    <row r="303" spans="1:9" ht="16.8">
      <c r="A303" s="521" t="s">
        <v>668</v>
      </c>
      <c r="B303" s="522">
        <v>6</v>
      </c>
      <c r="C303" s="185" t="s">
        <v>68</v>
      </c>
      <c r="D303" s="1" t="s">
        <v>149</v>
      </c>
      <c r="E303" s="513" t="s">
        <v>147</v>
      </c>
      <c r="F303" s="415" t="s">
        <v>163</v>
      </c>
      <c r="G303" s="186" t="s">
        <v>65</v>
      </c>
      <c r="H303" s="186" t="s">
        <v>262</v>
      </c>
      <c r="I303" s="509">
        <v>159</v>
      </c>
    </row>
    <row r="304" spans="1:9" ht="16.8">
      <c r="A304" s="521" t="s">
        <v>669</v>
      </c>
      <c r="B304" s="522">
        <v>6</v>
      </c>
      <c r="C304" s="413" t="s">
        <v>68</v>
      </c>
      <c r="D304" s="414" t="s">
        <v>149</v>
      </c>
      <c r="E304" s="513" t="s">
        <v>229</v>
      </c>
      <c r="F304" s="415" t="s">
        <v>85</v>
      </c>
      <c r="G304" s="415" t="s">
        <v>69</v>
      </c>
      <c r="H304" s="186" t="s">
        <v>489</v>
      </c>
      <c r="I304" s="514">
        <v>91</v>
      </c>
    </row>
    <row r="305" spans="1:9" ht="16.8">
      <c r="A305" s="521" t="s">
        <v>670</v>
      </c>
      <c r="B305" s="522">
        <v>6</v>
      </c>
      <c r="C305" s="413" t="s">
        <v>68</v>
      </c>
      <c r="D305" s="1" t="s">
        <v>146</v>
      </c>
      <c r="E305" s="513" t="s">
        <v>147</v>
      </c>
      <c r="F305" s="186" t="s">
        <v>85</v>
      </c>
      <c r="G305" s="186" t="s">
        <v>65</v>
      </c>
      <c r="H305" s="186" t="s">
        <v>448</v>
      </c>
      <c r="I305" s="509">
        <v>216</v>
      </c>
    </row>
    <row r="306" spans="1:9" ht="16.8">
      <c r="A306" s="521" t="s">
        <v>671</v>
      </c>
      <c r="B306" s="522">
        <v>6</v>
      </c>
      <c r="C306" s="185" t="s">
        <v>421</v>
      </c>
      <c r="D306" s="1" t="s">
        <v>157</v>
      </c>
      <c r="E306" s="513" t="s">
        <v>147</v>
      </c>
      <c r="F306" s="415" t="s">
        <v>85</v>
      </c>
      <c r="G306" s="186" t="s">
        <v>64</v>
      </c>
      <c r="H306" s="186" t="s">
        <v>448</v>
      </c>
      <c r="I306" s="509">
        <v>225</v>
      </c>
    </row>
    <row r="307" spans="1:9" ht="16.8">
      <c r="A307" s="521" t="s">
        <v>672</v>
      </c>
      <c r="B307" s="522">
        <v>6</v>
      </c>
      <c r="C307" s="185" t="s">
        <v>60</v>
      </c>
      <c r="D307" s="414" t="s">
        <v>146</v>
      </c>
      <c r="E307" s="513" t="s">
        <v>147</v>
      </c>
      <c r="F307" s="415" t="s">
        <v>61</v>
      </c>
      <c r="G307" s="186" t="s">
        <v>90</v>
      </c>
      <c r="H307" s="186" t="s">
        <v>477</v>
      </c>
      <c r="I307" s="514">
        <v>105</v>
      </c>
    </row>
    <row r="308" spans="1:9" ht="16.8">
      <c r="A308" s="521" t="s">
        <v>673</v>
      </c>
      <c r="B308" s="522">
        <v>6</v>
      </c>
      <c r="C308" s="185" t="s">
        <v>87</v>
      </c>
      <c r="D308" s="1" t="s">
        <v>235</v>
      </c>
      <c r="E308" s="513" t="s">
        <v>244</v>
      </c>
      <c r="F308" s="415" t="s">
        <v>61</v>
      </c>
      <c r="G308" s="186" t="s">
        <v>67</v>
      </c>
      <c r="H308" s="186" t="s">
        <v>448</v>
      </c>
      <c r="I308" s="509">
        <v>230</v>
      </c>
    </row>
    <row r="309" spans="1:9" ht="16.8">
      <c r="A309" s="521" t="s">
        <v>38</v>
      </c>
      <c r="B309" s="522">
        <v>6</v>
      </c>
      <c r="C309" s="185" t="s">
        <v>68</v>
      </c>
      <c r="D309" s="1" t="s">
        <v>146</v>
      </c>
      <c r="E309" s="515" t="s">
        <v>147</v>
      </c>
      <c r="F309" s="415" t="s">
        <v>61</v>
      </c>
      <c r="G309" s="186" t="s">
        <v>65</v>
      </c>
      <c r="H309" s="186" t="s">
        <v>448</v>
      </c>
      <c r="I309" s="509">
        <v>239</v>
      </c>
    </row>
    <row r="310" spans="1:9" ht="16.8">
      <c r="A310" s="521" t="s">
        <v>674</v>
      </c>
      <c r="B310" s="522">
        <v>6</v>
      </c>
      <c r="C310" s="185" t="s">
        <v>70</v>
      </c>
      <c r="D310" s="414" t="s">
        <v>241</v>
      </c>
      <c r="E310" s="513" t="s">
        <v>147</v>
      </c>
      <c r="F310" s="415" t="s">
        <v>98</v>
      </c>
      <c r="G310" s="186" t="s">
        <v>239</v>
      </c>
      <c r="H310" s="186" t="s">
        <v>489</v>
      </c>
      <c r="I310" s="509">
        <v>99</v>
      </c>
    </row>
    <row r="311" spans="1:9" ht="16.8">
      <c r="A311" s="521" t="s">
        <v>758</v>
      </c>
      <c r="B311" s="522">
        <v>6</v>
      </c>
      <c r="C311" s="185" t="s">
        <v>70</v>
      </c>
      <c r="D311" s="1" t="s">
        <v>149</v>
      </c>
      <c r="E311" s="513" t="s">
        <v>147</v>
      </c>
      <c r="F311" s="415" t="s">
        <v>85</v>
      </c>
      <c r="G311" s="415" t="s">
        <v>759</v>
      </c>
      <c r="H311" s="415" t="s">
        <v>262</v>
      </c>
      <c r="I311" s="514">
        <v>168</v>
      </c>
    </row>
    <row r="312" spans="1:9" ht="16.8">
      <c r="A312" s="521" t="s">
        <v>178</v>
      </c>
      <c r="B312" s="522">
        <v>6</v>
      </c>
      <c r="C312" s="185" t="s">
        <v>422</v>
      </c>
      <c r="D312" s="414" t="s">
        <v>146</v>
      </c>
      <c r="E312" s="513" t="s">
        <v>147</v>
      </c>
      <c r="F312" s="415" t="s">
        <v>362</v>
      </c>
      <c r="G312" s="415" t="s">
        <v>65</v>
      </c>
      <c r="H312" s="415" t="s">
        <v>472</v>
      </c>
      <c r="I312" s="514">
        <v>101</v>
      </c>
    </row>
    <row r="313" spans="1:9" ht="16.8">
      <c r="A313" s="521" t="s">
        <v>675</v>
      </c>
      <c r="B313" s="522">
        <v>6</v>
      </c>
      <c r="C313" s="185" t="s">
        <v>421</v>
      </c>
      <c r="D313" s="1" t="s">
        <v>157</v>
      </c>
      <c r="E313" s="513" t="s">
        <v>147</v>
      </c>
      <c r="F313" s="186" t="s">
        <v>85</v>
      </c>
      <c r="G313" s="186" t="s">
        <v>64</v>
      </c>
      <c r="H313" s="186" t="s">
        <v>448</v>
      </c>
      <c r="I313" s="509">
        <v>259</v>
      </c>
    </row>
    <row r="314" spans="1:9" ht="16.8">
      <c r="A314" s="521" t="s">
        <v>312</v>
      </c>
      <c r="B314" s="522">
        <v>6</v>
      </c>
      <c r="C314" s="413" t="s">
        <v>421</v>
      </c>
      <c r="D314" s="1" t="s">
        <v>149</v>
      </c>
      <c r="E314" s="517" t="s">
        <v>147</v>
      </c>
      <c r="F314" s="415" t="s">
        <v>61</v>
      </c>
      <c r="G314" s="415" t="s">
        <v>67</v>
      </c>
      <c r="H314" s="415" t="s">
        <v>313</v>
      </c>
      <c r="I314" s="509">
        <v>69</v>
      </c>
    </row>
    <row r="315" spans="1:9" ht="16.8">
      <c r="A315" s="521" t="s">
        <v>676</v>
      </c>
      <c r="B315" s="522">
        <v>6</v>
      </c>
      <c r="C315" s="413" t="s">
        <v>87</v>
      </c>
      <c r="D315" s="414" t="s">
        <v>149</v>
      </c>
      <c r="E315" s="517" t="s">
        <v>237</v>
      </c>
      <c r="F315" s="415" t="s">
        <v>66</v>
      </c>
      <c r="G315" s="415" t="s">
        <v>64</v>
      </c>
      <c r="H315" s="186" t="s">
        <v>448</v>
      </c>
      <c r="I315" s="509">
        <v>284</v>
      </c>
    </row>
    <row r="316" spans="1:9" ht="16.8">
      <c r="A316" s="521" t="s">
        <v>179</v>
      </c>
      <c r="B316" s="522">
        <v>6</v>
      </c>
      <c r="C316" s="185" t="s">
        <v>68</v>
      </c>
      <c r="D316" s="414" t="s">
        <v>149</v>
      </c>
      <c r="E316" s="186" t="s">
        <v>229</v>
      </c>
      <c r="F316" s="415" t="s">
        <v>85</v>
      </c>
      <c r="G316" s="186" t="s">
        <v>207</v>
      </c>
      <c r="H316" s="186" t="s">
        <v>472</v>
      </c>
      <c r="I316" s="514">
        <v>105</v>
      </c>
    </row>
    <row r="317" spans="1:9" ht="16.8">
      <c r="A317" s="521" t="s">
        <v>677</v>
      </c>
      <c r="B317" s="522">
        <v>6</v>
      </c>
      <c r="C317" s="185" t="s">
        <v>68</v>
      </c>
      <c r="D317" s="1" t="s">
        <v>149</v>
      </c>
      <c r="E317" s="517" t="s">
        <v>147</v>
      </c>
      <c r="F317" s="186" t="s">
        <v>85</v>
      </c>
      <c r="G317" s="186" t="s">
        <v>69</v>
      </c>
      <c r="H317" s="186" t="s">
        <v>448</v>
      </c>
      <c r="I317" s="535">
        <v>289</v>
      </c>
    </row>
    <row r="318" spans="1:9" ht="16.8">
      <c r="A318" s="524" t="s">
        <v>678</v>
      </c>
      <c r="B318" s="525">
        <v>6</v>
      </c>
      <c r="C318" s="472" t="s">
        <v>68</v>
      </c>
      <c r="D318" s="473" t="s">
        <v>157</v>
      </c>
      <c r="E318" s="531" t="s">
        <v>147</v>
      </c>
      <c r="F318" s="531" t="s">
        <v>163</v>
      </c>
      <c r="G318" s="531" t="s">
        <v>65</v>
      </c>
      <c r="H318" s="531" t="s">
        <v>448</v>
      </c>
      <c r="I318" s="536">
        <v>299</v>
      </c>
    </row>
    <row r="319" spans="1:9" ht="16.8">
      <c r="A319" s="507" t="s">
        <v>679</v>
      </c>
      <c r="B319" s="508">
        <v>7</v>
      </c>
      <c r="C319" s="413" t="s">
        <v>68</v>
      </c>
      <c r="D319" s="414" t="s">
        <v>149</v>
      </c>
      <c r="E319" s="513" t="s">
        <v>229</v>
      </c>
      <c r="F319" s="415" t="s">
        <v>85</v>
      </c>
      <c r="G319" s="415" t="s">
        <v>69</v>
      </c>
      <c r="H319" s="186" t="s">
        <v>489</v>
      </c>
      <c r="I319" s="514">
        <v>91</v>
      </c>
    </row>
    <row r="320" spans="1:9" ht="16.8">
      <c r="A320" s="507" t="s">
        <v>680</v>
      </c>
      <c r="B320" s="508">
        <v>7</v>
      </c>
      <c r="C320" s="185" t="s">
        <v>68</v>
      </c>
      <c r="D320" s="1" t="s">
        <v>146</v>
      </c>
      <c r="E320" s="513" t="s">
        <v>147</v>
      </c>
      <c r="F320" s="186" t="s">
        <v>85</v>
      </c>
      <c r="G320" s="186" t="s">
        <v>65</v>
      </c>
      <c r="H320" s="186" t="s">
        <v>448</v>
      </c>
      <c r="I320" s="509">
        <v>216</v>
      </c>
    </row>
    <row r="321" spans="1:9" ht="16.8">
      <c r="A321" s="507" t="s">
        <v>681</v>
      </c>
      <c r="B321" s="508">
        <v>7</v>
      </c>
      <c r="C321" s="185" t="s">
        <v>87</v>
      </c>
      <c r="D321" s="1" t="s">
        <v>242</v>
      </c>
      <c r="E321" s="513" t="s">
        <v>243</v>
      </c>
      <c r="F321" s="415" t="s">
        <v>207</v>
      </c>
      <c r="G321" s="186" t="s">
        <v>64</v>
      </c>
      <c r="H321" s="186" t="s">
        <v>682</v>
      </c>
      <c r="I321" s="509">
        <v>102</v>
      </c>
    </row>
    <row r="322" spans="1:9" ht="16.8">
      <c r="A322" s="507" t="s">
        <v>683</v>
      </c>
      <c r="B322" s="508">
        <v>7</v>
      </c>
      <c r="C322" s="185" t="s">
        <v>68</v>
      </c>
      <c r="D322" s="1" t="s">
        <v>149</v>
      </c>
      <c r="E322" s="517" t="s">
        <v>147</v>
      </c>
      <c r="F322" s="186" t="s">
        <v>85</v>
      </c>
      <c r="G322" s="186" t="s">
        <v>69</v>
      </c>
      <c r="H322" s="186" t="s">
        <v>448</v>
      </c>
      <c r="I322" s="535">
        <v>289</v>
      </c>
    </row>
    <row r="323" spans="1:9" ht="16.8">
      <c r="A323" s="511" t="s">
        <v>684</v>
      </c>
      <c r="B323" s="512">
        <v>7</v>
      </c>
      <c r="C323" s="472" t="s">
        <v>421</v>
      </c>
      <c r="D323" s="473" t="s">
        <v>149</v>
      </c>
      <c r="E323" s="530" t="s">
        <v>147</v>
      </c>
      <c r="F323" s="489" t="s">
        <v>61</v>
      </c>
      <c r="G323" s="531" t="s">
        <v>148</v>
      </c>
      <c r="H323" s="531" t="s">
        <v>448</v>
      </c>
      <c r="I323" s="533">
        <v>302</v>
      </c>
    </row>
    <row r="324" spans="1:9" ht="16.8">
      <c r="A324" s="540" t="s">
        <v>685</v>
      </c>
      <c r="B324" s="541">
        <v>8</v>
      </c>
      <c r="C324" s="542" t="s">
        <v>68</v>
      </c>
      <c r="D324" s="543" t="s">
        <v>149</v>
      </c>
      <c r="E324" s="544" t="s">
        <v>229</v>
      </c>
      <c r="F324" s="545" t="s">
        <v>85</v>
      </c>
      <c r="G324" s="545" t="s">
        <v>69</v>
      </c>
      <c r="H324" s="546" t="s">
        <v>489</v>
      </c>
      <c r="I324" s="547">
        <v>91</v>
      </c>
    </row>
    <row r="325" spans="1:9" ht="16.8">
      <c r="A325" s="540" t="s">
        <v>686</v>
      </c>
      <c r="B325" s="541">
        <v>8</v>
      </c>
      <c r="C325" s="548" t="s">
        <v>68</v>
      </c>
      <c r="D325" s="549" t="s">
        <v>146</v>
      </c>
      <c r="E325" s="544" t="s">
        <v>147</v>
      </c>
      <c r="F325" s="546" t="s">
        <v>85</v>
      </c>
      <c r="G325" s="546" t="s">
        <v>65</v>
      </c>
      <c r="H325" s="546" t="s">
        <v>448</v>
      </c>
      <c r="I325" s="550">
        <v>216</v>
      </c>
    </row>
    <row r="326" spans="1:9" ht="16.8">
      <c r="A326" s="540" t="s">
        <v>687</v>
      </c>
      <c r="B326" s="541">
        <v>8</v>
      </c>
      <c r="C326" s="548" t="s">
        <v>68</v>
      </c>
      <c r="D326" s="549" t="s">
        <v>149</v>
      </c>
      <c r="E326" s="551" t="s">
        <v>147</v>
      </c>
      <c r="F326" s="546" t="s">
        <v>85</v>
      </c>
      <c r="G326" s="546" t="s">
        <v>69</v>
      </c>
      <c r="H326" s="546" t="s">
        <v>448</v>
      </c>
      <c r="I326" s="552">
        <v>289</v>
      </c>
    </row>
    <row r="327" spans="1:9" ht="16.8">
      <c r="A327" s="553" t="s">
        <v>688</v>
      </c>
      <c r="B327" s="554">
        <v>8</v>
      </c>
      <c r="C327" s="555" t="s">
        <v>68</v>
      </c>
      <c r="D327" s="556" t="s">
        <v>236</v>
      </c>
      <c r="E327" s="557" t="s">
        <v>147</v>
      </c>
      <c r="F327" s="558" t="s">
        <v>232</v>
      </c>
      <c r="G327" s="559" t="s">
        <v>65</v>
      </c>
      <c r="H327" s="559" t="s">
        <v>448</v>
      </c>
      <c r="I327" s="560">
        <v>303</v>
      </c>
    </row>
    <row r="328" spans="1:9" ht="16.8">
      <c r="A328" s="540" t="s">
        <v>689</v>
      </c>
      <c r="B328" s="541">
        <v>9</v>
      </c>
      <c r="C328" s="561" t="s">
        <v>68</v>
      </c>
      <c r="D328" s="543" t="s">
        <v>149</v>
      </c>
      <c r="E328" s="544" t="s">
        <v>229</v>
      </c>
      <c r="F328" s="545" t="s">
        <v>85</v>
      </c>
      <c r="G328" s="545" t="s">
        <v>69</v>
      </c>
      <c r="H328" s="546" t="s">
        <v>489</v>
      </c>
      <c r="I328" s="547">
        <v>91</v>
      </c>
    </row>
    <row r="329" spans="1:9" ht="16.8">
      <c r="A329" s="540" t="s">
        <v>690</v>
      </c>
      <c r="B329" s="541">
        <v>9</v>
      </c>
      <c r="C329" s="542" t="s">
        <v>68</v>
      </c>
      <c r="D329" s="543" t="s">
        <v>146</v>
      </c>
      <c r="E329" s="551" t="s">
        <v>237</v>
      </c>
      <c r="F329" s="545" t="s">
        <v>691</v>
      </c>
      <c r="G329" s="545" t="s">
        <v>67</v>
      </c>
      <c r="H329" s="546" t="s">
        <v>448</v>
      </c>
      <c r="I329" s="550">
        <v>226</v>
      </c>
    </row>
    <row r="330" spans="1:9" ht="16.8">
      <c r="A330" s="540" t="s">
        <v>180</v>
      </c>
      <c r="B330" s="541">
        <v>9</v>
      </c>
      <c r="C330" s="548" t="s">
        <v>421</v>
      </c>
      <c r="D330" s="543" t="s">
        <v>149</v>
      </c>
      <c r="E330" s="544" t="s">
        <v>147</v>
      </c>
      <c r="F330" s="545" t="s">
        <v>85</v>
      </c>
      <c r="G330" s="546" t="s">
        <v>69</v>
      </c>
      <c r="H330" s="546" t="s">
        <v>472</v>
      </c>
      <c r="I330" s="547">
        <v>101</v>
      </c>
    </row>
    <row r="331" spans="1:9" ht="17.399999999999999" thickBot="1">
      <c r="A331" s="562" t="s">
        <v>692</v>
      </c>
      <c r="B331" s="563">
        <v>9</v>
      </c>
      <c r="C331" s="564" t="s">
        <v>68</v>
      </c>
      <c r="D331" s="565" t="s">
        <v>149</v>
      </c>
      <c r="E331" s="566" t="s">
        <v>147</v>
      </c>
      <c r="F331" s="567" t="s">
        <v>85</v>
      </c>
      <c r="G331" s="567" t="s">
        <v>69</v>
      </c>
      <c r="H331" s="567" t="s">
        <v>448</v>
      </c>
      <c r="I331" s="568">
        <v>289</v>
      </c>
    </row>
    <row r="332" spans="1:9"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showGridLines="0" workbookViewId="0"/>
  </sheetViews>
  <sheetFormatPr defaultColWidth="13" defaultRowHeight="16.8"/>
  <cols>
    <col min="1" max="1" width="27.19921875" style="229" bestFit="1" customWidth="1"/>
    <col min="2" max="2" width="8.296875" style="229" customWidth="1"/>
    <col min="3" max="3" width="4.09765625" style="229" bestFit="1" customWidth="1"/>
    <col min="4" max="4" width="6.296875" style="230" bestFit="1" customWidth="1"/>
    <col min="5" max="5" width="2.19921875" style="230" bestFit="1" customWidth="1"/>
    <col min="6" max="6" width="13.296875" style="195" bestFit="1" customWidth="1"/>
    <col min="7" max="7" width="3.59765625" style="195" bestFit="1" customWidth="1"/>
    <col min="8" max="8" width="3.3984375" style="195" bestFit="1" customWidth="1"/>
    <col min="9" max="9" width="3.8984375" style="195" bestFit="1" customWidth="1"/>
    <col min="10" max="10" width="3.69921875" style="195" bestFit="1" customWidth="1"/>
    <col min="11" max="14" width="3.59765625" style="195" bestFit="1" customWidth="1"/>
    <col min="15" max="15" width="1.8984375" style="195" customWidth="1"/>
    <col min="16" max="16" width="27.19921875" style="195" bestFit="1" customWidth="1"/>
    <col min="17" max="17" width="6.19921875" style="195" bestFit="1" customWidth="1"/>
    <col min="18" max="18" width="4.09765625" style="195" bestFit="1" customWidth="1"/>
    <col min="19" max="19" width="6.296875" style="195" bestFit="1" customWidth="1"/>
    <col min="20" max="16384" width="13" style="195"/>
  </cols>
  <sheetData>
    <row r="1" spans="1:19" ht="24" thickTop="1" thickBot="1">
      <c r="A1" s="192" t="s">
        <v>86</v>
      </c>
      <c r="B1" s="193"/>
      <c r="C1" s="193"/>
      <c r="D1" s="194"/>
      <c r="E1" s="195"/>
      <c r="F1" s="196"/>
      <c r="G1" s="197" t="s">
        <v>321</v>
      </c>
      <c r="H1" s="198"/>
      <c r="I1" s="198"/>
      <c r="J1" s="199"/>
      <c r="K1" s="198"/>
      <c r="L1" s="198"/>
      <c r="M1" s="198"/>
      <c r="N1" s="199"/>
      <c r="P1" s="192" t="s">
        <v>695</v>
      </c>
      <c r="Q1" s="193"/>
      <c r="R1" s="193"/>
      <c r="S1" s="194"/>
    </row>
    <row r="2" spans="1:19" ht="17.399999999999999" thickTop="1">
      <c r="A2" s="200" t="s">
        <v>71</v>
      </c>
      <c r="B2" s="201" t="s">
        <v>0</v>
      </c>
      <c r="C2" s="201" t="s">
        <v>120</v>
      </c>
      <c r="D2" s="202" t="s">
        <v>72</v>
      </c>
      <c r="E2" s="30"/>
      <c r="F2" s="196"/>
      <c r="G2" s="203" t="s">
        <v>322</v>
      </c>
      <c r="H2" s="204"/>
      <c r="I2" s="204"/>
      <c r="J2" s="204"/>
      <c r="K2" s="204"/>
      <c r="L2" s="204"/>
      <c r="M2" s="204"/>
      <c r="N2" s="205"/>
      <c r="P2" s="200" t="s">
        <v>71</v>
      </c>
      <c r="Q2" s="201" t="s">
        <v>0</v>
      </c>
      <c r="R2" s="201" t="s">
        <v>120</v>
      </c>
      <c r="S2" s="202" t="s">
        <v>72</v>
      </c>
    </row>
    <row r="3" spans="1:19" ht="19.95" customHeight="1" thickBot="1">
      <c r="A3" s="183" t="s">
        <v>246</v>
      </c>
      <c r="B3" s="207">
        <v>0</v>
      </c>
      <c r="C3" s="456">
        <f>10+B3+'Personal File'!$C$15</f>
        <v>14</v>
      </c>
      <c r="D3" s="208" t="s">
        <v>704</v>
      </c>
      <c r="E3" s="30"/>
      <c r="F3" s="196"/>
      <c r="G3" s="209" t="s">
        <v>323</v>
      </c>
      <c r="H3" s="210" t="s">
        <v>306</v>
      </c>
      <c r="I3" s="210" t="s">
        <v>307</v>
      </c>
      <c r="J3" s="210" t="s">
        <v>308</v>
      </c>
      <c r="K3" s="210" t="s">
        <v>309</v>
      </c>
      <c r="L3" s="210" t="s">
        <v>310</v>
      </c>
      <c r="M3" s="210" t="s">
        <v>311</v>
      </c>
      <c r="N3" s="211" t="s">
        <v>324</v>
      </c>
      <c r="P3" s="183" t="s">
        <v>246</v>
      </c>
      <c r="Q3" s="207">
        <v>0</v>
      </c>
      <c r="R3" s="456">
        <f>10+Q3+'Personal File'!$C$15</f>
        <v>14</v>
      </c>
      <c r="S3" s="208" t="s">
        <v>704</v>
      </c>
    </row>
    <row r="4" spans="1:19" ht="17.399999999999999" thickTop="1">
      <c r="A4" s="206" t="s">
        <v>270</v>
      </c>
      <c r="B4" s="207">
        <v>0</v>
      </c>
      <c r="C4" s="456">
        <f>10+B4+'Personal File'!$C$15</f>
        <v>14</v>
      </c>
      <c r="D4" s="208" t="s">
        <v>704</v>
      </c>
      <c r="E4" s="30"/>
      <c r="F4" s="212" t="s">
        <v>327</v>
      </c>
      <c r="G4" s="213">
        <v>6</v>
      </c>
      <c r="H4" s="214">
        <v>5</v>
      </c>
      <c r="I4" s="214">
        <v>5</v>
      </c>
      <c r="J4" s="214">
        <v>4</v>
      </c>
      <c r="K4" s="214">
        <v>4</v>
      </c>
      <c r="L4" s="214">
        <v>3</v>
      </c>
      <c r="M4" s="214">
        <v>3</v>
      </c>
      <c r="N4" s="675">
        <v>2</v>
      </c>
      <c r="P4" s="206" t="s">
        <v>270</v>
      </c>
      <c r="Q4" s="207">
        <v>0</v>
      </c>
      <c r="R4" s="456">
        <f>10+Q4+'Personal File'!$C$15</f>
        <v>14</v>
      </c>
      <c r="S4" s="208" t="s">
        <v>704</v>
      </c>
    </row>
    <row r="5" spans="1:19">
      <c r="A5" s="183" t="s">
        <v>271</v>
      </c>
      <c r="B5" s="207">
        <v>0</v>
      </c>
      <c r="C5" s="456">
        <f>10+B5+'Personal File'!$C$15</f>
        <v>14</v>
      </c>
      <c r="D5" s="208" t="s">
        <v>704</v>
      </c>
      <c r="E5" s="30"/>
      <c r="F5" s="215" t="s">
        <v>325</v>
      </c>
      <c r="G5" s="216">
        <v>0</v>
      </c>
      <c r="H5" s="217">
        <v>1</v>
      </c>
      <c r="I5" s="217">
        <v>1</v>
      </c>
      <c r="J5" s="217">
        <v>1</v>
      </c>
      <c r="K5" s="217">
        <v>0</v>
      </c>
      <c r="L5" s="217">
        <v>0</v>
      </c>
      <c r="M5" s="217">
        <v>0</v>
      </c>
      <c r="N5" s="676">
        <v>0</v>
      </c>
      <c r="P5" s="183" t="s">
        <v>271</v>
      </c>
      <c r="Q5" s="207">
        <v>0</v>
      </c>
      <c r="R5" s="456">
        <f>10+Q5+'Personal File'!$C$15</f>
        <v>14</v>
      </c>
      <c r="S5" s="208" t="s">
        <v>704</v>
      </c>
    </row>
    <row r="6" spans="1:19" ht="17.399999999999999" thickBot="1">
      <c r="A6" s="206" t="s">
        <v>273</v>
      </c>
      <c r="B6" s="207">
        <v>0</v>
      </c>
      <c r="C6" s="456">
        <f>10+B6+'Personal File'!$C$15</f>
        <v>14</v>
      </c>
      <c r="D6" s="208" t="s">
        <v>704</v>
      </c>
      <c r="E6" s="30"/>
      <c r="F6" s="218" t="s">
        <v>326</v>
      </c>
      <c r="G6" s="219">
        <f t="shared" ref="G6:I6" si="0">SUM(G4:G5)</f>
        <v>6</v>
      </c>
      <c r="H6" s="220">
        <f t="shared" si="0"/>
        <v>6</v>
      </c>
      <c r="I6" s="220">
        <f t="shared" si="0"/>
        <v>6</v>
      </c>
      <c r="J6" s="220">
        <f t="shared" ref="J6:K6" si="1">SUM(J4:J5)</f>
        <v>5</v>
      </c>
      <c r="K6" s="220">
        <f t="shared" si="1"/>
        <v>4</v>
      </c>
      <c r="L6" s="220">
        <f t="shared" ref="L6:M6" si="2">SUM(L4:L5)</f>
        <v>3</v>
      </c>
      <c r="M6" s="220">
        <f t="shared" si="2"/>
        <v>3</v>
      </c>
      <c r="N6" s="677">
        <f t="shared" ref="N6" si="3">SUM(N4:N5)</f>
        <v>2</v>
      </c>
      <c r="P6" s="206" t="s">
        <v>273</v>
      </c>
      <c r="Q6" s="207">
        <v>0</v>
      </c>
      <c r="R6" s="456">
        <f>10+Q6+'Personal File'!$C$15</f>
        <v>14</v>
      </c>
      <c r="S6" s="208" t="s">
        <v>704</v>
      </c>
    </row>
    <row r="7" spans="1:19" ht="17.399999999999999" thickTop="1">
      <c r="A7" s="206" t="s">
        <v>249</v>
      </c>
      <c r="B7" s="207">
        <v>0</v>
      </c>
      <c r="C7" s="456">
        <f>10+B7+'Personal File'!$C$15</f>
        <v>14</v>
      </c>
      <c r="D7" s="208" t="s">
        <v>704</v>
      </c>
      <c r="E7" s="30"/>
      <c r="P7" s="206" t="s">
        <v>249</v>
      </c>
      <c r="Q7" s="207">
        <v>0</v>
      </c>
      <c r="R7" s="456">
        <f>10+Q7+'Personal File'!$C$15</f>
        <v>14</v>
      </c>
      <c r="S7" s="208" t="s">
        <v>704</v>
      </c>
    </row>
    <row r="8" spans="1:19">
      <c r="A8" s="187" t="s">
        <v>275</v>
      </c>
      <c r="B8" s="222">
        <v>0</v>
      </c>
      <c r="C8" s="457">
        <f>10+B8+'Personal File'!$C$15</f>
        <v>14</v>
      </c>
      <c r="D8" s="223" t="s">
        <v>704</v>
      </c>
      <c r="E8" s="30"/>
      <c r="F8" s="486" t="s">
        <v>441</v>
      </c>
      <c r="G8" s="231">
        <f>IF(('Personal File'!E3+4)&gt;(SUM('Personal File'!E3:E4)),(SUM('Personal File'!E3:E4)),('Personal File'!E4+4))</f>
        <v>17</v>
      </c>
      <c r="P8" s="187" t="s">
        <v>275</v>
      </c>
      <c r="Q8" s="222">
        <v>0</v>
      </c>
      <c r="R8" s="457">
        <f>10+Q8+'Personal File'!$C$15</f>
        <v>14</v>
      </c>
      <c r="S8" s="223" t="s">
        <v>704</v>
      </c>
    </row>
    <row r="9" spans="1:19">
      <c r="A9" s="206" t="s">
        <v>88</v>
      </c>
      <c r="B9" s="207">
        <v>1</v>
      </c>
      <c r="C9" s="456">
        <f>10+B9+'Personal File'!$C$15</f>
        <v>15</v>
      </c>
      <c r="D9" s="208" t="s">
        <v>704</v>
      </c>
      <c r="E9" s="30"/>
      <c r="P9" s="206" t="s">
        <v>88</v>
      </c>
      <c r="Q9" s="207">
        <v>1</v>
      </c>
      <c r="R9" s="456">
        <f>10+Q9+'Personal File'!$C$15</f>
        <v>15</v>
      </c>
      <c r="S9" s="208" t="s">
        <v>704</v>
      </c>
    </row>
    <row r="10" spans="1:19">
      <c r="A10" s="206" t="s">
        <v>108</v>
      </c>
      <c r="B10" s="207">
        <v>1</v>
      </c>
      <c r="C10" s="456">
        <f>10+B10+'Personal File'!$C$15</f>
        <v>15</v>
      </c>
      <c r="D10" s="208" t="s">
        <v>704</v>
      </c>
      <c r="E10" s="30"/>
      <c r="P10" s="206" t="s">
        <v>108</v>
      </c>
      <c r="Q10" s="207">
        <v>1</v>
      </c>
      <c r="R10" s="456">
        <f>10+Q10+'Personal File'!$C$15</f>
        <v>15</v>
      </c>
      <c r="S10" s="208" t="s">
        <v>704</v>
      </c>
    </row>
    <row r="11" spans="1:19">
      <c r="A11" s="206" t="s">
        <v>164</v>
      </c>
      <c r="B11" s="207">
        <v>1</v>
      </c>
      <c r="C11" s="456">
        <f>10+B11+'Personal File'!$C$15</f>
        <v>15</v>
      </c>
      <c r="D11" s="208" t="s">
        <v>704</v>
      </c>
      <c r="E11" s="30"/>
      <c r="P11" s="206" t="s">
        <v>164</v>
      </c>
      <c r="Q11" s="207">
        <v>1</v>
      </c>
      <c r="R11" s="456">
        <f>10+Q11+'Personal File'!$C$15</f>
        <v>15</v>
      </c>
      <c r="S11" s="208" t="s">
        <v>704</v>
      </c>
    </row>
    <row r="12" spans="1:19">
      <c r="A12" s="183" t="s">
        <v>114</v>
      </c>
      <c r="B12" s="207">
        <v>1</v>
      </c>
      <c r="C12" s="456">
        <f>10+B12+'Personal File'!$C$15</f>
        <v>15</v>
      </c>
      <c r="D12" s="208" t="s">
        <v>704</v>
      </c>
      <c r="E12" s="30"/>
      <c r="P12" s="183" t="s">
        <v>114</v>
      </c>
      <c r="Q12" s="207">
        <v>1</v>
      </c>
      <c r="R12" s="456">
        <f>10+Q12+'Personal File'!$C$15</f>
        <v>15</v>
      </c>
      <c r="S12" s="208" t="s">
        <v>704</v>
      </c>
    </row>
    <row r="13" spans="1:19">
      <c r="A13" s="183" t="s">
        <v>88</v>
      </c>
      <c r="B13" s="207">
        <v>1</v>
      </c>
      <c r="C13" s="456">
        <f>10+B13+'Personal File'!$C$15</f>
        <v>15</v>
      </c>
      <c r="D13" s="208" t="s">
        <v>704</v>
      </c>
      <c r="E13" s="30"/>
      <c r="P13" s="183" t="s">
        <v>88</v>
      </c>
      <c r="Q13" s="207">
        <v>1</v>
      </c>
      <c r="R13" s="456">
        <f>10+Q13+'Personal File'!$C$15</f>
        <v>15</v>
      </c>
      <c r="S13" s="208" t="s">
        <v>704</v>
      </c>
    </row>
    <row r="14" spans="1:19">
      <c r="A14" s="221" t="s">
        <v>368</v>
      </c>
      <c r="B14" s="222">
        <v>1</v>
      </c>
      <c r="C14" s="457">
        <f>10+B14+'Personal File'!$C$15</f>
        <v>15</v>
      </c>
      <c r="D14" s="223" t="s">
        <v>704</v>
      </c>
      <c r="E14" s="30"/>
      <c r="P14" s="221" t="s">
        <v>368</v>
      </c>
      <c r="Q14" s="222">
        <v>1</v>
      </c>
      <c r="R14" s="457">
        <f>10+Q14+'Personal File'!$C$15</f>
        <v>15</v>
      </c>
      <c r="S14" s="223" t="s">
        <v>704</v>
      </c>
    </row>
    <row r="15" spans="1:19">
      <c r="A15" s="183" t="s">
        <v>153</v>
      </c>
      <c r="B15" s="207">
        <v>2</v>
      </c>
      <c r="C15" s="456">
        <f>10+B15+'Personal File'!$C$15</f>
        <v>16</v>
      </c>
      <c r="D15" s="208" t="s">
        <v>812</v>
      </c>
      <c r="E15" s="30"/>
      <c r="P15" s="183" t="s">
        <v>153</v>
      </c>
      <c r="Q15" s="207">
        <v>2</v>
      </c>
      <c r="R15" s="456">
        <f>10+Q15+'Personal File'!$C$15</f>
        <v>16</v>
      </c>
      <c r="S15" s="208" t="s">
        <v>704</v>
      </c>
    </row>
    <row r="16" spans="1:19">
      <c r="A16" s="183" t="s">
        <v>155</v>
      </c>
      <c r="B16" s="72">
        <v>2</v>
      </c>
      <c r="C16" s="458">
        <f>10+B16+'Personal File'!$C$15</f>
        <v>16</v>
      </c>
      <c r="D16" s="208" t="s">
        <v>704</v>
      </c>
      <c r="E16" s="30"/>
      <c r="P16" s="183" t="s">
        <v>155</v>
      </c>
      <c r="Q16" s="72">
        <v>2</v>
      </c>
      <c r="R16" s="458">
        <f>10+Q16+'Personal File'!$C$15</f>
        <v>16</v>
      </c>
      <c r="S16" s="208" t="s">
        <v>704</v>
      </c>
    </row>
    <row r="17" spans="1:19">
      <c r="A17" s="183" t="s">
        <v>751</v>
      </c>
      <c r="B17" s="207">
        <v>2</v>
      </c>
      <c r="C17" s="456">
        <f>10+B17+'Personal File'!$C$15</f>
        <v>16</v>
      </c>
      <c r="D17" s="208" t="s">
        <v>704</v>
      </c>
      <c r="E17" s="30"/>
      <c r="P17" s="183"/>
      <c r="Q17" s="207">
        <v>2</v>
      </c>
      <c r="R17" s="456">
        <f>10+Q17+'Personal File'!$C$15</f>
        <v>16</v>
      </c>
      <c r="S17" s="208" t="s">
        <v>704</v>
      </c>
    </row>
    <row r="18" spans="1:19">
      <c r="A18" s="183"/>
      <c r="B18" s="72">
        <v>2</v>
      </c>
      <c r="C18" s="458">
        <f>10+B18+'Personal File'!$C$15</f>
        <v>16</v>
      </c>
      <c r="D18" s="208" t="s">
        <v>704</v>
      </c>
      <c r="E18" s="30"/>
      <c r="P18" s="183" t="s">
        <v>751</v>
      </c>
      <c r="Q18" s="207">
        <v>2</v>
      </c>
      <c r="R18" s="456">
        <f>10+Q18+'Personal File'!$C$15</f>
        <v>16</v>
      </c>
      <c r="S18" s="208" t="s">
        <v>704</v>
      </c>
    </row>
    <row r="19" spans="1:19">
      <c r="A19" s="183" t="s">
        <v>165</v>
      </c>
      <c r="B19" s="72">
        <v>2</v>
      </c>
      <c r="C19" s="458">
        <f>10+B19+'Personal File'!$C$15</f>
        <v>16</v>
      </c>
      <c r="D19" s="208" t="s">
        <v>704</v>
      </c>
      <c r="E19" s="30"/>
      <c r="P19" s="183" t="s">
        <v>165</v>
      </c>
      <c r="Q19" s="72">
        <v>2</v>
      </c>
      <c r="R19" s="458">
        <f>10+Q19+'Personal File'!$C$15</f>
        <v>16</v>
      </c>
      <c r="S19" s="208" t="s">
        <v>704</v>
      </c>
    </row>
    <row r="20" spans="1:19">
      <c r="A20" s="187" t="s">
        <v>425</v>
      </c>
      <c r="B20" s="222">
        <v>2</v>
      </c>
      <c r="C20" s="457">
        <f>10+B20+'Personal File'!$C$15</f>
        <v>16</v>
      </c>
      <c r="D20" s="223" t="s">
        <v>704</v>
      </c>
      <c r="E20" s="30"/>
      <c r="P20" s="187" t="s">
        <v>425</v>
      </c>
      <c r="Q20" s="222">
        <v>2</v>
      </c>
      <c r="R20" s="457">
        <f>10+Q20+'Personal File'!$C$15</f>
        <v>16</v>
      </c>
      <c r="S20" s="223" t="s">
        <v>704</v>
      </c>
    </row>
    <row r="21" spans="1:19">
      <c r="A21" s="224" t="s">
        <v>193</v>
      </c>
      <c r="B21" s="225">
        <v>3</v>
      </c>
      <c r="C21" s="459">
        <f>10+B21+'Personal File'!$C$15</f>
        <v>17</v>
      </c>
      <c r="D21" s="208" t="s">
        <v>812</v>
      </c>
      <c r="E21" s="30"/>
      <c r="P21" s="224" t="s">
        <v>193</v>
      </c>
      <c r="Q21" s="225">
        <v>3</v>
      </c>
      <c r="R21" s="459">
        <f>10+Q21+'Personal File'!$C$15</f>
        <v>17</v>
      </c>
      <c r="S21" s="208" t="s">
        <v>704</v>
      </c>
    </row>
    <row r="22" spans="1:19">
      <c r="A22" s="183" t="s">
        <v>195</v>
      </c>
      <c r="B22" s="72">
        <v>3</v>
      </c>
      <c r="C22" s="456">
        <f>10+B22+'Personal File'!$C$15</f>
        <v>17</v>
      </c>
      <c r="D22" s="208" t="s">
        <v>812</v>
      </c>
      <c r="E22" s="30"/>
      <c r="P22" s="183" t="s">
        <v>195</v>
      </c>
      <c r="Q22" s="72">
        <v>3</v>
      </c>
      <c r="R22" s="456">
        <f>10+Q22+'Personal File'!$C$15</f>
        <v>17</v>
      </c>
      <c r="S22" s="208" t="s">
        <v>704</v>
      </c>
    </row>
    <row r="23" spans="1:19">
      <c r="A23" s="183" t="s">
        <v>195</v>
      </c>
      <c r="B23" s="72">
        <v>3</v>
      </c>
      <c r="C23" s="456">
        <f>10+B23+'Personal File'!$C$15</f>
        <v>17</v>
      </c>
      <c r="D23" s="208" t="s">
        <v>812</v>
      </c>
      <c r="P23" s="183" t="s">
        <v>195</v>
      </c>
      <c r="Q23" s="72">
        <v>3</v>
      </c>
      <c r="R23" s="456">
        <f>10+Q23+'Personal File'!$C$15</f>
        <v>17</v>
      </c>
      <c r="S23" s="208" t="s">
        <v>704</v>
      </c>
    </row>
    <row r="24" spans="1:19">
      <c r="A24" s="183" t="s">
        <v>599</v>
      </c>
      <c r="B24" s="72">
        <v>3</v>
      </c>
      <c r="C24" s="458">
        <f>10+B24+'Personal File'!$C$15</f>
        <v>17</v>
      </c>
      <c r="D24" s="208" t="s">
        <v>704</v>
      </c>
      <c r="P24" s="183" t="s">
        <v>599</v>
      </c>
      <c r="Q24" s="72">
        <v>3</v>
      </c>
      <c r="R24" s="458">
        <f>10+Q24+'Personal File'!$C$15</f>
        <v>17</v>
      </c>
      <c r="S24" s="208" t="s">
        <v>704</v>
      </c>
    </row>
    <row r="25" spans="1:19">
      <c r="A25" s="187" t="s">
        <v>396</v>
      </c>
      <c r="B25" s="81">
        <v>3</v>
      </c>
      <c r="C25" s="599">
        <f>10+B25+'Personal File'!$C$15</f>
        <v>17</v>
      </c>
      <c r="D25" s="223" t="s">
        <v>704</v>
      </c>
      <c r="P25" s="187" t="s">
        <v>396</v>
      </c>
      <c r="Q25" s="81">
        <v>3</v>
      </c>
      <c r="R25" s="599">
        <f>10+Q25+'Personal File'!$C$15</f>
        <v>17</v>
      </c>
      <c r="S25" s="223" t="s">
        <v>704</v>
      </c>
    </row>
    <row r="26" spans="1:19">
      <c r="A26" s="183" t="s">
        <v>220</v>
      </c>
      <c r="B26" s="72">
        <v>4</v>
      </c>
      <c r="C26" s="456">
        <f>10+B26+'Personal File'!$C$15</f>
        <v>18</v>
      </c>
      <c r="D26" s="208" t="s">
        <v>812</v>
      </c>
      <c r="P26" s="183" t="s">
        <v>220</v>
      </c>
      <c r="Q26" s="72">
        <v>4</v>
      </c>
      <c r="R26" s="456">
        <f>10+Q26+'Personal File'!$C$15</f>
        <v>18</v>
      </c>
      <c r="S26" s="208" t="s">
        <v>704</v>
      </c>
    </row>
    <row r="27" spans="1:19">
      <c r="A27" s="183" t="s">
        <v>220</v>
      </c>
      <c r="B27" s="72">
        <v>4</v>
      </c>
      <c r="C27" s="456">
        <f>10+B27+'Personal File'!$C$15</f>
        <v>18</v>
      </c>
      <c r="D27" s="208" t="s">
        <v>812</v>
      </c>
      <c r="P27" s="183" t="s">
        <v>220</v>
      </c>
      <c r="Q27" s="72">
        <v>4</v>
      </c>
      <c r="R27" s="456">
        <f>10+Q27+'Personal File'!$C$15</f>
        <v>18</v>
      </c>
      <c r="S27" s="208" t="s">
        <v>704</v>
      </c>
    </row>
    <row r="28" spans="1:19">
      <c r="A28" s="183" t="s">
        <v>639</v>
      </c>
      <c r="B28" s="72">
        <v>4</v>
      </c>
      <c r="C28" s="456">
        <f>10+B28+'Personal File'!$C$15</f>
        <v>18</v>
      </c>
      <c r="D28" s="208" t="s">
        <v>812</v>
      </c>
      <c r="P28" s="183" t="s">
        <v>639</v>
      </c>
      <c r="Q28" s="72">
        <v>4</v>
      </c>
      <c r="R28" s="456">
        <f>10+Q28+'Personal File'!$C$15</f>
        <v>18</v>
      </c>
      <c r="S28" s="208" t="s">
        <v>704</v>
      </c>
    </row>
    <row r="29" spans="1:19">
      <c r="A29" s="187" t="s">
        <v>771</v>
      </c>
      <c r="B29" s="81">
        <v>4</v>
      </c>
      <c r="C29" s="457">
        <f>10+B29+'Personal File'!$C$15</f>
        <v>18</v>
      </c>
      <c r="D29" s="223" t="s">
        <v>704</v>
      </c>
      <c r="P29" s="187" t="s">
        <v>771</v>
      </c>
      <c r="Q29" s="81">
        <v>4</v>
      </c>
      <c r="R29" s="457">
        <f>10+Q29+'Personal File'!$C$15</f>
        <v>18</v>
      </c>
      <c r="S29" s="223" t="s">
        <v>704</v>
      </c>
    </row>
    <row r="30" spans="1:19">
      <c r="A30" s="183" t="s">
        <v>283</v>
      </c>
      <c r="B30" s="72">
        <v>5</v>
      </c>
      <c r="C30" s="458">
        <f>10+B30+'Personal File'!$C$15</f>
        <v>19</v>
      </c>
      <c r="D30" s="208" t="s">
        <v>704</v>
      </c>
      <c r="P30" s="183" t="s">
        <v>283</v>
      </c>
      <c r="Q30" s="72">
        <v>5</v>
      </c>
      <c r="R30" s="458">
        <f>10+Q30+'Personal File'!$C$15</f>
        <v>19</v>
      </c>
      <c r="S30" s="208" t="s">
        <v>704</v>
      </c>
    </row>
    <row r="31" spans="1:19">
      <c r="A31" s="183" t="s">
        <v>297</v>
      </c>
      <c r="B31" s="72">
        <v>5</v>
      </c>
      <c r="C31" s="458">
        <f>10+B31+'Personal File'!$C$15</f>
        <v>19</v>
      </c>
      <c r="D31" s="208" t="s">
        <v>704</v>
      </c>
      <c r="P31" s="183" t="s">
        <v>297</v>
      </c>
      <c r="Q31" s="72">
        <v>5</v>
      </c>
      <c r="R31" s="458">
        <f>10+Q31+'Personal File'!$C$15</f>
        <v>19</v>
      </c>
      <c r="S31" s="208" t="s">
        <v>704</v>
      </c>
    </row>
    <row r="32" spans="1:19">
      <c r="A32" s="187" t="s">
        <v>287</v>
      </c>
      <c r="B32" s="81">
        <v>5</v>
      </c>
      <c r="C32" s="457">
        <f>10+B32+'Personal File'!$C$15</f>
        <v>19</v>
      </c>
      <c r="D32" s="223" t="s">
        <v>812</v>
      </c>
      <c r="P32" s="187" t="s">
        <v>291</v>
      </c>
      <c r="Q32" s="81">
        <v>5</v>
      </c>
      <c r="R32" s="457">
        <f>10+Q32+'Personal File'!$C$15</f>
        <v>19</v>
      </c>
      <c r="S32" s="223" t="s">
        <v>704</v>
      </c>
    </row>
    <row r="33" spans="1:19">
      <c r="A33" s="183" t="s">
        <v>765</v>
      </c>
      <c r="B33" s="72">
        <v>6</v>
      </c>
      <c r="C33" s="458">
        <f>10+B33+'Personal File'!$C$15</f>
        <v>20</v>
      </c>
      <c r="D33" s="208" t="s">
        <v>812</v>
      </c>
      <c r="P33" s="183" t="s">
        <v>765</v>
      </c>
      <c r="Q33" s="72">
        <v>6</v>
      </c>
      <c r="R33" s="458">
        <f>10+Q33+'Personal File'!$C$15</f>
        <v>20</v>
      </c>
      <c r="S33" s="208" t="s">
        <v>704</v>
      </c>
    </row>
    <row r="34" spans="1:19">
      <c r="A34" s="183" t="s">
        <v>670</v>
      </c>
      <c r="B34" s="72">
        <v>6</v>
      </c>
      <c r="C34" s="458">
        <f>10+B34+'Personal File'!$C$15</f>
        <v>20</v>
      </c>
      <c r="D34" s="208" t="s">
        <v>704</v>
      </c>
      <c r="P34" s="183" t="s">
        <v>670</v>
      </c>
      <c r="Q34" s="72">
        <v>6</v>
      </c>
      <c r="R34" s="458">
        <f>10+Q34+'Personal File'!$C$15</f>
        <v>20</v>
      </c>
      <c r="S34" s="208" t="s">
        <v>704</v>
      </c>
    </row>
    <row r="35" spans="1:19">
      <c r="A35" s="187"/>
      <c r="B35" s="81">
        <v>6</v>
      </c>
      <c r="C35" s="457">
        <f>10+B35+'Personal File'!$C$15</f>
        <v>20</v>
      </c>
      <c r="D35" s="223" t="s">
        <v>704</v>
      </c>
      <c r="P35" s="187" t="s">
        <v>813</v>
      </c>
      <c r="Q35" s="81">
        <v>6</v>
      </c>
      <c r="R35" s="457">
        <f>10+Q35+'Personal File'!$C$15</f>
        <v>20</v>
      </c>
      <c r="S35" s="223" t="s">
        <v>704</v>
      </c>
    </row>
    <row r="36" spans="1:19">
      <c r="A36" s="183"/>
      <c r="B36" s="72">
        <v>7</v>
      </c>
      <c r="C36" s="456">
        <f>10+B36+'Personal File'!$C$15</f>
        <v>21</v>
      </c>
      <c r="D36" s="208" t="s">
        <v>704</v>
      </c>
      <c r="P36" s="183" t="s">
        <v>814</v>
      </c>
      <c r="Q36" s="72">
        <v>7</v>
      </c>
      <c r="R36" s="456">
        <f>10+Q36+'Personal File'!$C$15</f>
        <v>21</v>
      </c>
      <c r="S36" s="208" t="s">
        <v>704</v>
      </c>
    </row>
    <row r="37" spans="1:19" ht="17.399999999999999" thickBot="1">
      <c r="A37" s="226" t="s">
        <v>792</v>
      </c>
      <c r="B37" s="227">
        <v>7</v>
      </c>
      <c r="C37" s="600">
        <f>10+B37+'Personal File'!$C$15</f>
        <v>21</v>
      </c>
      <c r="D37" s="228" t="s">
        <v>812</v>
      </c>
      <c r="P37" s="226" t="s">
        <v>792</v>
      </c>
      <c r="Q37" s="227">
        <v>7</v>
      </c>
      <c r="R37" s="600">
        <f>10+Q37+'Personal File'!$C$15</f>
        <v>21</v>
      </c>
      <c r="S37" s="228" t="s">
        <v>704</v>
      </c>
    </row>
    <row r="38" spans="1:19" ht="17.399999999999999" thickTop="1"/>
  </sheetData>
  <sortState xmlns:xlrd2="http://schemas.microsoft.com/office/spreadsheetml/2017/richdata2" ref="A3:D27">
    <sortCondition ref="B3:B27"/>
    <sortCondition ref="A3:A27"/>
  </sortState>
  <conditionalFormatting sqref="D3:D6 D8:D12 D18 D14:D16 D25:D26 D28:D31 S34 S36">
    <cfRule type="cellIs" dxfId="222" priority="353" stopIfTrue="1" operator="equal">
      <formula>"þ"</formula>
    </cfRule>
  </conditionalFormatting>
  <conditionalFormatting sqref="D16">
    <cfRule type="cellIs" dxfId="221" priority="330" stopIfTrue="1" operator="equal">
      <formula>"þ"</formula>
    </cfRule>
  </conditionalFormatting>
  <conditionalFormatting sqref="D11">
    <cfRule type="cellIs" dxfId="220" priority="327" stopIfTrue="1" operator="equal">
      <formula>"þ"</formula>
    </cfRule>
  </conditionalFormatting>
  <conditionalFormatting sqref="D18">
    <cfRule type="cellIs" dxfId="219" priority="326" stopIfTrue="1" operator="equal">
      <formula>"þ"</formula>
    </cfRule>
  </conditionalFormatting>
  <conditionalFormatting sqref="D14">
    <cfRule type="cellIs" dxfId="218" priority="322" stopIfTrue="1" operator="equal">
      <formula>"þ"</formula>
    </cfRule>
  </conditionalFormatting>
  <conditionalFormatting sqref="D6">
    <cfRule type="cellIs" dxfId="217" priority="324" stopIfTrue="1" operator="equal">
      <formula>"þ"</formula>
    </cfRule>
  </conditionalFormatting>
  <conditionalFormatting sqref="D19">
    <cfRule type="cellIs" dxfId="216" priority="323" stopIfTrue="1" operator="equal">
      <formula>"þ"</formula>
    </cfRule>
  </conditionalFormatting>
  <conditionalFormatting sqref="D18">
    <cfRule type="cellIs" dxfId="215" priority="321" stopIfTrue="1" operator="equal">
      <formula>"þ"</formula>
    </cfRule>
  </conditionalFormatting>
  <conditionalFormatting sqref="D12">
    <cfRule type="cellIs" dxfId="214" priority="320" stopIfTrue="1" operator="equal">
      <formula>"þ"</formula>
    </cfRule>
  </conditionalFormatting>
  <conditionalFormatting sqref="D19">
    <cfRule type="cellIs" dxfId="213" priority="319" stopIfTrue="1" operator="equal">
      <formula>"þ"</formula>
    </cfRule>
  </conditionalFormatting>
  <conditionalFormatting sqref="D12">
    <cfRule type="cellIs" dxfId="212" priority="313" stopIfTrue="1" operator="equal">
      <formula>"þ"</formula>
    </cfRule>
  </conditionalFormatting>
  <conditionalFormatting sqref="D15">
    <cfRule type="cellIs" dxfId="211" priority="315" stopIfTrue="1" operator="equal">
      <formula>"þ"</formula>
    </cfRule>
  </conditionalFormatting>
  <conditionalFormatting sqref="D18">
    <cfRule type="cellIs" dxfId="210" priority="314" stopIfTrue="1" operator="equal">
      <formula>"þ"</formula>
    </cfRule>
  </conditionalFormatting>
  <conditionalFormatting sqref="D19">
    <cfRule type="cellIs" dxfId="209" priority="312" stopIfTrue="1" operator="equal">
      <formula>"þ"</formula>
    </cfRule>
  </conditionalFormatting>
  <conditionalFormatting sqref="D14">
    <cfRule type="cellIs" dxfId="208" priority="307" stopIfTrue="1" operator="equal">
      <formula>"þ"</formula>
    </cfRule>
  </conditionalFormatting>
  <conditionalFormatting sqref="D15">
    <cfRule type="cellIs" dxfId="207" priority="309" stopIfTrue="1" operator="equal">
      <formula>"þ"</formula>
    </cfRule>
  </conditionalFormatting>
  <conditionalFormatting sqref="D19">
    <cfRule type="cellIs" dxfId="206" priority="308" stopIfTrue="1" operator="equal">
      <formula>"þ"</formula>
    </cfRule>
  </conditionalFormatting>
  <conditionalFormatting sqref="D16">
    <cfRule type="cellIs" dxfId="205" priority="303" stopIfTrue="1" operator="equal">
      <formula>"þ"</formula>
    </cfRule>
  </conditionalFormatting>
  <conditionalFormatting sqref="D22:D24">
    <cfRule type="cellIs" dxfId="204" priority="285" stopIfTrue="1" operator="equal">
      <formula>"þ"</formula>
    </cfRule>
  </conditionalFormatting>
  <conditionalFormatting sqref="D21">
    <cfRule type="cellIs" dxfId="203" priority="292" stopIfTrue="1" operator="equal">
      <formula>"þ"</formula>
    </cfRule>
  </conditionalFormatting>
  <conditionalFormatting sqref="D21">
    <cfRule type="cellIs" dxfId="202" priority="294" stopIfTrue="1" operator="equal">
      <formula>"þ"</formula>
    </cfRule>
  </conditionalFormatting>
  <conditionalFormatting sqref="D21">
    <cfRule type="cellIs" dxfId="201" priority="293" stopIfTrue="1" operator="equal">
      <formula>"þ"</formula>
    </cfRule>
  </conditionalFormatting>
  <conditionalFormatting sqref="D22:D24">
    <cfRule type="cellIs" dxfId="200" priority="287" stopIfTrue="1" operator="equal">
      <formula>"þ"</formula>
    </cfRule>
  </conditionalFormatting>
  <conditionalFormatting sqref="D22:D24">
    <cfRule type="cellIs" dxfId="199" priority="286" stopIfTrue="1" operator="equal">
      <formula>"þ"</formula>
    </cfRule>
  </conditionalFormatting>
  <conditionalFormatting sqref="D7">
    <cfRule type="cellIs" dxfId="198" priority="284" stopIfTrue="1" operator="equal">
      <formula>"þ"</formula>
    </cfRule>
  </conditionalFormatting>
  <conditionalFormatting sqref="D7">
    <cfRule type="cellIs" dxfId="197" priority="283" stopIfTrue="1" operator="equal">
      <formula>"þ"</formula>
    </cfRule>
  </conditionalFormatting>
  <conditionalFormatting sqref="D17">
    <cfRule type="cellIs" dxfId="196" priority="278" stopIfTrue="1" operator="equal">
      <formula>"þ"</formula>
    </cfRule>
  </conditionalFormatting>
  <conditionalFormatting sqref="D17">
    <cfRule type="cellIs" dxfId="195" priority="277" stopIfTrue="1" operator="equal">
      <formula>"þ"</formula>
    </cfRule>
  </conditionalFormatting>
  <conditionalFormatting sqref="D17">
    <cfRule type="cellIs" dxfId="194" priority="276" stopIfTrue="1" operator="equal">
      <formula>"þ"</formula>
    </cfRule>
  </conditionalFormatting>
  <conditionalFormatting sqref="D22">
    <cfRule type="cellIs" dxfId="193" priority="225" stopIfTrue="1" operator="equal">
      <formula>"þ"</formula>
    </cfRule>
  </conditionalFormatting>
  <conditionalFormatting sqref="D32">
    <cfRule type="cellIs" dxfId="192" priority="219" stopIfTrue="1" operator="equal">
      <formula>"þ"</formula>
    </cfRule>
  </conditionalFormatting>
  <conditionalFormatting sqref="D22">
    <cfRule type="cellIs" dxfId="191" priority="224" stopIfTrue="1" operator="equal">
      <formula>"þ"</formula>
    </cfRule>
  </conditionalFormatting>
  <conditionalFormatting sqref="D22">
    <cfRule type="cellIs" dxfId="190" priority="223" stopIfTrue="1" operator="equal">
      <formula>"þ"</formula>
    </cfRule>
  </conditionalFormatting>
  <conditionalFormatting sqref="S23">
    <cfRule type="cellIs" dxfId="189" priority="173" stopIfTrue="1" operator="equal">
      <formula>"þ"</formula>
    </cfRule>
  </conditionalFormatting>
  <conditionalFormatting sqref="D32">
    <cfRule type="cellIs" dxfId="188" priority="220" stopIfTrue="1" operator="equal">
      <formula>"þ"</formula>
    </cfRule>
  </conditionalFormatting>
  <conditionalFormatting sqref="D32">
    <cfRule type="cellIs" dxfId="187" priority="218" stopIfTrue="1" operator="equal">
      <formula>"þ"</formula>
    </cfRule>
  </conditionalFormatting>
  <conditionalFormatting sqref="D32">
    <cfRule type="cellIs" dxfId="186" priority="217" stopIfTrue="1" operator="equal">
      <formula>"þ"</formula>
    </cfRule>
  </conditionalFormatting>
  <conditionalFormatting sqref="S3:S6 S8:S12 S18 S14:S16 S29 S31">
    <cfRule type="cellIs" dxfId="185" priority="199" stopIfTrue="1" operator="equal">
      <formula>"þ"</formula>
    </cfRule>
  </conditionalFormatting>
  <conditionalFormatting sqref="S16">
    <cfRule type="cellIs" dxfId="184" priority="198" stopIfTrue="1" operator="equal">
      <formula>"þ"</formula>
    </cfRule>
  </conditionalFormatting>
  <conditionalFormatting sqref="S11">
    <cfRule type="cellIs" dxfId="183" priority="197" stopIfTrue="1" operator="equal">
      <formula>"þ"</formula>
    </cfRule>
  </conditionalFormatting>
  <conditionalFormatting sqref="S18">
    <cfRule type="cellIs" dxfId="182" priority="196" stopIfTrue="1" operator="equal">
      <formula>"þ"</formula>
    </cfRule>
  </conditionalFormatting>
  <conditionalFormatting sqref="S14">
    <cfRule type="cellIs" dxfId="181" priority="193" stopIfTrue="1" operator="equal">
      <formula>"þ"</formula>
    </cfRule>
  </conditionalFormatting>
  <conditionalFormatting sqref="S6">
    <cfRule type="cellIs" dxfId="180" priority="195" stopIfTrue="1" operator="equal">
      <formula>"þ"</formula>
    </cfRule>
  </conditionalFormatting>
  <conditionalFormatting sqref="S19">
    <cfRule type="cellIs" dxfId="179" priority="194" stopIfTrue="1" operator="equal">
      <formula>"þ"</formula>
    </cfRule>
  </conditionalFormatting>
  <conditionalFormatting sqref="S18">
    <cfRule type="cellIs" dxfId="178" priority="192" stopIfTrue="1" operator="equal">
      <formula>"þ"</formula>
    </cfRule>
  </conditionalFormatting>
  <conditionalFormatting sqref="S12">
    <cfRule type="cellIs" dxfId="177" priority="191" stopIfTrue="1" operator="equal">
      <formula>"þ"</formula>
    </cfRule>
  </conditionalFormatting>
  <conditionalFormatting sqref="S19">
    <cfRule type="cellIs" dxfId="176" priority="190" stopIfTrue="1" operator="equal">
      <formula>"þ"</formula>
    </cfRule>
  </conditionalFormatting>
  <conditionalFormatting sqref="S12">
    <cfRule type="cellIs" dxfId="175" priority="187" stopIfTrue="1" operator="equal">
      <formula>"þ"</formula>
    </cfRule>
  </conditionalFormatting>
  <conditionalFormatting sqref="S15">
    <cfRule type="cellIs" dxfId="174" priority="189" stopIfTrue="1" operator="equal">
      <formula>"þ"</formula>
    </cfRule>
  </conditionalFormatting>
  <conditionalFormatting sqref="S18">
    <cfRule type="cellIs" dxfId="173" priority="188" stopIfTrue="1" operator="equal">
      <formula>"þ"</formula>
    </cfRule>
  </conditionalFormatting>
  <conditionalFormatting sqref="S19">
    <cfRule type="cellIs" dxfId="172" priority="186" stopIfTrue="1" operator="equal">
      <formula>"þ"</formula>
    </cfRule>
  </conditionalFormatting>
  <conditionalFormatting sqref="S14">
    <cfRule type="cellIs" dxfId="171" priority="183" stopIfTrue="1" operator="equal">
      <formula>"þ"</formula>
    </cfRule>
  </conditionalFormatting>
  <conditionalFormatting sqref="S15">
    <cfRule type="cellIs" dxfId="170" priority="185" stopIfTrue="1" operator="equal">
      <formula>"þ"</formula>
    </cfRule>
  </conditionalFormatting>
  <conditionalFormatting sqref="S19">
    <cfRule type="cellIs" dxfId="169" priority="184" stopIfTrue="1" operator="equal">
      <formula>"þ"</formula>
    </cfRule>
  </conditionalFormatting>
  <conditionalFormatting sqref="S16">
    <cfRule type="cellIs" dxfId="168" priority="182" stopIfTrue="1" operator="equal">
      <formula>"þ"</formula>
    </cfRule>
  </conditionalFormatting>
  <conditionalFormatting sqref="S23">
    <cfRule type="cellIs" dxfId="167" priority="172" stopIfTrue="1" operator="equal">
      <formula>"þ"</formula>
    </cfRule>
  </conditionalFormatting>
  <conditionalFormatting sqref="S24:S27">
    <cfRule type="cellIs" dxfId="166" priority="181" stopIfTrue="1" operator="equal">
      <formula>"þ"</formula>
    </cfRule>
  </conditionalFormatting>
  <conditionalFormatting sqref="S24:S27">
    <cfRule type="cellIs" dxfId="165" priority="180" stopIfTrue="1" operator="equal">
      <formula>"þ"</formula>
    </cfRule>
  </conditionalFormatting>
  <conditionalFormatting sqref="S24:S27">
    <cfRule type="cellIs" dxfId="164" priority="179" stopIfTrue="1" operator="equal">
      <formula>"þ"</formula>
    </cfRule>
  </conditionalFormatting>
  <conditionalFormatting sqref="S24:S27">
    <cfRule type="cellIs" dxfId="163" priority="178" stopIfTrue="1" operator="equal">
      <formula>"þ"</formula>
    </cfRule>
  </conditionalFormatting>
  <conditionalFormatting sqref="S20">
    <cfRule type="cellIs" dxfId="162" priority="175" stopIfTrue="1" operator="equal">
      <formula>"þ"</formula>
    </cfRule>
  </conditionalFormatting>
  <conditionalFormatting sqref="S20">
    <cfRule type="cellIs" dxfId="161" priority="177" stopIfTrue="1" operator="equal">
      <formula>"þ"</formula>
    </cfRule>
  </conditionalFormatting>
  <conditionalFormatting sqref="S20">
    <cfRule type="cellIs" dxfId="160" priority="176" stopIfTrue="1" operator="equal">
      <formula>"þ"</formula>
    </cfRule>
  </conditionalFormatting>
  <conditionalFormatting sqref="S23">
    <cfRule type="cellIs" dxfId="159" priority="174" stopIfTrue="1" operator="equal">
      <formula>"þ"</formula>
    </cfRule>
  </conditionalFormatting>
  <conditionalFormatting sqref="S27:S30">
    <cfRule type="cellIs" dxfId="158" priority="166" stopIfTrue="1" operator="equal">
      <formula>"þ"</formula>
    </cfRule>
  </conditionalFormatting>
  <conditionalFormatting sqref="S7">
    <cfRule type="cellIs" dxfId="157" priority="171" stopIfTrue="1" operator="equal">
      <formula>"þ"</formula>
    </cfRule>
  </conditionalFormatting>
  <conditionalFormatting sqref="S7">
    <cfRule type="cellIs" dxfId="156" priority="170" stopIfTrue="1" operator="equal">
      <formula>"þ"</formula>
    </cfRule>
  </conditionalFormatting>
  <conditionalFormatting sqref="S27:S30">
    <cfRule type="cellIs" dxfId="155" priority="169" stopIfTrue="1" operator="equal">
      <formula>"þ"</formula>
    </cfRule>
  </conditionalFormatting>
  <conditionalFormatting sqref="S27:S30">
    <cfRule type="cellIs" dxfId="154" priority="168" stopIfTrue="1" operator="equal">
      <formula>"þ"</formula>
    </cfRule>
  </conditionalFormatting>
  <conditionalFormatting sqref="S27:S30">
    <cfRule type="cellIs" dxfId="153" priority="167" stopIfTrue="1" operator="equal">
      <formula>"þ"</formula>
    </cfRule>
  </conditionalFormatting>
  <conditionalFormatting sqref="S17">
    <cfRule type="cellIs" dxfId="152" priority="165" stopIfTrue="1" operator="equal">
      <formula>"þ"</formula>
    </cfRule>
  </conditionalFormatting>
  <conditionalFormatting sqref="S17">
    <cfRule type="cellIs" dxfId="151" priority="164" stopIfTrue="1" operator="equal">
      <formula>"þ"</formula>
    </cfRule>
  </conditionalFormatting>
  <conditionalFormatting sqref="S17">
    <cfRule type="cellIs" dxfId="150" priority="163" stopIfTrue="1" operator="equal">
      <formula>"þ"</formula>
    </cfRule>
  </conditionalFormatting>
  <conditionalFormatting sqref="S21">
    <cfRule type="cellIs" dxfId="149" priority="162" stopIfTrue="1" operator="equal">
      <formula>"þ"</formula>
    </cfRule>
  </conditionalFormatting>
  <conditionalFormatting sqref="S30">
    <cfRule type="cellIs" dxfId="148" priority="157" stopIfTrue="1" operator="equal">
      <formula>"þ"</formula>
    </cfRule>
  </conditionalFormatting>
  <conditionalFormatting sqref="S21">
    <cfRule type="cellIs" dxfId="147" priority="161" stopIfTrue="1" operator="equal">
      <formula>"þ"</formula>
    </cfRule>
  </conditionalFormatting>
  <conditionalFormatting sqref="S21">
    <cfRule type="cellIs" dxfId="146" priority="160" stopIfTrue="1" operator="equal">
      <formula>"þ"</formula>
    </cfRule>
  </conditionalFormatting>
  <conditionalFormatting sqref="S32">
    <cfRule type="cellIs" dxfId="145" priority="159" stopIfTrue="1" operator="equal">
      <formula>"þ"</formula>
    </cfRule>
  </conditionalFormatting>
  <conditionalFormatting sqref="S30">
    <cfRule type="cellIs" dxfId="144" priority="158" stopIfTrue="1" operator="equal">
      <formula>"þ"</formula>
    </cfRule>
  </conditionalFormatting>
  <conditionalFormatting sqref="S30">
    <cfRule type="cellIs" dxfId="143" priority="156" stopIfTrue="1" operator="equal">
      <formula>"þ"</formula>
    </cfRule>
  </conditionalFormatting>
  <conditionalFormatting sqref="S30">
    <cfRule type="cellIs" dxfId="142" priority="155" stopIfTrue="1" operator="equal">
      <formula>"þ"</formula>
    </cfRule>
  </conditionalFormatting>
  <conditionalFormatting sqref="S13">
    <cfRule type="cellIs" dxfId="141" priority="154" stopIfTrue="1" operator="equal">
      <formula>"þ"</formula>
    </cfRule>
  </conditionalFormatting>
  <conditionalFormatting sqref="S13">
    <cfRule type="cellIs" dxfId="140" priority="153" stopIfTrue="1" operator="equal">
      <formula>"þ"</formula>
    </cfRule>
  </conditionalFormatting>
  <conditionalFormatting sqref="S13">
    <cfRule type="cellIs" dxfId="139" priority="152" stopIfTrue="1" operator="equal">
      <formula>"þ"</formula>
    </cfRule>
  </conditionalFormatting>
  <conditionalFormatting sqref="S22">
    <cfRule type="cellIs" dxfId="138" priority="151" stopIfTrue="1" operator="equal">
      <formula>"þ"</formula>
    </cfRule>
  </conditionalFormatting>
  <conditionalFormatting sqref="S22">
    <cfRule type="cellIs" dxfId="137" priority="150" stopIfTrue="1" operator="equal">
      <formula>"þ"</formula>
    </cfRule>
  </conditionalFormatting>
  <conditionalFormatting sqref="S22">
    <cfRule type="cellIs" dxfId="136" priority="149" stopIfTrue="1" operator="equal">
      <formula>"þ"</formula>
    </cfRule>
  </conditionalFormatting>
  <conditionalFormatting sqref="D23">
    <cfRule type="cellIs" dxfId="135" priority="148" stopIfTrue="1" operator="equal">
      <formula>"þ"</formula>
    </cfRule>
  </conditionalFormatting>
  <conditionalFormatting sqref="D23">
    <cfRule type="cellIs" dxfId="134" priority="147" stopIfTrue="1" operator="equal">
      <formula>"þ"</formula>
    </cfRule>
  </conditionalFormatting>
  <conditionalFormatting sqref="D23">
    <cfRule type="cellIs" dxfId="133" priority="146" stopIfTrue="1" operator="equal">
      <formula>"þ"</formula>
    </cfRule>
  </conditionalFormatting>
  <conditionalFormatting sqref="S19 S30 S32">
    <cfRule type="cellIs" dxfId="132" priority="145" stopIfTrue="1" operator="equal">
      <formula>"þ"</formula>
    </cfRule>
  </conditionalFormatting>
  <conditionalFormatting sqref="S19">
    <cfRule type="cellIs" dxfId="131" priority="144" stopIfTrue="1" operator="equal">
      <formula>"þ"</formula>
    </cfRule>
  </conditionalFormatting>
  <conditionalFormatting sqref="S20">
    <cfRule type="cellIs" dxfId="130" priority="143" stopIfTrue="1" operator="equal">
      <formula>"þ"</formula>
    </cfRule>
  </conditionalFormatting>
  <conditionalFormatting sqref="S19">
    <cfRule type="cellIs" dxfId="129" priority="142" stopIfTrue="1" operator="equal">
      <formula>"þ"</formula>
    </cfRule>
  </conditionalFormatting>
  <conditionalFormatting sqref="S20">
    <cfRule type="cellIs" dxfId="128" priority="141" stopIfTrue="1" operator="equal">
      <formula>"þ"</formula>
    </cfRule>
  </conditionalFormatting>
  <conditionalFormatting sqref="S19">
    <cfRule type="cellIs" dxfId="127" priority="140" stopIfTrue="1" operator="equal">
      <formula>"þ"</formula>
    </cfRule>
  </conditionalFormatting>
  <conditionalFormatting sqref="S20">
    <cfRule type="cellIs" dxfId="126" priority="139" stopIfTrue="1" operator="equal">
      <formula>"þ"</formula>
    </cfRule>
  </conditionalFormatting>
  <conditionalFormatting sqref="S20">
    <cfRule type="cellIs" dxfId="125" priority="138" stopIfTrue="1" operator="equal">
      <formula>"þ"</formula>
    </cfRule>
  </conditionalFormatting>
  <conditionalFormatting sqref="S24">
    <cfRule type="cellIs" dxfId="124" priority="132" stopIfTrue="1" operator="equal">
      <formula>"þ"</formula>
    </cfRule>
  </conditionalFormatting>
  <conditionalFormatting sqref="S21">
    <cfRule type="cellIs" dxfId="123" priority="135" stopIfTrue="1" operator="equal">
      <formula>"þ"</formula>
    </cfRule>
  </conditionalFormatting>
  <conditionalFormatting sqref="S21">
    <cfRule type="cellIs" dxfId="122" priority="137" stopIfTrue="1" operator="equal">
      <formula>"þ"</formula>
    </cfRule>
  </conditionalFormatting>
  <conditionalFormatting sqref="S21">
    <cfRule type="cellIs" dxfId="121" priority="136" stopIfTrue="1" operator="equal">
      <formula>"þ"</formula>
    </cfRule>
  </conditionalFormatting>
  <conditionalFormatting sqref="S24">
    <cfRule type="cellIs" dxfId="120" priority="134" stopIfTrue="1" operator="equal">
      <formula>"þ"</formula>
    </cfRule>
  </conditionalFormatting>
  <conditionalFormatting sqref="S24">
    <cfRule type="cellIs" dxfId="119" priority="133" stopIfTrue="1" operator="equal">
      <formula>"þ"</formula>
    </cfRule>
  </conditionalFormatting>
  <conditionalFormatting sqref="S18">
    <cfRule type="cellIs" dxfId="118" priority="131" stopIfTrue="1" operator="equal">
      <formula>"þ"</formula>
    </cfRule>
  </conditionalFormatting>
  <conditionalFormatting sqref="S18">
    <cfRule type="cellIs" dxfId="117" priority="130" stopIfTrue="1" operator="equal">
      <formula>"þ"</formula>
    </cfRule>
  </conditionalFormatting>
  <conditionalFormatting sqref="S18">
    <cfRule type="cellIs" dxfId="116" priority="129" stopIfTrue="1" operator="equal">
      <formula>"þ"</formula>
    </cfRule>
  </conditionalFormatting>
  <conditionalFormatting sqref="S22">
    <cfRule type="cellIs" dxfId="115" priority="128" stopIfTrue="1" operator="equal">
      <formula>"þ"</formula>
    </cfRule>
  </conditionalFormatting>
  <conditionalFormatting sqref="S31">
    <cfRule type="cellIs" dxfId="114" priority="123" stopIfTrue="1" operator="equal">
      <formula>"þ"</formula>
    </cfRule>
  </conditionalFormatting>
  <conditionalFormatting sqref="S22">
    <cfRule type="cellIs" dxfId="113" priority="127" stopIfTrue="1" operator="equal">
      <formula>"þ"</formula>
    </cfRule>
  </conditionalFormatting>
  <conditionalFormatting sqref="S22">
    <cfRule type="cellIs" dxfId="112" priority="126" stopIfTrue="1" operator="equal">
      <formula>"þ"</formula>
    </cfRule>
  </conditionalFormatting>
  <conditionalFormatting sqref="S33">
    <cfRule type="cellIs" dxfId="111" priority="125" stopIfTrue="1" operator="equal">
      <formula>"þ"</formula>
    </cfRule>
  </conditionalFormatting>
  <conditionalFormatting sqref="S31">
    <cfRule type="cellIs" dxfId="110" priority="124" stopIfTrue="1" operator="equal">
      <formula>"þ"</formula>
    </cfRule>
  </conditionalFormatting>
  <conditionalFormatting sqref="S31">
    <cfRule type="cellIs" dxfId="109" priority="122" stopIfTrue="1" operator="equal">
      <formula>"þ"</formula>
    </cfRule>
  </conditionalFormatting>
  <conditionalFormatting sqref="S31">
    <cfRule type="cellIs" dxfId="108" priority="121" stopIfTrue="1" operator="equal">
      <formula>"þ"</formula>
    </cfRule>
  </conditionalFormatting>
  <conditionalFormatting sqref="S23">
    <cfRule type="cellIs" dxfId="107" priority="120" stopIfTrue="1" operator="equal">
      <formula>"þ"</formula>
    </cfRule>
  </conditionalFormatting>
  <conditionalFormatting sqref="S23">
    <cfRule type="cellIs" dxfId="106" priority="119" stopIfTrue="1" operator="equal">
      <formula>"þ"</formula>
    </cfRule>
  </conditionalFormatting>
  <conditionalFormatting sqref="S23">
    <cfRule type="cellIs" dxfId="105" priority="118" stopIfTrue="1" operator="equal">
      <formula>"þ"</formula>
    </cfRule>
  </conditionalFormatting>
  <conditionalFormatting sqref="S30 S32">
    <cfRule type="cellIs" dxfId="104" priority="117" stopIfTrue="1" operator="equal">
      <formula>"þ"</formula>
    </cfRule>
  </conditionalFormatting>
  <conditionalFormatting sqref="S28">
    <cfRule type="cellIs" dxfId="103" priority="116" stopIfTrue="1" operator="equal">
      <formula>"þ"</formula>
    </cfRule>
  </conditionalFormatting>
  <conditionalFormatting sqref="S28">
    <cfRule type="cellIs" dxfId="102" priority="115" stopIfTrue="1" operator="equal">
      <formula>"þ"</formula>
    </cfRule>
  </conditionalFormatting>
  <conditionalFormatting sqref="S28">
    <cfRule type="cellIs" dxfId="101" priority="114" stopIfTrue="1" operator="equal">
      <formula>"þ"</formula>
    </cfRule>
  </conditionalFormatting>
  <conditionalFormatting sqref="S28">
    <cfRule type="cellIs" dxfId="100" priority="113" stopIfTrue="1" operator="equal">
      <formula>"þ"</formula>
    </cfRule>
  </conditionalFormatting>
  <conditionalFormatting sqref="S31">
    <cfRule type="cellIs" dxfId="99" priority="110" stopIfTrue="1" operator="equal">
      <formula>"þ"</formula>
    </cfRule>
  </conditionalFormatting>
  <conditionalFormatting sqref="S33">
    <cfRule type="cellIs" dxfId="98" priority="112" stopIfTrue="1" operator="equal">
      <formula>"þ"</formula>
    </cfRule>
  </conditionalFormatting>
  <conditionalFormatting sqref="S31">
    <cfRule type="cellIs" dxfId="97" priority="111" stopIfTrue="1" operator="equal">
      <formula>"þ"</formula>
    </cfRule>
  </conditionalFormatting>
  <conditionalFormatting sqref="S31">
    <cfRule type="cellIs" dxfId="96" priority="109" stopIfTrue="1" operator="equal">
      <formula>"þ"</formula>
    </cfRule>
  </conditionalFormatting>
  <conditionalFormatting sqref="S31">
    <cfRule type="cellIs" dxfId="95" priority="108" stopIfTrue="1" operator="equal">
      <formula>"þ"</formula>
    </cfRule>
  </conditionalFormatting>
  <conditionalFormatting sqref="S31 S33">
    <cfRule type="cellIs" dxfId="94" priority="107" stopIfTrue="1" operator="equal">
      <formula>"þ"</formula>
    </cfRule>
  </conditionalFormatting>
  <conditionalFormatting sqref="S32">
    <cfRule type="cellIs" dxfId="93" priority="104" stopIfTrue="1" operator="equal">
      <formula>"þ"</formula>
    </cfRule>
  </conditionalFormatting>
  <conditionalFormatting sqref="S35">
    <cfRule type="cellIs" dxfId="92" priority="106" stopIfTrue="1" operator="equal">
      <formula>"þ"</formula>
    </cfRule>
  </conditionalFormatting>
  <conditionalFormatting sqref="S32">
    <cfRule type="cellIs" dxfId="91" priority="105" stopIfTrue="1" operator="equal">
      <formula>"þ"</formula>
    </cfRule>
  </conditionalFormatting>
  <conditionalFormatting sqref="S32">
    <cfRule type="cellIs" dxfId="90" priority="103" stopIfTrue="1" operator="equal">
      <formula>"þ"</formula>
    </cfRule>
  </conditionalFormatting>
  <conditionalFormatting sqref="S32">
    <cfRule type="cellIs" dxfId="89" priority="102" stopIfTrue="1" operator="equal">
      <formula>"þ"</formula>
    </cfRule>
  </conditionalFormatting>
  <conditionalFormatting sqref="S33">
    <cfRule type="cellIs" dxfId="88" priority="101" stopIfTrue="1" operator="equal">
      <formula>"þ"</formula>
    </cfRule>
  </conditionalFormatting>
  <conditionalFormatting sqref="S35">
    <cfRule type="cellIs" dxfId="87" priority="100" stopIfTrue="1" operator="equal">
      <formula>"þ"</formula>
    </cfRule>
  </conditionalFormatting>
  <conditionalFormatting sqref="S35">
    <cfRule type="cellIs" dxfId="86" priority="99" stopIfTrue="1" operator="equal">
      <formula>"þ"</formula>
    </cfRule>
  </conditionalFormatting>
  <conditionalFormatting sqref="S33">
    <cfRule type="cellIs" dxfId="85" priority="96" stopIfTrue="1" operator="equal">
      <formula>"þ"</formula>
    </cfRule>
  </conditionalFormatting>
  <conditionalFormatting sqref="S33">
    <cfRule type="cellIs" dxfId="84" priority="97" stopIfTrue="1" operator="equal">
      <formula>"þ"</formula>
    </cfRule>
  </conditionalFormatting>
  <conditionalFormatting sqref="S33">
    <cfRule type="cellIs" dxfId="83" priority="95" stopIfTrue="1" operator="equal">
      <formula>"þ"</formula>
    </cfRule>
  </conditionalFormatting>
  <conditionalFormatting sqref="S33">
    <cfRule type="cellIs" dxfId="82" priority="94" stopIfTrue="1" operator="equal">
      <formula>"þ"</formula>
    </cfRule>
  </conditionalFormatting>
  <conditionalFormatting sqref="S35">
    <cfRule type="cellIs" dxfId="81" priority="93" stopIfTrue="1" operator="equal">
      <formula>"þ"</formula>
    </cfRule>
  </conditionalFormatting>
  <conditionalFormatting sqref="S33">
    <cfRule type="cellIs" dxfId="80" priority="90" stopIfTrue="1" operator="equal">
      <formula>"þ"</formula>
    </cfRule>
  </conditionalFormatting>
  <conditionalFormatting sqref="S33">
    <cfRule type="cellIs" dxfId="79" priority="91" stopIfTrue="1" operator="equal">
      <formula>"þ"</formula>
    </cfRule>
  </conditionalFormatting>
  <conditionalFormatting sqref="S33">
    <cfRule type="cellIs" dxfId="78" priority="89" stopIfTrue="1" operator="equal">
      <formula>"þ"</formula>
    </cfRule>
  </conditionalFormatting>
  <conditionalFormatting sqref="S33">
    <cfRule type="cellIs" dxfId="77" priority="88" stopIfTrue="1" operator="equal">
      <formula>"þ"</formula>
    </cfRule>
  </conditionalFormatting>
  <conditionalFormatting sqref="S35">
    <cfRule type="cellIs" dxfId="76" priority="85" stopIfTrue="1" operator="equal">
      <formula>"þ"</formula>
    </cfRule>
  </conditionalFormatting>
  <conditionalFormatting sqref="S37">
    <cfRule type="cellIs" dxfId="75" priority="87" stopIfTrue="1" operator="equal">
      <formula>"þ"</formula>
    </cfRule>
  </conditionalFormatting>
  <conditionalFormatting sqref="S35">
    <cfRule type="cellIs" dxfId="74" priority="86" stopIfTrue="1" operator="equal">
      <formula>"þ"</formula>
    </cfRule>
  </conditionalFormatting>
  <conditionalFormatting sqref="S35">
    <cfRule type="cellIs" dxfId="73" priority="84" stopIfTrue="1" operator="equal">
      <formula>"þ"</formula>
    </cfRule>
  </conditionalFormatting>
  <conditionalFormatting sqref="S35">
    <cfRule type="cellIs" dxfId="72" priority="83" stopIfTrue="1" operator="equal">
      <formula>"þ"</formula>
    </cfRule>
  </conditionalFormatting>
  <conditionalFormatting sqref="D19">
    <cfRule type="cellIs" dxfId="71" priority="33" stopIfTrue="1" operator="equal">
      <formula>"þ"</formula>
    </cfRule>
  </conditionalFormatting>
  <conditionalFormatting sqref="D19">
    <cfRule type="cellIs" dxfId="70" priority="32" stopIfTrue="1" operator="equal">
      <formula>"þ"</formula>
    </cfRule>
  </conditionalFormatting>
  <conditionalFormatting sqref="D20">
    <cfRule type="cellIs" dxfId="69" priority="31" stopIfTrue="1" operator="equal">
      <formula>"þ"</formula>
    </cfRule>
  </conditionalFormatting>
  <conditionalFormatting sqref="D19">
    <cfRule type="cellIs" dxfId="68" priority="30" stopIfTrue="1" operator="equal">
      <formula>"þ"</formula>
    </cfRule>
  </conditionalFormatting>
  <conditionalFormatting sqref="D20">
    <cfRule type="cellIs" dxfId="67" priority="29" stopIfTrue="1" operator="equal">
      <formula>"þ"</formula>
    </cfRule>
  </conditionalFormatting>
  <conditionalFormatting sqref="D19">
    <cfRule type="cellIs" dxfId="66" priority="28" stopIfTrue="1" operator="equal">
      <formula>"þ"</formula>
    </cfRule>
  </conditionalFormatting>
  <conditionalFormatting sqref="D20">
    <cfRule type="cellIs" dxfId="65" priority="27" stopIfTrue="1" operator="equal">
      <formula>"þ"</formula>
    </cfRule>
  </conditionalFormatting>
  <conditionalFormatting sqref="D20">
    <cfRule type="cellIs" dxfId="64" priority="26" stopIfTrue="1" operator="equal">
      <formula>"þ"</formula>
    </cfRule>
  </conditionalFormatting>
  <conditionalFormatting sqref="D27">
    <cfRule type="cellIs" dxfId="63" priority="25" stopIfTrue="1" operator="equal">
      <formula>"þ"</formula>
    </cfRule>
  </conditionalFormatting>
  <conditionalFormatting sqref="D13">
    <cfRule type="cellIs" dxfId="62" priority="24" stopIfTrue="1" operator="equal">
      <formula>"þ"</formula>
    </cfRule>
  </conditionalFormatting>
  <conditionalFormatting sqref="D13">
    <cfRule type="cellIs" dxfId="61" priority="23" stopIfTrue="1" operator="equal">
      <formula>"þ"</formula>
    </cfRule>
  </conditionalFormatting>
  <conditionalFormatting sqref="D34 D36">
    <cfRule type="cellIs" dxfId="60" priority="22" stopIfTrue="1" operator="equal">
      <formula>"þ"</formula>
    </cfRule>
  </conditionalFormatting>
  <conditionalFormatting sqref="D33">
    <cfRule type="cellIs" dxfId="59" priority="21" stopIfTrue="1" operator="equal">
      <formula>"þ"</formula>
    </cfRule>
  </conditionalFormatting>
  <conditionalFormatting sqref="D33">
    <cfRule type="cellIs" dxfId="58" priority="20" stopIfTrue="1" operator="equal">
      <formula>"þ"</formula>
    </cfRule>
  </conditionalFormatting>
  <conditionalFormatting sqref="D33">
    <cfRule type="cellIs" dxfId="57" priority="19" stopIfTrue="1" operator="equal">
      <formula>"þ"</formula>
    </cfRule>
  </conditionalFormatting>
  <conditionalFormatting sqref="D35">
    <cfRule type="cellIs" dxfId="56" priority="18" stopIfTrue="1" operator="equal">
      <formula>"þ"</formula>
    </cfRule>
  </conditionalFormatting>
  <conditionalFormatting sqref="D33">
    <cfRule type="cellIs" dxfId="55" priority="17" stopIfTrue="1" operator="equal">
      <formula>"þ"</formula>
    </cfRule>
  </conditionalFormatting>
  <conditionalFormatting sqref="D35">
    <cfRule type="cellIs" dxfId="54" priority="16" stopIfTrue="1" operator="equal">
      <formula>"þ"</formula>
    </cfRule>
  </conditionalFormatting>
  <conditionalFormatting sqref="D35">
    <cfRule type="cellIs" dxfId="53" priority="15" stopIfTrue="1" operator="equal">
      <formula>"þ"</formula>
    </cfRule>
  </conditionalFormatting>
  <conditionalFormatting sqref="D33">
    <cfRule type="cellIs" dxfId="52" priority="13" stopIfTrue="1" operator="equal">
      <formula>"þ"</formula>
    </cfRule>
  </conditionalFormatting>
  <conditionalFormatting sqref="D33">
    <cfRule type="cellIs" dxfId="51" priority="14" stopIfTrue="1" operator="equal">
      <formula>"þ"</formula>
    </cfRule>
  </conditionalFormatting>
  <conditionalFormatting sqref="D33">
    <cfRule type="cellIs" dxfId="50" priority="12" stopIfTrue="1" operator="equal">
      <formula>"þ"</formula>
    </cfRule>
  </conditionalFormatting>
  <conditionalFormatting sqref="D33">
    <cfRule type="cellIs" dxfId="49" priority="11" stopIfTrue="1" operator="equal">
      <formula>"þ"</formula>
    </cfRule>
  </conditionalFormatting>
  <conditionalFormatting sqref="D35">
    <cfRule type="cellIs" dxfId="48" priority="10" stopIfTrue="1" operator="equal">
      <formula>"þ"</formula>
    </cfRule>
  </conditionalFormatting>
  <conditionalFormatting sqref="D33">
    <cfRule type="cellIs" dxfId="47" priority="8" stopIfTrue="1" operator="equal">
      <formula>"þ"</formula>
    </cfRule>
  </conditionalFormatting>
  <conditionalFormatting sqref="D33">
    <cfRule type="cellIs" dxfId="46" priority="9" stopIfTrue="1" operator="equal">
      <formula>"þ"</formula>
    </cfRule>
  </conditionalFormatting>
  <conditionalFormatting sqref="D33">
    <cfRule type="cellIs" dxfId="45" priority="7" stopIfTrue="1" operator="equal">
      <formula>"þ"</formula>
    </cfRule>
  </conditionalFormatting>
  <conditionalFormatting sqref="D33">
    <cfRule type="cellIs" dxfId="44" priority="6" stopIfTrue="1" operator="equal">
      <formula>"þ"</formula>
    </cfRule>
  </conditionalFormatting>
  <conditionalFormatting sqref="D35">
    <cfRule type="cellIs" dxfId="43" priority="3" stopIfTrue="1" operator="equal">
      <formula>"þ"</formula>
    </cfRule>
  </conditionalFormatting>
  <conditionalFormatting sqref="D37">
    <cfRule type="cellIs" dxfId="42" priority="5" stopIfTrue="1" operator="equal">
      <formula>"þ"</formula>
    </cfRule>
  </conditionalFormatting>
  <conditionalFormatting sqref="D35">
    <cfRule type="cellIs" dxfId="41" priority="4" stopIfTrue="1" operator="equal">
      <formula>"þ"</formula>
    </cfRule>
  </conditionalFormatting>
  <conditionalFormatting sqref="D35">
    <cfRule type="cellIs" dxfId="40" priority="2" stopIfTrue="1" operator="equal">
      <formula>"þ"</formula>
    </cfRule>
  </conditionalFormatting>
  <conditionalFormatting sqref="D35">
    <cfRule type="cellIs" dxfId="39"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3"/>
  <sheetViews>
    <sheetView showGridLines="0" workbookViewId="0"/>
  </sheetViews>
  <sheetFormatPr defaultColWidth="11.3984375" defaultRowHeight="16.8"/>
  <cols>
    <col min="1" max="1" width="32.59765625" style="230" bestFit="1" customWidth="1"/>
    <col min="2" max="2" width="1.8984375" style="229" customWidth="1"/>
    <col min="3" max="3" width="41.69921875" style="195" bestFit="1" customWidth="1"/>
    <col min="4" max="4" width="11.3984375" style="231"/>
    <col min="5" max="16384" width="11.3984375" style="195"/>
  </cols>
  <sheetData>
    <row r="1" spans="1:3" ht="22.2" thickTop="1" thickBot="1">
      <c r="A1" s="480" t="s">
        <v>336</v>
      </c>
      <c r="B1" s="195"/>
      <c r="C1" s="480" t="s">
        <v>119</v>
      </c>
    </row>
    <row r="2" spans="1:3">
      <c r="A2" s="232" t="s">
        <v>391</v>
      </c>
      <c r="B2" s="195"/>
      <c r="C2" s="232" t="s">
        <v>126</v>
      </c>
    </row>
    <row r="3" spans="1:3">
      <c r="A3" s="232" t="s">
        <v>392</v>
      </c>
      <c r="B3" s="195"/>
      <c r="C3" s="232" t="s">
        <v>722</v>
      </c>
    </row>
    <row r="4" spans="1:3">
      <c r="A4" s="232" t="s">
        <v>400</v>
      </c>
      <c r="B4" s="195"/>
      <c r="C4" s="232" t="s">
        <v>104</v>
      </c>
    </row>
    <row r="5" spans="1:3">
      <c r="A5" s="232" t="s">
        <v>427</v>
      </c>
      <c r="B5" s="195"/>
      <c r="C5" s="232" t="s">
        <v>369</v>
      </c>
    </row>
    <row r="6" spans="1:3">
      <c r="A6" s="232" t="s">
        <v>811</v>
      </c>
      <c r="B6" s="195"/>
      <c r="C6" s="232" t="s">
        <v>356</v>
      </c>
    </row>
    <row r="7" spans="1:3">
      <c r="A7" s="232" t="s">
        <v>816</v>
      </c>
      <c r="B7" s="195"/>
      <c r="C7" s="232" t="s">
        <v>127</v>
      </c>
    </row>
    <row r="8" spans="1:3">
      <c r="A8" s="232" t="s">
        <v>352</v>
      </c>
      <c r="B8" s="195"/>
      <c r="C8" s="232" t="s">
        <v>105</v>
      </c>
    </row>
    <row r="9" spans="1:3">
      <c r="A9" s="604" t="s">
        <v>703</v>
      </c>
      <c r="B9" s="195"/>
      <c r="C9" s="232" t="s">
        <v>815</v>
      </c>
    </row>
    <row r="10" spans="1:3" ht="17.399999999999999" thickBot="1">
      <c r="A10" s="399" t="s">
        <v>752</v>
      </c>
      <c r="B10" s="195"/>
      <c r="C10" s="232" t="s">
        <v>419</v>
      </c>
    </row>
    <row r="11" spans="1:3" ht="18" thickTop="1" thickBot="1">
      <c r="B11" s="195"/>
      <c r="C11" s="232" t="s">
        <v>757</v>
      </c>
    </row>
    <row r="12" spans="1:3" ht="22.2" thickTop="1" thickBot="1">
      <c r="A12" s="481" t="s">
        <v>121</v>
      </c>
      <c r="C12" s="232" t="s">
        <v>762</v>
      </c>
    </row>
    <row r="13" spans="1:3">
      <c r="A13" s="233" t="s">
        <v>122</v>
      </c>
      <c r="C13" s="232" t="s">
        <v>128</v>
      </c>
    </row>
    <row r="14" spans="1:3">
      <c r="A14" s="234" t="s">
        <v>373</v>
      </c>
      <c r="C14" s="232" t="s">
        <v>443</v>
      </c>
    </row>
    <row r="15" spans="1:3" ht="17.399999999999999" thickBot="1">
      <c r="A15" s="235" t="s">
        <v>123</v>
      </c>
      <c r="C15" s="232" t="s">
        <v>444</v>
      </c>
    </row>
    <row r="16" spans="1:3" ht="18" thickTop="1" thickBot="1">
      <c r="C16" s="232" t="s">
        <v>723</v>
      </c>
    </row>
    <row r="17" spans="1:3" ht="22.2" thickTop="1" thickBot="1">
      <c r="A17" s="483" t="s">
        <v>332</v>
      </c>
      <c r="C17" s="232" t="s">
        <v>424</v>
      </c>
    </row>
    <row r="18" spans="1:3">
      <c r="A18" s="238" t="s">
        <v>333</v>
      </c>
      <c r="C18" s="232" t="s">
        <v>791</v>
      </c>
    </row>
    <row r="19" spans="1:3" ht="17.399999999999999" thickBot="1">
      <c r="A19" s="234" t="s">
        <v>334</v>
      </c>
      <c r="C19" s="236" t="s">
        <v>434</v>
      </c>
    </row>
    <row r="20" spans="1:3" ht="18" thickTop="1" thickBot="1">
      <c r="A20" s="239" t="s">
        <v>335</v>
      </c>
      <c r="C20" s="230"/>
    </row>
    <row r="21" spans="1:3" ht="22.2" thickTop="1" thickBot="1">
      <c r="C21" s="482" t="s">
        <v>73</v>
      </c>
    </row>
    <row r="22" spans="1:3" ht="17.399999999999999" thickBot="1">
      <c r="C22" s="237" t="s">
        <v>760</v>
      </c>
    </row>
    <row r="23" spans="1:3" ht="17.399999999999999" thickTop="1"/>
  </sheetData>
  <sortState xmlns:xlrd2="http://schemas.microsoft.com/office/spreadsheetml/2017/richdata2" ref="C11:C13">
    <sortCondition ref="C13:C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2"/>
  <sheetViews>
    <sheetView showGridLines="0" zoomScaleNormal="100" workbookViewId="0"/>
  </sheetViews>
  <sheetFormatPr defaultColWidth="13" defaultRowHeight="15.6"/>
  <cols>
    <col min="1" max="1" width="30.59765625" style="241" bestFit="1" customWidth="1"/>
    <col min="2" max="2" width="8.59765625" style="241" customWidth="1"/>
    <col min="3" max="3" width="11.59765625" style="241" bestFit="1" customWidth="1"/>
    <col min="4" max="4" width="8.19921875" style="241" customWidth="1"/>
    <col min="5" max="5" width="8.3984375" style="241" customWidth="1"/>
    <col min="6" max="6" width="8.3984375" style="241" bestFit="1" customWidth="1"/>
    <col min="7" max="9" width="5.59765625" style="241" customWidth="1"/>
    <col min="10" max="10" width="6.19921875" style="241" bestFit="1" customWidth="1"/>
    <col min="11" max="11" width="22.8984375" style="241" bestFit="1" customWidth="1"/>
    <col min="12" max="12" width="2.69921875" style="21" customWidth="1"/>
    <col min="13" max="13" width="5.8984375" style="21" bestFit="1" customWidth="1"/>
    <col min="14" max="16384" width="13" style="21"/>
  </cols>
  <sheetData>
    <row r="1" spans="1:13" ht="23.4" thickBot="1">
      <c r="A1" s="240" t="s">
        <v>15</v>
      </c>
      <c r="B1" s="240"/>
      <c r="C1" s="240"/>
      <c r="D1" s="240"/>
      <c r="E1" s="240"/>
      <c r="F1" s="240"/>
      <c r="G1" s="240"/>
      <c r="H1" s="240"/>
      <c r="I1" s="240"/>
      <c r="J1" s="240"/>
      <c r="K1" s="240"/>
    </row>
    <row r="2" spans="1:13" ht="16.8" thickTop="1" thickBot="1">
      <c r="A2" s="242" t="s">
        <v>1</v>
      </c>
      <c r="B2" s="243" t="s">
        <v>2</v>
      </c>
      <c r="C2" s="243" t="s">
        <v>19</v>
      </c>
      <c r="D2" s="243" t="s">
        <v>20</v>
      </c>
      <c r="E2" s="244" t="s">
        <v>53</v>
      </c>
      <c r="F2" s="243" t="s">
        <v>16</v>
      </c>
      <c r="G2" s="243" t="s">
        <v>21</v>
      </c>
      <c r="H2" s="245" t="s">
        <v>124</v>
      </c>
      <c r="I2" s="246" t="s">
        <v>357</v>
      </c>
      <c r="J2" s="245" t="s">
        <v>82</v>
      </c>
      <c r="K2" s="247" t="s">
        <v>80</v>
      </c>
      <c r="M2" s="248" t="s">
        <v>380</v>
      </c>
    </row>
    <row r="3" spans="1:13">
      <c r="A3" s="433" t="s">
        <v>436</v>
      </c>
      <c r="B3" s="3" t="s">
        <v>338</v>
      </c>
      <c r="C3" s="4" t="str">
        <f>CONCATENATE("+",'Personal File'!$C$11+1," +1d6 cold")</f>
        <v>+2 +1d6 cold</v>
      </c>
      <c r="D3" s="5" t="s">
        <v>316</v>
      </c>
      <c r="E3" s="5" t="s">
        <v>341</v>
      </c>
      <c r="F3" s="6" t="s">
        <v>315</v>
      </c>
      <c r="G3" s="7">
        <v>4</v>
      </c>
      <c r="H3" s="20" t="str">
        <f>CONCATENATE("+",'Personal File'!$B$8+'Personal File'!$C$11+D3)</f>
        <v>+14</v>
      </c>
      <c r="I3" s="8">
        <f t="shared" ref="I3:I10" ca="1" si="0">RANDBETWEEN(1,20)</f>
        <v>11</v>
      </c>
      <c r="J3" s="435">
        <f t="shared" ref="J3:J4" ca="1" si="1">I3+H3</f>
        <v>25</v>
      </c>
      <c r="K3" s="679"/>
      <c r="M3" s="419">
        <v>8000</v>
      </c>
    </row>
    <row r="4" spans="1:13">
      <c r="A4" s="434" t="s">
        <v>437</v>
      </c>
      <c r="B4" s="436" t="s">
        <v>338</v>
      </c>
      <c r="C4" s="437" t="str">
        <f>CONCATENATE("+",'Personal File'!$C$11+1," +1d6 cold")</f>
        <v>+2 +1d6 cold</v>
      </c>
      <c r="D4" s="438" t="s">
        <v>316</v>
      </c>
      <c r="E4" s="438" t="s">
        <v>341</v>
      </c>
      <c r="F4" s="439" t="s">
        <v>315</v>
      </c>
      <c r="G4" s="426" t="s">
        <v>342</v>
      </c>
      <c r="H4" s="440" t="str">
        <f>CONCATENATE("+",'Personal File'!$B$8+'Personal File'!$C$11+D4-5)</f>
        <v>+9</v>
      </c>
      <c r="I4" s="441">
        <f t="shared" ca="1" si="0"/>
        <v>14</v>
      </c>
      <c r="J4" s="442">
        <f t="shared" ca="1" si="1"/>
        <v>23</v>
      </c>
      <c r="K4" s="570"/>
      <c r="M4" s="683" t="s">
        <v>342</v>
      </c>
    </row>
    <row r="5" spans="1:13">
      <c r="A5" s="10" t="s">
        <v>416</v>
      </c>
      <c r="B5" s="11" t="s">
        <v>342</v>
      </c>
      <c r="C5" s="452" t="s">
        <v>415</v>
      </c>
      <c r="D5" s="11" t="s">
        <v>342</v>
      </c>
      <c r="E5" s="11" t="s">
        <v>342</v>
      </c>
      <c r="F5" s="11" t="s">
        <v>342</v>
      </c>
      <c r="G5" s="453" t="s">
        <v>342</v>
      </c>
      <c r="H5" s="453" t="s">
        <v>342</v>
      </c>
      <c r="I5" s="454" t="s">
        <v>342</v>
      </c>
      <c r="J5" s="455" t="s">
        <v>342</v>
      </c>
      <c r="K5" s="680"/>
      <c r="M5" s="417">
        <v>3000</v>
      </c>
    </row>
    <row r="6" spans="1:13">
      <c r="A6" s="648" t="s">
        <v>783</v>
      </c>
      <c r="B6" s="649" t="s">
        <v>338</v>
      </c>
      <c r="C6" s="661" t="str">
        <f>CONCATENATE('Personal File'!$C$11," +2 +2")</f>
        <v>+1 +2 +2</v>
      </c>
      <c r="D6" s="649" t="s">
        <v>103</v>
      </c>
      <c r="E6" s="649" t="s">
        <v>784</v>
      </c>
      <c r="F6" s="649" t="s">
        <v>257</v>
      </c>
      <c r="G6" s="653">
        <v>9</v>
      </c>
      <c r="H6" s="654" t="str">
        <f>CONCATENATE("+",'Personal File'!$B$8+'Personal File'!$C$11+D6)</f>
        <v>+15</v>
      </c>
      <c r="I6" s="657">
        <f t="shared" ca="1" si="0"/>
        <v>1</v>
      </c>
      <c r="J6" s="658">
        <f t="shared" ref="J6:J7" ca="1" si="2">I6+H6</f>
        <v>16</v>
      </c>
      <c r="K6" s="570"/>
      <c r="M6" s="417">
        <v>18000</v>
      </c>
    </row>
    <row r="7" spans="1:13">
      <c r="A7" s="10" t="s">
        <v>785</v>
      </c>
      <c r="B7" s="11" t="s">
        <v>338</v>
      </c>
      <c r="C7" s="662" t="str">
        <f>CONCATENATE('Personal File'!$C$11," +2 +2")</f>
        <v>+1 +2 +2</v>
      </c>
      <c r="D7" s="11" t="s">
        <v>103</v>
      </c>
      <c r="E7" s="11" t="s">
        <v>784</v>
      </c>
      <c r="F7" s="11" t="s">
        <v>257</v>
      </c>
      <c r="G7" s="453" t="s">
        <v>342</v>
      </c>
      <c r="H7" s="656" t="str">
        <f>CONCATENATE("+",'Personal File'!$B$8+'Personal File'!$C$11+D7-5)</f>
        <v>+10</v>
      </c>
      <c r="I7" s="659">
        <f t="shared" ca="1" si="0"/>
        <v>10</v>
      </c>
      <c r="J7" s="660">
        <f t="shared" ca="1" si="2"/>
        <v>20</v>
      </c>
      <c r="K7" s="680"/>
      <c r="M7" s="683" t="s">
        <v>342</v>
      </c>
    </row>
    <row r="8" spans="1:13">
      <c r="A8" s="443" t="s">
        <v>382</v>
      </c>
      <c r="B8" s="444" t="s">
        <v>393</v>
      </c>
      <c r="C8" s="445" t="str">
        <f>'Personal File'!$C$11</f>
        <v>+1</v>
      </c>
      <c r="D8" s="446" t="s">
        <v>316</v>
      </c>
      <c r="E8" s="446" t="s">
        <v>339</v>
      </c>
      <c r="F8" s="447" t="s">
        <v>340</v>
      </c>
      <c r="G8" s="448">
        <v>1</v>
      </c>
      <c r="H8" s="449" t="str">
        <f>CONCATENATE("+",'Personal File'!$B$8+'Personal File'!$C$11+D8)</f>
        <v>+14</v>
      </c>
      <c r="I8" s="450">
        <f t="shared" ca="1" si="0"/>
        <v>18</v>
      </c>
      <c r="J8" s="451">
        <f ca="1">I8+H8</f>
        <v>32</v>
      </c>
      <c r="K8" s="571"/>
      <c r="M8" s="417">
        <v>300</v>
      </c>
    </row>
    <row r="9" spans="1:13">
      <c r="A9" s="443" t="s">
        <v>779</v>
      </c>
      <c r="B9" s="444" t="s">
        <v>317</v>
      </c>
      <c r="C9" s="445" t="str">
        <f>'Personal File'!$C$11</f>
        <v>+1</v>
      </c>
      <c r="D9" s="576">
        <v>0</v>
      </c>
      <c r="E9" s="446" t="s">
        <v>388</v>
      </c>
      <c r="F9" s="447" t="s">
        <v>696</v>
      </c>
      <c r="G9" s="577" t="s">
        <v>342</v>
      </c>
      <c r="H9" s="449" t="str">
        <f>CONCATENATE("+",'Personal File'!$B$8+'Personal File'!$C$11+D9)</f>
        <v>+13</v>
      </c>
      <c r="I9" s="450">
        <f t="shared" ca="1" si="0"/>
        <v>4</v>
      </c>
      <c r="J9" s="451">
        <f ca="1">I9+H9</f>
        <v>17</v>
      </c>
      <c r="K9" s="571"/>
      <c r="M9" s="683" t="s">
        <v>342</v>
      </c>
    </row>
    <row r="10" spans="1:13">
      <c r="A10" s="443" t="s">
        <v>780</v>
      </c>
      <c r="B10" s="444" t="s">
        <v>780</v>
      </c>
      <c r="C10" s="445" t="str">
        <f>'Personal File'!$C$11</f>
        <v>+1</v>
      </c>
      <c r="D10" s="576">
        <v>0</v>
      </c>
      <c r="E10" s="446" t="s">
        <v>342</v>
      </c>
      <c r="F10" s="447" t="s">
        <v>342</v>
      </c>
      <c r="G10" s="577" t="s">
        <v>342</v>
      </c>
      <c r="H10" s="449" t="str">
        <f>CONCATENATE("+",'Personal File'!$B$8+'Personal File'!$C$11+D10)</f>
        <v>+13</v>
      </c>
      <c r="I10" s="450">
        <f t="shared" ca="1" si="0"/>
        <v>15</v>
      </c>
      <c r="J10" s="451">
        <f ca="1">I10+H10</f>
        <v>28</v>
      </c>
      <c r="K10" s="571"/>
      <c r="M10" s="683" t="s">
        <v>342</v>
      </c>
    </row>
    <row r="11" spans="1:13">
      <c r="A11" s="685" t="s">
        <v>318</v>
      </c>
      <c r="B11" s="686"/>
      <c r="C11" s="686"/>
      <c r="D11" s="686"/>
      <c r="E11" s="686"/>
      <c r="F11" s="687"/>
      <c r="G11" s="688"/>
      <c r="H11" s="688"/>
      <c r="I11" s="689"/>
      <c r="J11" s="689"/>
      <c r="K11" s="690"/>
      <c r="M11" s="683" t="s">
        <v>342</v>
      </c>
    </row>
    <row r="12" spans="1:13">
      <c r="A12" s="691" t="s">
        <v>319</v>
      </c>
      <c r="B12" s="692" t="s">
        <v>317</v>
      </c>
      <c r="C12" s="708">
        <f>'Personal File'!$C$11+2</f>
        <v>3</v>
      </c>
      <c r="D12" s="706" t="s">
        <v>103</v>
      </c>
      <c r="E12" s="692" t="s">
        <v>317</v>
      </c>
      <c r="F12" s="693" t="s">
        <v>315</v>
      </c>
      <c r="G12" s="694" t="s">
        <v>342</v>
      </c>
      <c r="H12" s="695" t="str">
        <f>CONCATENATE("+",'Personal File'!$B$8+'Personal File'!$C$11+D12)</f>
        <v>+15</v>
      </c>
      <c r="I12" s="657">
        <f t="shared" ref="I12" ca="1" si="3">RANDBETWEEN(1,20)</f>
        <v>7</v>
      </c>
      <c r="J12" s="696">
        <f t="shared" ref="J12:J13" ca="1" si="4">I12+H12</f>
        <v>22</v>
      </c>
      <c r="K12" s="697"/>
      <c r="M12" s="683" t="s">
        <v>342</v>
      </c>
    </row>
    <row r="13" spans="1:13" ht="16.2" thickBot="1">
      <c r="A13" s="698" t="s">
        <v>320</v>
      </c>
      <c r="B13" s="699" t="s">
        <v>317</v>
      </c>
      <c r="C13" s="707">
        <f>'Personal File'!$C$11+2</f>
        <v>3</v>
      </c>
      <c r="D13" s="707" t="s">
        <v>103</v>
      </c>
      <c r="E13" s="699" t="s">
        <v>317</v>
      </c>
      <c r="F13" s="699" t="s">
        <v>257</v>
      </c>
      <c r="G13" s="700" t="s">
        <v>342</v>
      </c>
      <c r="H13" s="701" t="str">
        <f>CONCATENATE("+",'Personal File'!$B$8+'Personal File'!$C$11+D13)</f>
        <v>+15</v>
      </c>
      <c r="I13" s="575">
        <f ca="1">RANDBETWEEN(1,20)</f>
        <v>19</v>
      </c>
      <c r="J13" s="702">
        <f t="shared" ca="1" si="4"/>
        <v>34</v>
      </c>
      <c r="K13" s="703"/>
      <c r="M13" s="684" t="s">
        <v>342</v>
      </c>
    </row>
    <row r="14" spans="1:13" ht="6" customHeight="1" thickTop="1" thickBot="1">
      <c r="K14" s="309"/>
    </row>
    <row r="15" spans="1:13" ht="16.8" thickTop="1" thickBot="1">
      <c r="A15" s="242" t="s">
        <v>4</v>
      </c>
      <c r="B15" s="243" t="s">
        <v>5</v>
      </c>
      <c r="C15" s="243" t="s">
        <v>19</v>
      </c>
      <c r="D15" s="243" t="s">
        <v>20</v>
      </c>
      <c r="E15" s="244" t="s">
        <v>53</v>
      </c>
      <c r="F15" s="243" t="s">
        <v>6</v>
      </c>
      <c r="G15" s="243" t="s">
        <v>21</v>
      </c>
      <c r="H15" s="245" t="s">
        <v>124</v>
      </c>
      <c r="I15" s="246" t="s">
        <v>357</v>
      </c>
      <c r="J15" s="245" t="s">
        <v>82</v>
      </c>
      <c r="K15" s="247" t="s">
        <v>80</v>
      </c>
      <c r="M15" s="248" t="s">
        <v>380</v>
      </c>
    </row>
    <row r="16" spans="1:13">
      <c r="A16" s="395" t="s">
        <v>417</v>
      </c>
      <c r="B16" s="396" t="s">
        <v>393</v>
      </c>
      <c r="C16" s="418" t="s">
        <v>415</v>
      </c>
      <c r="D16" s="397" t="s">
        <v>316</v>
      </c>
      <c r="E16" s="396" t="s">
        <v>388</v>
      </c>
      <c r="F16" s="397" t="s">
        <v>389</v>
      </c>
      <c r="G16" s="398">
        <v>0</v>
      </c>
      <c r="H16" s="20" t="str">
        <f>CONCATENATE("+",'Personal File'!$B$8+'Personal File'!$C$12+D16)</f>
        <v>+16</v>
      </c>
      <c r="I16" s="8">
        <f t="shared" ref="I16:I20" ca="1" si="5">RANDBETWEEN(1,20)</f>
        <v>18</v>
      </c>
      <c r="J16" s="9">
        <f t="shared" ref="J16:J20" ca="1" si="6">I16+H16</f>
        <v>34</v>
      </c>
      <c r="K16" s="572"/>
      <c r="M16" s="569">
        <v>2000</v>
      </c>
    </row>
    <row r="17" spans="1:13">
      <c r="A17" s="443" t="s">
        <v>716</v>
      </c>
      <c r="B17" s="444" t="s">
        <v>715</v>
      </c>
      <c r="C17" s="586" t="s">
        <v>415</v>
      </c>
      <c r="D17" s="580" t="s">
        <v>316</v>
      </c>
      <c r="E17" s="444" t="s">
        <v>388</v>
      </c>
      <c r="F17" s="580" t="s">
        <v>389</v>
      </c>
      <c r="G17" s="581" t="s">
        <v>342</v>
      </c>
      <c r="H17" s="582" t="str">
        <f>CONCATENATE("+",'Personal File'!$B$8+'Personal File'!$C$12+D17-5)</f>
        <v>+11</v>
      </c>
      <c r="I17" s="450">
        <f t="shared" ref="I17:I19" ca="1" si="7">RANDBETWEEN(1,20)</f>
        <v>8</v>
      </c>
      <c r="J17" s="583">
        <f t="shared" ca="1" si="6"/>
        <v>19</v>
      </c>
      <c r="K17" s="584"/>
      <c r="M17" s="585" t="s">
        <v>342</v>
      </c>
    </row>
    <row r="18" spans="1:13">
      <c r="A18" s="648" t="s">
        <v>783</v>
      </c>
      <c r="B18" s="649" t="s">
        <v>338</v>
      </c>
      <c r="C18" s="661" t="str">
        <f>CONCATENATE('Personal File'!$C$11," +2 +2")</f>
        <v>+1 +2 +2</v>
      </c>
      <c r="D18" s="649" t="s">
        <v>103</v>
      </c>
      <c r="E18" s="649" t="s">
        <v>784</v>
      </c>
      <c r="F18" s="649" t="s">
        <v>257</v>
      </c>
      <c r="G18" s="653" t="s">
        <v>789</v>
      </c>
      <c r="H18" s="654" t="str">
        <f>CONCATENATE("+",'Personal File'!$B$8+'Personal File'!$C$12+D18)</f>
        <v>+17</v>
      </c>
      <c r="I18" s="657">
        <f t="shared" ca="1" si="7"/>
        <v>18</v>
      </c>
      <c r="J18" s="658">
        <f t="shared" ca="1" si="6"/>
        <v>35</v>
      </c>
      <c r="K18" s="655"/>
      <c r="M18" s="664" t="s">
        <v>788</v>
      </c>
    </row>
    <row r="19" spans="1:13">
      <c r="A19" s="10" t="s">
        <v>785</v>
      </c>
      <c r="B19" s="11" t="s">
        <v>338</v>
      </c>
      <c r="C19" s="662" t="str">
        <f>CONCATENATE('Personal File'!$C$11," +2 +2")</f>
        <v>+1 +2 +2</v>
      </c>
      <c r="D19" s="11" t="s">
        <v>103</v>
      </c>
      <c r="E19" s="11" t="s">
        <v>784</v>
      </c>
      <c r="F19" s="11" t="s">
        <v>257</v>
      </c>
      <c r="G19" s="453" t="s">
        <v>342</v>
      </c>
      <c r="H19" s="656" t="str">
        <f>CONCATENATE("+",'Personal File'!$B$8+'Personal File'!$C$12+D19-5)</f>
        <v>+12</v>
      </c>
      <c r="I19" s="659">
        <f t="shared" ca="1" si="7"/>
        <v>8</v>
      </c>
      <c r="J19" s="660">
        <f t="shared" ca="1" si="6"/>
        <v>20</v>
      </c>
      <c r="K19" s="626"/>
      <c r="M19" s="585" t="s">
        <v>787</v>
      </c>
    </row>
    <row r="20" spans="1:13">
      <c r="A20" s="665" t="s">
        <v>693</v>
      </c>
      <c r="B20" s="666" t="s">
        <v>342</v>
      </c>
      <c r="C20" s="667" t="s">
        <v>342</v>
      </c>
      <c r="D20" s="668" t="s">
        <v>51</v>
      </c>
      <c r="E20" s="666" t="s">
        <v>342</v>
      </c>
      <c r="F20" s="668" t="s">
        <v>342</v>
      </c>
      <c r="G20" s="669" t="s">
        <v>342</v>
      </c>
      <c r="H20" s="669" t="str">
        <f>CONCATENATE("+",'Personal File'!E3+'Personal File'!E4+D20)</f>
        <v>+17</v>
      </c>
      <c r="I20" s="657">
        <f t="shared" ca="1" si="5"/>
        <v>11</v>
      </c>
      <c r="J20" s="670">
        <f t="shared" ca="1" si="6"/>
        <v>28</v>
      </c>
      <c r="K20" s="671"/>
      <c r="M20" s="672" t="s">
        <v>342</v>
      </c>
    </row>
    <row r="21" spans="1:13" ht="16.2" thickBot="1">
      <c r="A21" s="630" t="s">
        <v>390</v>
      </c>
      <c r="B21" s="631" t="s">
        <v>342</v>
      </c>
      <c r="C21" s="632" t="s">
        <v>342</v>
      </c>
      <c r="D21" s="632" t="s">
        <v>51</v>
      </c>
      <c r="E21" s="631" t="s">
        <v>342</v>
      </c>
      <c r="F21" s="632" t="s">
        <v>342</v>
      </c>
      <c r="G21" s="633" t="s">
        <v>342</v>
      </c>
      <c r="H21" s="633" t="str">
        <f>CONCATENATE("+",'Personal File'!$B$8+'Personal File'!$C$12+D21)</f>
        <v>+15</v>
      </c>
      <c r="I21" s="575">
        <f ca="1">RANDBETWEEN(1,20)</f>
        <v>10</v>
      </c>
      <c r="J21" s="634">
        <f t="shared" ref="J21" ca="1" si="8">I21+H21</f>
        <v>25</v>
      </c>
      <c r="K21" s="635" t="s">
        <v>753</v>
      </c>
      <c r="M21" s="636" t="s">
        <v>342</v>
      </c>
    </row>
    <row r="22" spans="1:13" ht="6" customHeight="1" thickTop="1" thickBot="1">
      <c r="D22" s="249"/>
      <c r="E22" s="249"/>
      <c r="G22" s="250"/>
      <c r="H22" s="250"/>
      <c r="I22" s="250"/>
      <c r="J22" s="250"/>
    </row>
    <row r="23" spans="1:13" ht="16.8" thickTop="1" thickBot="1">
      <c r="A23" s="242" t="s">
        <v>58</v>
      </c>
      <c r="B23" s="243" t="s">
        <v>9</v>
      </c>
      <c r="C23" s="243" t="s">
        <v>24</v>
      </c>
      <c r="D23" s="243" t="s">
        <v>82</v>
      </c>
      <c r="E23" s="243" t="s">
        <v>83</v>
      </c>
      <c r="F23" s="243" t="s">
        <v>84</v>
      </c>
      <c r="G23" s="243" t="s">
        <v>21</v>
      </c>
      <c r="H23" s="251" t="s">
        <v>80</v>
      </c>
      <c r="I23" s="252"/>
      <c r="J23" s="252"/>
      <c r="K23" s="253"/>
      <c r="M23" s="248" t="s">
        <v>380</v>
      </c>
    </row>
    <row r="24" spans="1:13">
      <c r="A24" s="629" t="s">
        <v>397</v>
      </c>
      <c r="B24" s="3" t="s">
        <v>769</v>
      </c>
      <c r="C24" s="254" t="s">
        <v>342</v>
      </c>
      <c r="D24" s="3" t="s">
        <v>342</v>
      </c>
      <c r="E24" s="255">
        <v>0.15</v>
      </c>
      <c r="F24" s="254" t="s">
        <v>342</v>
      </c>
      <c r="G24" s="7">
        <v>5</v>
      </c>
      <c r="H24" s="262"/>
      <c r="I24" s="256"/>
      <c r="J24" s="256"/>
      <c r="K24" s="257"/>
      <c r="M24" s="417">
        <v>1400</v>
      </c>
    </row>
    <row r="25" spans="1:13">
      <c r="A25" s="646" t="s">
        <v>810</v>
      </c>
      <c r="B25" s="259">
        <v>6</v>
      </c>
      <c r="C25" s="258">
        <v>3</v>
      </c>
      <c r="D25" s="259">
        <v>-3</v>
      </c>
      <c r="E25" s="260">
        <v>0.25</v>
      </c>
      <c r="F25" s="258" t="s">
        <v>363</v>
      </c>
      <c r="G25" s="261">
        <v>15</v>
      </c>
      <c r="H25" s="262"/>
      <c r="I25" s="263"/>
      <c r="J25" s="263"/>
      <c r="K25" s="264"/>
      <c r="M25" s="417">
        <v>17350</v>
      </c>
    </row>
    <row r="26" spans="1:13">
      <c r="A26" s="648" t="s">
        <v>782</v>
      </c>
      <c r="B26" s="649" t="s">
        <v>342</v>
      </c>
      <c r="C26" s="650" t="s">
        <v>342</v>
      </c>
      <c r="D26" s="649" t="s">
        <v>342</v>
      </c>
      <c r="E26" s="651" t="s">
        <v>342</v>
      </c>
      <c r="F26" s="649" t="s">
        <v>342</v>
      </c>
      <c r="G26" s="652">
        <v>0</v>
      </c>
      <c r="H26" s="430"/>
      <c r="I26" s="431"/>
      <c r="J26" s="431"/>
      <c r="K26" s="432"/>
      <c r="M26" s="423">
        <v>500</v>
      </c>
    </row>
    <row r="27" spans="1:13">
      <c r="A27" s="647" t="s">
        <v>418</v>
      </c>
      <c r="B27" s="428">
        <v>1</v>
      </c>
      <c r="C27" s="427" t="s">
        <v>342</v>
      </c>
      <c r="D27" s="428" t="s">
        <v>342</v>
      </c>
      <c r="E27" s="429" t="s">
        <v>342</v>
      </c>
      <c r="F27" s="427" t="s">
        <v>342</v>
      </c>
      <c r="G27" s="478">
        <v>0</v>
      </c>
      <c r="H27" s="430"/>
      <c r="I27" s="431"/>
      <c r="J27" s="431"/>
      <c r="K27" s="432"/>
      <c r="M27" s="423">
        <v>2000</v>
      </c>
    </row>
    <row r="28" spans="1:13" ht="16.2" thickBot="1">
      <c r="A28" s="376" t="s">
        <v>358</v>
      </c>
      <c r="B28" s="265">
        <v>4</v>
      </c>
      <c r="C28" s="266" t="s">
        <v>342</v>
      </c>
      <c r="D28" s="265" t="s">
        <v>342</v>
      </c>
      <c r="E28" s="267" t="s">
        <v>342</v>
      </c>
      <c r="F28" s="265" t="s">
        <v>363</v>
      </c>
      <c r="G28" s="268" t="s">
        <v>342</v>
      </c>
      <c r="H28" s="269"/>
      <c r="I28" s="270"/>
      <c r="J28" s="270"/>
      <c r="K28" s="271"/>
      <c r="M28" s="420" t="s">
        <v>342</v>
      </c>
    </row>
    <row r="29" spans="1:13" ht="6.75" customHeight="1" thickTop="1" thickBot="1"/>
    <row r="30" spans="1:13" ht="16.8" thickTop="1" thickBot="1">
      <c r="D30" s="272" t="s">
        <v>59</v>
      </c>
      <c r="E30" s="273"/>
      <c r="F30" s="251" t="s">
        <v>3</v>
      </c>
      <c r="G30" s="243" t="s">
        <v>21</v>
      </c>
      <c r="H30" s="245" t="s">
        <v>124</v>
      </c>
      <c r="I30" s="251" t="s">
        <v>80</v>
      </c>
      <c r="J30" s="252"/>
      <c r="K30" s="253"/>
      <c r="M30" s="248" t="s">
        <v>380</v>
      </c>
    </row>
    <row r="31" spans="1:13">
      <c r="D31" s="274" t="s">
        <v>399</v>
      </c>
      <c r="E31" s="275"/>
      <c r="F31" s="276">
        <v>30</v>
      </c>
      <c r="G31" s="7">
        <f>F31/20</f>
        <v>1.5</v>
      </c>
      <c r="H31" s="277" t="s">
        <v>51</v>
      </c>
      <c r="I31" s="278"/>
      <c r="J31" s="279"/>
      <c r="K31" s="280"/>
      <c r="M31" s="417">
        <v>0</v>
      </c>
    </row>
    <row r="32" spans="1:13" ht="16.2" thickBot="1">
      <c r="D32" s="281"/>
      <c r="E32" s="282"/>
      <c r="F32" s="283"/>
      <c r="G32" s="284"/>
      <c r="H32" s="285"/>
      <c r="I32" s="286"/>
      <c r="J32" s="287"/>
      <c r="K32" s="288"/>
      <c r="M32" s="421"/>
    </row>
    <row r="33" spans="1:13" ht="16.8" thickTop="1" thickBot="1"/>
    <row r="34" spans="1:13" ht="16.8" thickTop="1" thickBot="1">
      <c r="D34" s="272" t="s">
        <v>383</v>
      </c>
      <c r="E34" s="252"/>
      <c r="F34" s="252"/>
      <c r="G34" s="252"/>
      <c r="H34" s="290" t="s">
        <v>3</v>
      </c>
      <c r="I34" s="290" t="s">
        <v>0</v>
      </c>
      <c r="J34" s="290" t="s">
        <v>384</v>
      </c>
      <c r="K34" s="253" t="s">
        <v>80</v>
      </c>
      <c r="L34" s="191"/>
      <c r="M34" s="248" t="s">
        <v>380</v>
      </c>
    </row>
    <row r="35" spans="1:13">
      <c r="D35" s="292" t="s">
        <v>711</v>
      </c>
      <c r="E35" s="293"/>
      <c r="F35" s="293"/>
      <c r="G35" s="294"/>
      <c r="H35" s="295">
        <v>0</v>
      </c>
      <c r="I35" s="380">
        <v>2</v>
      </c>
      <c r="J35" s="380">
        <v>4</v>
      </c>
      <c r="K35" s="296"/>
      <c r="L35" s="191"/>
      <c r="M35" s="422">
        <f t="shared" ref="M35:M50" si="9">25*H35*I35*J35</f>
        <v>0</v>
      </c>
    </row>
    <row r="36" spans="1:13">
      <c r="D36" s="377" t="s">
        <v>712</v>
      </c>
      <c r="E36" s="378"/>
      <c r="F36" s="378"/>
      <c r="G36" s="379"/>
      <c r="H36" s="380">
        <v>0</v>
      </c>
      <c r="I36" s="380">
        <v>4</v>
      </c>
      <c r="J36" s="380">
        <v>7</v>
      </c>
      <c r="K36" s="381"/>
      <c r="L36" s="191"/>
      <c r="M36" s="417">
        <f t="shared" si="9"/>
        <v>0</v>
      </c>
    </row>
    <row r="37" spans="1:13" ht="18">
      <c r="A37" s="289"/>
      <c r="B37" s="291"/>
      <c r="D37" s="377" t="s">
        <v>705</v>
      </c>
      <c r="E37" s="378"/>
      <c r="F37" s="378"/>
      <c r="G37" s="379"/>
      <c r="H37" s="380">
        <v>4</v>
      </c>
      <c r="I37" s="380">
        <v>2</v>
      </c>
      <c r="J37" s="380">
        <v>4</v>
      </c>
      <c r="K37" s="381"/>
      <c r="L37" s="191"/>
      <c r="M37" s="417">
        <f t="shared" si="9"/>
        <v>800</v>
      </c>
    </row>
    <row r="38" spans="1:13" ht="18">
      <c r="A38" s="289"/>
      <c r="B38" s="291"/>
      <c r="D38" s="377" t="s">
        <v>707</v>
      </c>
      <c r="E38" s="378"/>
      <c r="F38" s="378"/>
      <c r="G38" s="379"/>
      <c r="H38" s="380">
        <v>1</v>
      </c>
      <c r="I38" s="380">
        <v>2</v>
      </c>
      <c r="J38" s="380">
        <v>4</v>
      </c>
      <c r="K38" s="381"/>
      <c r="L38" s="191"/>
      <c r="M38" s="424">
        <f t="shared" si="9"/>
        <v>200</v>
      </c>
    </row>
    <row r="39" spans="1:13" ht="18">
      <c r="A39" s="289"/>
      <c r="B39" s="291"/>
      <c r="D39" s="377" t="s">
        <v>803</v>
      </c>
      <c r="E39" s="378"/>
      <c r="F39" s="378"/>
      <c r="G39" s="379"/>
      <c r="H39" s="380">
        <v>0</v>
      </c>
      <c r="I39" s="380">
        <v>3</v>
      </c>
      <c r="J39" s="380">
        <v>5</v>
      </c>
      <c r="K39" s="678" t="s">
        <v>801</v>
      </c>
      <c r="L39" s="191"/>
      <c r="M39" s="424">
        <f t="shared" si="9"/>
        <v>0</v>
      </c>
    </row>
    <row r="40" spans="1:13" ht="18">
      <c r="A40" s="289"/>
      <c r="B40" s="291"/>
      <c r="D40" s="377" t="s">
        <v>802</v>
      </c>
      <c r="E40" s="378"/>
      <c r="F40" s="378"/>
      <c r="G40" s="379"/>
      <c r="H40" s="380">
        <v>1</v>
      </c>
      <c r="I40" s="380">
        <v>3</v>
      </c>
      <c r="J40" s="380">
        <v>5</v>
      </c>
      <c r="K40" s="381"/>
      <c r="L40" s="191"/>
      <c r="M40" s="424">
        <f t="shared" si="9"/>
        <v>375</v>
      </c>
    </row>
    <row r="41" spans="1:13" ht="18">
      <c r="A41" s="289"/>
      <c r="B41" s="291"/>
      <c r="D41" s="377" t="s">
        <v>804</v>
      </c>
      <c r="E41" s="378"/>
      <c r="F41" s="378"/>
      <c r="G41" s="379"/>
      <c r="H41" s="380">
        <v>1</v>
      </c>
      <c r="I41" s="380">
        <v>5</v>
      </c>
      <c r="J41" s="380">
        <v>8</v>
      </c>
      <c r="K41" s="381"/>
      <c r="L41" s="191"/>
      <c r="M41" s="424">
        <f t="shared" si="9"/>
        <v>1000</v>
      </c>
    </row>
    <row r="42" spans="1:13" ht="18">
      <c r="A42" s="289"/>
      <c r="B42" s="291"/>
      <c r="D42" s="377" t="s">
        <v>805</v>
      </c>
      <c r="E42" s="378"/>
      <c r="F42" s="378"/>
      <c r="G42" s="379"/>
      <c r="H42" s="380">
        <v>1</v>
      </c>
      <c r="I42" s="380">
        <v>5</v>
      </c>
      <c r="J42" s="380">
        <v>8</v>
      </c>
      <c r="K42" s="381"/>
      <c r="L42" s="191"/>
      <c r="M42" s="424">
        <f t="shared" si="9"/>
        <v>1000</v>
      </c>
    </row>
    <row r="43" spans="1:13" ht="18">
      <c r="A43" s="289"/>
      <c r="B43" s="291"/>
      <c r="D43" s="377" t="s">
        <v>806</v>
      </c>
      <c r="E43" s="378"/>
      <c r="F43" s="378"/>
      <c r="G43" s="379"/>
      <c r="H43" s="380">
        <v>1</v>
      </c>
      <c r="I43" s="380">
        <v>3</v>
      </c>
      <c r="J43" s="380">
        <v>5</v>
      </c>
      <c r="K43" s="381" t="s">
        <v>807</v>
      </c>
      <c r="L43" s="191"/>
      <c r="M43" s="424">
        <f>25*H43*I43*J43*LEFT(K43,2)</f>
        <v>10500</v>
      </c>
    </row>
    <row r="44" spans="1:13" ht="18">
      <c r="A44" s="289"/>
      <c r="B44" s="291"/>
      <c r="D44" s="377" t="s">
        <v>713</v>
      </c>
      <c r="E44" s="378"/>
      <c r="F44" s="378"/>
      <c r="G44" s="379"/>
      <c r="H44" s="380">
        <v>0</v>
      </c>
      <c r="I44" s="380">
        <v>0</v>
      </c>
      <c r="J44" s="380">
        <v>1</v>
      </c>
      <c r="K44" s="381"/>
      <c r="L44" s="191"/>
      <c r="M44" s="423">
        <f>25*H44*0.5*J44</f>
        <v>0</v>
      </c>
    </row>
    <row r="45" spans="1:13" ht="18">
      <c r="A45" s="289"/>
      <c r="B45" s="291"/>
      <c r="D45" s="377" t="s">
        <v>717</v>
      </c>
      <c r="E45" s="378"/>
      <c r="F45" s="378"/>
      <c r="G45" s="379"/>
      <c r="H45" s="380">
        <v>1</v>
      </c>
      <c r="I45" s="380">
        <v>2</v>
      </c>
      <c r="J45" s="380">
        <v>10</v>
      </c>
      <c r="K45" s="678" t="s">
        <v>800</v>
      </c>
      <c r="L45" s="191"/>
      <c r="M45" s="417">
        <f t="shared" si="9"/>
        <v>500</v>
      </c>
    </row>
    <row r="46" spans="1:13" ht="18">
      <c r="A46" s="289"/>
      <c r="B46" s="291"/>
      <c r="D46" s="377" t="s">
        <v>718</v>
      </c>
      <c r="E46" s="378"/>
      <c r="F46" s="378"/>
      <c r="G46" s="379"/>
      <c r="H46" s="380">
        <v>0</v>
      </c>
      <c r="I46" s="380">
        <v>2</v>
      </c>
      <c r="J46" s="380">
        <v>4</v>
      </c>
      <c r="K46" s="381"/>
      <c r="L46" s="191"/>
      <c r="M46" s="417">
        <f t="shared" si="9"/>
        <v>0</v>
      </c>
    </row>
    <row r="47" spans="1:13" ht="18">
      <c r="A47" s="289"/>
      <c r="B47" s="291"/>
      <c r="D47" s="377" t="s">
        <v>719</v>
      </c>
      <c r="E47" s="378"/>
      <c r="F47" s="378"/>
      <c r="G47" s="379"/>
      <c r="H47" s="380">
        <v>0</v>
      </c>
      <c r="I47" s="380">
        <v>2</v>
      </c>
      <c r="J47" s="380">
        <v>4</v>
      </c>
      <c r="K47" s="381"/>
      <c r="L47" s="191"/>
      <c r="M47" s="417">
        <f t="shared" si="9"/>
        <v>0</v>
      </c>
    </row>
    <row r="48" spans="1:13" ht="18">
      <c r="A48" s="289"/>
      <c r="B48" s="291"/>
      <c r="D48" s="377" t="s">
        <v>714</v>
      </c>
      <c r="E48" s="378"/>
      <c r="F48" s="378"/>
      <c r="G48" s="379"/>
      <c r="H48" s="380" t="s">
        <v>316</v>
      </c>
      <c r="I48" s="380">
        <v>0</v>
      </c>
      <c r="J48" s="380">
        <v>1</v>
      </c>
      <c r="K48" s="381"/>
      <c r="L48" s="191"/>
      <c r="M48" s="423">
        <f>25*H48*0.5*J48</f>
        <v>12.5</v>
      </c>
    </row>
    <row r="49" spans="1:13" ht="18">
      <c r="A49" s="289"/>
      <c r="B49" s="291"/>
      <c r="D49" s="377" t="s">
        <v>720</v>
      </c>
      <c r="E49" s="378"/>
      <c r="F49" s="378"/>
      <c r="G49" s="379"/>
      <c r="H49" s="380">
        <v>1</v>
      </c>
      <c r="I49" s="380">
        <v>1</v>
      </c>
      <c r="J49" s="380">
        <v>1</v>
      </c>
      <c r="K49" s="381"/>
      <c r="L49" s="191"/>
      <c r="M49" s="417">
        <f t="shared" si="9"/>
        <v>25</v>
      </c>
    </row>
    <row r="50" spans="1:13" ht="18">
      <c r="A50" s="289"/>
      <c r="B50" s="291"/>
      <c r="D50" s="377" t="s">
        <v>706</v>
      </c>
      <c r="E50" s="378"/>
      <c r="F50" s="378"/>
      <c r="G50" s="379"/>
      <c r="H50" s="380">
        <v>2</v>
      </c>
      <c r="I50" s="380">
        <v>1</v>
      </c>
      <c r="J50" s="380">
        <v>1</v>
      </c>
      <c r="K50" s="381"/>
      <c r="L50" s="191"/>
      <c r="M50" s="424">
        <f t="shared" si="9"/>
        <v>50</v>
      </c>
    </row>
    <row r="51" spans="1:13" ht="16.2" thickBot="1">
      <c r="D51" s="297" t="s">
        <v>710</v>
      </c>
      <c r="E51" s="382"/>
      <c r="F51" s="382"/>
      <c r="G51" s="383"/>
      <c r="H51" s="384">
        <v>1</v>
      </c>
      <c r="I51" s="384">
        <v>1</v>
      </c>
      <c r="J51" s="384">
        <v>2</v>
      </c>
      <c r="K51" s="298" t="s">
        <v>790</v>
      </c>
      <c r="L51" s="191"/>
      <c r="M51" s="421">
        <f>25*H51*I51*J51*LEFT(K51,2)</f>
        <v>1500</v>
      </c>
    </row>
    <row r="52" spans="1:13" ht="16.2" thickTop="1"/>
  </sheetData>
  <sortState xmlns:xlrd2="http://schemas.microsoft.com/office/spreadsheetml/2017/richdata2" ref="D30:M46">
    <sortCondition ref="D30:D46"/>
  </sortState>
  <phoneticPr fontId="0" type="noConversion"/>
  <conditionalFormatting sqref="B28">
    <cfRule type="cellIs" dxfId="38" priority="47" operator="greaterThan">
      <formula>0</formula>
    </cfRule>
  </conditionalFormatting>
  <conditionalFormatting sqref="I3 I8">
    <cfRule type="cellIs" dxfId="37" priority="43" operator="equal">
      <formula>20</formula>
    </cfRule>
    <cfRule type="cellIs" dxfId="36" priority="44" operator="equal">
      <formula>1</formula>
    </cfRule>
  </conditionalFormatting>
  <conditionalFormatting sqref="I21">
    <cfRule type="cellIs" dxfId="35" priority="41" operator="equal">
      <formula>20</formula>
    </cfRule>
    <cfRule type="cellIs" dxfId="34" priority="42" operator="equal">
      <formula>1</formula>
    </cfRule>
  </conditionalFormatting>
  <conditionalFormatting sqref="I16">
    <cfRule type="cellIs" dxfId="33" priority="39" operator="equal">
      <formula>20</formula>
    </cfRule>
    <cfRule type="cellIs" dxfId="32" priority="40" operator="equal">
      <formula>1</formula>
    </cfRule>
  </conditionalFormatting>
  <conditionalFormatting sqref="I5">
    <cfRule type="cellIs" dxfId="31" priority="37" operator="equal">
      <formula>20</formula>
    </cfRule>
    <cfRule type="cellIs" dxfId="30" priority="38" operator="equal">
      <formula>1</formula>
    </cfRule>
  </conditionalFormatting>
  <conditionalFormatting sqref="I4">
    <cfRule type="cellIs" dxfId="29" priority="35" operator="equal">
      <formula>20</formula>
    </cfRule>
    <cfRule type="cellIs" dxfId="28" priority="36" operator="equal">
      <formula>1</formula>
    </cfRule>
  </conditionalFormatting>
  <conditionalFormatting sqref="I20">
    <cfRule type="cellIs" dxfId="27" priority="29" operator="equal">
      <formula>20</formula>
    </cfRule>
    <cfRule type="cellIs" dxfId="26" priority="30" operator="equal">
      <formula>1</formula>
    </cfRule>
  </conditionalFormatting>
  <conditionalFormatting sqref="I9">
    <cfRule type="cellIs" dxfId="25" priority="25" operator="equal">
      <formula>20</formula>
    </cfRule>
    <cfRule type="cellIs" dxfId="24" priority="26" operator="equal">
      <formula>1</formula>
    </cfRule>
  </conditionalFormatting>
  <conditionalFormatting sqref="I17">
    <cfRule type="cellIs" dxfId="23" priority="19" operator="greaterThan">
      <formula>18</formula>
    </cfRule>
    <cfRule type="cellIs" dxfId="22" priority="20" operator="equal">
      <formula>1</formula>
    </cfRule>
  </conditionalFormatting>
  <conditionalFormatting sqref="H48 H50:H51 H35:H45">
    <cfRule type="cellIs" dxfId="21" priority="18" operator="equal">
      <formula>0</formula>
    </cfRule>
  </conditionalFormatting>
  <conditionalFormatting sqref="H46">
    <cfRule type="cellIs" dxfId="20" priority="17" operator="equal">
      <formula>0</formula>
    </cfRule>
  </conditionalFormatting>
  <conditionalFormatting sqref="H47">
    <cfRule type="cellIs" dxfId="19" priority="16" operator="equal">
      <formula>0</formula>
    </cfRule>
  </conditionalFormatting>
  <conditionalFormatting sqref="H49">
    <cfRule type="cellIs" dxfId="18" priority="15" operator="equal">
      <formula>0</formula>
    </cfRule>
  </conditionalFormatting>
  <conditionalFormatting sqref="I10">
    <cfRule type="cellIs" dxfId="17" priority="13" operator="equal">
      <formula>20</formula>
    </cfRule>
    <cfRule type="cellIs" dxfId="16" priority="14" operator="equal">
      <formula>1</formula>
    </cfRule>
  </conditionalFormatting>
  <conditionalFormatting sqref="I6">
    <cfRule type="cellIs" dxfId="15" priority="11" operator="equal">
      <formula>20</formula>
    </cfRule>
    <cfRule type="cellIs" dxfId="14" priority="12" operator="equal">
      <formula>1</formula>
    </cfRule>
  </conditionalFormatting>
  <conditionalFormatting sqref="I7">
    <cfRule type="cellIs" dxfId="13" priority="9" operator="equal">
      <formula>20</formula>
    </cfRule>
    <cfRule type="cellIs" dxfId="12" priority="10" operator="equal">
      <formula>1</formula>
    </cfRule>
  </conditionalFormatting>
  <conditionalFormatting sqref="I18">
    <cfRule type="cellIs" dxfId="11" priority="7" operator="equal">
      <formula>20</formula>
    </cfRule>
    <cfRule type="cellIs" dxfId="10" priority="8" operator="equal">
      <formula>1</formula>
    </cfRule>
  </conditionalFormatting>
  <conditionalFormatting sqref="I19">
    <cfRule type="cellIs" dxfId="9" priority="5" operator="equal">
      <formula>20</formula>
    </cfRule>
    <cfRule type="cellIs" dxfId="8" priority="6" operator="equal">
      <formula>1</formula>
    </cfRule>
  </conditionalFormatting>
  <conditionalFormatting sqref="I13">
    <cfRule type="cellIs" dxfId="7" priority="3" operator="equal">
      <formula>20</formula>
    </cfRule>
    <cfRule type="cellIs" dxfId="6" priority="4" operator="equal">
      <formula>1</formula>
    </cfRule>
  </conditionalFormatting>
  <conditionalFormatting sqref="I12">
    <cfRule type="cellIs" dxfId="5" priority="1" operator="equal">
      <formula>20</formula>
    </cfRule>
    <cfRule type="cellIs" dxfId="4"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7"/>
  <sheetViews>
    <sheetView showGridLines="0" workbookViewId="0"/>
  </sheetViews>
  <sheetFormatPr defaultColWidth="13" defaultRowHeight="15.6"/>
  <cols>
    <col min="1" max="1" width="19.5" style="241" bestFit="1" customWidth="1"/>
    <col min="2" max="2" width="6.09765625" style="241" bestFit="1" customWidth="1"/>
    <col min="3" max="3" width="6.3984375" style="250" bestFit="1" customWidth="1"/>
    <col min="4" max="5" width="20.59765625" style="21" customWidth="1"/>
    <col min="6" max="6" width="2" style="241" customWidth="1"/>
    <col min="7" max="7" width="9.296875" style="385" bestFit="1" customWidth="1"/>
    <col min="8" max="16384" width="13" style="21"/>
  </cols>
  <sheetData>
    <row r="1" spans="1:7" ht="23.4" thickBot="1">
      <c r="A1" s="240" t="s">
        <v>77</v>
      </c>
      <c r="B1" s="240"/>
      <c r="C1" s="299"/>
      <c r="D1" s="240"/>
      <c r="E1" s="240"/>
    </row>
    <row r="2" spans="1:7" s="241" customFormat="1" ht="16.8" thickTop="1" thickBot="1">
      <c r="A2" s="300" t="s">
        <v>78</v>
      </c>
      <c r="B2" s="300" t="s">
        <v>3</v>
      </c>
      <c r="C2" s="301" t="s">
        <v>21</v>
      </c>
      <c r="D2" s="302" t="s">
        <v>79</v>
      </c>
      <c r="E2" s="303" t="s">
        <v>80</v>
      </c>
      <c r="G2" s="386" t="s">
        <v>380</v>
      </c>
    </row>
    <row r="3" spans="1:7">
      <c r="A3" s="304" t="s">
        <v>130</v>
      </c>
      <c r="B3" s="305">
        <v>1</v>
      </c>
      <c r="C3" s="306">
        <v>2</v>
      </c>
      <c r="D3" s="307" t="s">
        <v>256</v>
      </c>
      <c r="E3" s="308"/>
      <c r="F3" s="309"/>
      <c r="G3" s="387"/>
    </row>
    <row r="4" spans="1:7">
      <c r="A4" s="310" t="s">
        <v>786</v>
      </c>
      <c r="B4" s="663">
        <v>1</v>
      </c>
      <c r="C4" s="595">
        <v>1</v>
      </c>
      <c r="D4" s="425"/>
      <c r="E4" s="407"/>
      <c r="F4" s="309"/>
      <c r="G4" s="642">
        <v>4000</v>
      </c>
    </row>
    <row r="5" spans="1:7">
      <c r="A5" s="310" t="s">
        <v>817</v>
      </c>
      <c r="B5" s="663">
        <v>1</v>
      </c>
      <c r="C5" s="595">
        <v>1</v>
      </c>
      <c r="D5" s="425"/>
      <c r="E5" s="407"/>
      <c r="F5" s="309"/>
      <c r="G5" s="391">
        <v>2500</v>
      </c>
    </row>
    <row r="6" spans="1:7">
      <c r="A6" s="310" t="s">
        <v>349</v>
      </c>
      <c r="B6" s="311">
        <v>1</v>
      </c>
      <c r="C6" s="312">
        <v>1</v>
      </c>
      <c r="D6" s="313"/>
      <c r="E6" s="314"/>
      <c r="G6" s="388"/>
    </row>
    <row r="7" spans="1:7">
      <c r="A7" s="310" t="s">
        <v>799</v>
      </c>
      <c r="B7" s="663">
        <v>1</v>
      </c>
      <c r="C7" s="408">
        <v>0</v>
      </c>
      <c r="D7" s="328"/>
      <c r="E7" s="407"/>
      <c r="F7" s="373"/>
      <c r="G7" s="642">
        <f>1000*B7</f>
        <v>1000</v>
      </c>
    </row>
    <row r="8" spans="1:7">
      <c r="A8" s="310" t="s">
        <v>700</v>
      </c>
      <c r="B8" s="311">
        <v>1</v>
      </c>
      <c r="C8" s="312">
        <v>0</v>
      </c>
      <c r="D8" s="313"/>
      <c r="E8" s="314"/>
      <c r="G8" s="391">
        <v>4000</v>
      </c>
    </row>
    <row r="9" spans="1:7">
      <c r="A9" s="637" t="s">
        <v>773</v>
      </c>
      <c r="B9" s="638">
        <v>1</v>
      </c>
      <c r="C9" s="375">
        <v>0</v>
      </c>
      <c r="D9" s="639" t="s">
        <v>774</v>
      </c>
      <c r="E9" s="640"/>
      <c r="F9" s="641"/>
      <c r="G9" s="642">
        <v>3400</v>
      </c>
    </row>
    <row r="10" spans="1:7">
      <c r="A10" s="310" t="s">
        <v>439</v>
      </c>
      <c r="B10" s="316">
        <v>1</v>
      </c>
      <c r="C10" s="312">
        <v>0</v>
      </c>
      <c r="D10" s="313"/>
      <c r="E10" s="314"/>
      <c r="G10" s="391">
        <v>4000</v>
      </c>
    </row>
    <row r="11" spans="1:7">
      <c r="A11" s="310" t="s">
        <v>440</v>
      </c>
      <c r="B11" s="316">
        <v>1</v>
      </c>
      <c r="C11" s="312">
        <v>0</v>
      </c>
      <c r="D11" s="313"/>
      <c r="E11" s="587"/>
      <c r="G11" s="391">
        <v>3500</v>
      </c>
    </row>
    <row r="12" spans="1:7" ht="16.2" thickBot="1">
      <c r="A12" s="317" t="s">
        <v>374</v>
      </c>
      <c r="B12" s="318">
        <v>1</v>
      </c>
      <c r="C12" s="319" t="s">
        <v>361</v>
      </c>
      <c r="D12" s="320"/>
      <c r="E12" s="321"/>
      <c r="G12" s="389"/>
    </row>
    <row r="13" spans="1:7" ht="24" thickTop="1" thickBot="1">
      <c r="A13" s="240" t="s">
        <v>81</v>
      </c>
      <c r="B13" s="240"/>
      <c r="C13" s="322"/>
      <c r="D13" s="240"/>
      <c r="E13" s="323"/>
      <c r="G13" s="390"/>
    </row>
    <row r="14" spans="1:7" ht="16.8" thickTop="1" thickBot="1">
      <c r="A14" s="300" t="s">
        <v>78</v>
      </c>
      <c r="B14" s="300" t="s">
        <v>3</v>
      </c>
      <c r="C14" s="301" t="s">
        <v>21</v>
      </c>
      <c r="D14" s="302" t="s">
        <v>79</v>
      </c>
      <c r="E14" s="303" t="s">
        <v>80</v>
      </c>
      <c r="G14" s="386" t="s">
        <v>380</v>
      </c>
    </row>
    <row r="15" spans="1:7">
      <c r="A15" s="593" t="s">
        <v>699</v>
      </c>
      <c r="B15" s="594">
        <v>1</v>
      </c>
      <c r="C15" s="595">
        <v>0</v>
      </c>
      <c r="D15" s="596"/>
      <c r="E15" s="597"/>
      <c r="F15" s="309"/>
      <c r="G15" s="391" t="s">
        <v>342</v>
      </c>
    </row>
    <row r="16" spans="1:7">
      <c r="A16" s="593" t="s">
        <v>808</v>
      </c>
      <c r="B16" s="594">
        <v>1</v>
      </c>
      <c r="C16" s="595">
        <v>1</v>
      </c>
      <c r="D16" s="596"/>
      <c r="E16" s="597"/>
      <c r="F16" s="309"/>
      <c r="G16" s="391">
        <v>60000</v>
      </c>
    </row>
    <row r="17" spans="1:7">
      <c r="A17" s="593" t="s">
        <v>818</v>
      </c>
      <c r="B17" s="594">
        <v>1</v>
      </c>
      <c r="C17" s="595">
        <v>0</v>
      </c>
      <c r="D17" s="596"/>
      <c r="E17" s="597"/>
      <c r="F17" s="309"/>
      <c r="G17" s="391">
        <v>500</v>
      </c>
    </row>
    <row r="18" spans="1:7">
      <c r="A18" s="310" t="s">
        <v>701</v>
      </c>
      <c r="B18" s="311">
        <v>1</v>
      </c>
      <c r="C18" s="375">
        <v>6</v>
      </c>
      <c r="D18" s="328"/>
      <c r="E18" s="407"/>
      <c r="F18" s="309"/>
      <c r="G18" s="391">
        <v>500</v>
      </c>
    </row>
    <row r="19" spans="1:7" ht="16.2" thickBot="1">
      <c r="A19" s="409" t="s">
        <v>702</v>
      </c>
      <c r="B19" s="598">
        <v>1</v>
      </c>
      <c r="C19" s="319">
        <v>0</v>
      </c>
      <c r="D19" s="410"/>
      <c r="E19" s="411"/>
      <c r="F19" s="309"/>
      <c r="G19" s="394">
        <v>500</v>
      </c>
    </row>
    <row r="20" spans="1:7" ht="24" thickTop="1" thickBot="1">
      <c r="A20" s="240" t="s">
        <v>407</v>
      </c>
      <c r="B20" s="240"/>
      <c r="C20" s="240"/>
      <c r="D20" s="240"/>
      <c r="E20" s="240"/>
      <c r="F20" s="309"/>
      <c r="G20" s="309">
        <v>2000</v>
      </c>
    </row>
    <row r="21" spans="1:7" ht="16.8" thickTop="1" thickBot="1">
      <c r="A21" s="300" t="s">
        <v>78</v>
      </c>
      <c r="B21" s="300" t="s">
        <v>3</v>
      </c>
      <c r="C21" s="301" t="s">
        <v>21</v>
      </c>
      <c r="D21" s="302" t="s">
        <v>79</v>
      </c>
      <c r="E21" s="303" t="s">
        <v>80</v>
      </c>
      <c r="F21" s="309"/>
      <c r="G21" s="405" t="s">
        <v>380</v>
      </c>
    </row>
    <row r="22" spans="1:7">
      <c r="A22" s="310" t="s">
        <v>347</v>
      </c>
      <c r="B22" s="311">
        <v>2</v>
      </c>
      <c r="C22" s="408">
        <v>0</v>
      </c>
      <c r="D22" s="328"/>
      <c r="E22" s="407"/>
      <c r="F22" s="309"/>
      <c r="G22" s="388"/>
    </row>
    <row r="23" spans="1:7">
      <c r="A23" s="673" t="s">
        <v>344</v>
      </c>
      <c r="B23" s="311">
        <v>1</v>
      </c>
      <c r="C23" s="408">
        <v>5</v>
      </c>
      <c r="D23" s="328"/>
      <c r="E23" s="407"/>
      <c r="F23" s="309"/>
      <c r="G23" s="388"/>
    </row>
    <row r="24" spans="1:7">
      <c r="A24" s="374" t="s">
        <v>386</v>
      </c>
      <c r="B24" s="311">
        <v>1</v>
      </c>
      <c r="C24" s="375">
        <v>2</v>
      </c>
      <c r="D24" s="328"/>
      <c r="E24" s="407"/>
      <c r="F24" s="309"/>
      <c r="G24" s="391">
        <v>350</v>
      </c>
    </row>
    <row r="25" spans="1:7">
      <c r="A25" s="374" t="s">
        <v>754</v>
      </c>
      <c r="B25" s="311">
        <v>1</v>
      </c>
      <c r="C25" s="375">
        <v>0</v>
      </c>
      <c r="D25" s="328"/>
      <c r="E25" s="407"/>
      <c r="F25" s="309"/>
      <c r="G25" s="391">
        <v>200</v>
      </c>
    </row>
    <row r="26" spans="1:7">
      <c r="A26" s="310" t="s">
        <v>132</v>
      </c>
      <c r="B26" s="311">
        <v>1</v>
      </c>
      <c r="C26" s="408">
        <v>0</v>
      </c>
      <c r="D26" s="328"/>
      <c r="E26" s="407"/>
      <c r="F26" s="309"/>
      <c r="G26" s="388"/>
    </row>
    <row r="27" spans="1:7">
      <c r="A27" s="310" t="s">
        <v>129</v>
      </c>
      <c r="B27" s="311">
        <v>1</v>
      </c>
      <c r="C27" s="408">
        <v>5</v>
      </c>
      <c r="D27" s="328"/>
      <c r="E27" s="407"/>
      <c r="F27" s="309"/>
      <c r="G27" s="388"/>
    </row>
    <row r="28" spans="1:7">
      <c r="A28" s="310" t="s">
        <v>346</v>
      </c>
      <c r="B28" s="311">
        <v>1</v>
      </c>
      <c r="C28" s="408">
        <v>0</v>
      </c>
      <c r="D28" s="328"/>
      <c r="E28" s="407"/>
      <c r="F28" s="309"/>
      <c r="G28" s="388"/>
    </row>
    <row r="29" spans="1:7">
      <c r="A29" s="310" t="s">
        <v>345</v>
      </c>
      <c r="B29" s="311">
        <v>2</v>
      </c>
      <c r="C29" s="408">
        <v>1</v>
      </c>
      <c r="D29" s="328"/>
      <c r="E29" s="407"/>
      <c r="F29" s="309"/>
      <c r="G29" s="388"/>
    </row>
    <row r="30" spans="1:7">
      <c r="A30" s="310" t="s">
        <v>131</v>
      </c>
      <c r="B30" s="311">
        <v>1</v>
      </c>
      <c r="C30" s="408">
        <v>0</v>
      </c>
      <c r="D30" s="328"/>
      <c r="E30" s="407"/>
      <c r="F30" s="309"/>
      <c r="G30" s="388"/>
    </row>
    <row r="31" spans="1:7">
      <c r="A31" s="310" t="s">
        <v>387</v>
      </c>
      <c r="B31" s="311">
        <v>1</v>
      </c>
      <c r="C31" s="408">
        <v>0</v>
      </c>
      <c r="D31" s="328"/>
      <c r="E31" s="407"/>
      <c r="F31" s="309"/>
      <c r="G31" s="388"/>
    </row>
    <row r="32" spans="1:7">
      <c r="A32" s="310" t="s">
        <v>379</v>
      </c>
      <c r="B32" s="311">
        <v>1</v>
      </c>
      <c r="C32" s="408">
        <f>B32</f>
        <v>1</v>
      </c>
      <c r="D32" s="328"/>
      <c r="E32" s="407"/>
      <c r="F32" s="309"/>
      <c r="G32" s="391">
        <v>100</v>
      </c>
    </row>
    <row r="33" spans="1:7">
      <c r="A33" s="310" t="s">
        <v>133</v>
      </c>
      <c r="B33" s="311">
        <v>1</v>
      </c>
      <c r="C33" s="408">
        <v>4</v>
      </c>
      <c r="D33" s="328"/>
      <c r="E33" s="407"/>
      <c r="F33" s="309"/>
      <c r="G33" s="388"/>
    </row>
    <row r="34" spans="1:7">
      <c r="A34" s="310" t="s">
        <v>353</v>
      </c>
      <c r="B34" s="311">
        <v>1</v>
      </c>
      <c r="C34" s="408">
        <v>0</v>
      </c>
      <c r="D34" s="328"/>
      <c r="E34" s="407"/>
      <c r="F34" s="309"/>
      <c r="G34" s="388"/>
    </row>
    <row r="35" spans="1:7">
      <c r="A35" s="310" t="s">
        <v>348</v>
      </c>
      <c r="B35" s="311">
        <v>1</v>
      </c>
      <c r="C35" s="408">
        <v>0</v>
      </c>
      <c r="D35" s="328"/>
      <c r="E35" s="407"/>
      <c r="F35" s="309"/>
      <c r="G35" s="388"/>
    </row>
    <row r="36" spans="1:7">
      <c r="A36" s="310" t="s">
        <v>708</v>
      </c>
      <c r="B36" s="311">
        <v>2</v>
      </c>
      <c r="C36" s="312">
        <v>0</v>
      </c>
      <c r="D36" s="328"/>
      <c r="E36" s="407"/>
      <c r="F36" s="309"/>
      <c r="G36" s="388"/>
    </row>
    <row r="37" spans="1:7">
      <c r="A37" s="310"/>
      <c r="B37" s="628"/>
      <c r="C37" s="408"/>
      <c r="D37" s="328"/>
      <c r="E37" s="407"/>
      <c r="F37" s="309"/>
      <c r="G37" s="391"/>
    </row>
    <row r="38" spans="1:7" ht="16.2" thickBot="1">
      <c r="A38" s="409"/>
      <c r="B38" s="416" t="s">
        <v>412</v>
      </c>
      <c r="C38" s="319">
        <f>SUM(C22:C37)</f>
        <v>18</v>
      </c>
      <c r="D38" s="410"/>
      <c r="E38" s="411"/>
      <c r="F38" s="309"/>
      <c r="G38" s="412"/>
    </row>
    <row r="39" spans="1:7" ht="24" thickTop="1" thickBot="1">
      <c r="A39" s="65"/>
      <c r="B39" s="65"/>
      <c r="D39" s="325" t="s">
        <v>398</v>
      </c>
      <c r="E39" s="323"/>
      <c r="G39" s="392"/>
    </row>
    <row r="40" spans="1:7" ht="16.8" thickTop="1" thickBot="1">
      <c r="A40" s="300" t="s">
        <v>78</v>
      </c>
      <c r="B40" s="300" t="s">
        <v>3</v>
      </c>
      <c r="C40" s="301" t="s">
        <v>21</v>
      </c>
      <c r="D40" s="302" t="s">
        <v>79</v>
      </c>
      <c r="E40" s="303" t="s">
        <v>80</v>
      </c>
      <c r="G40" s="386" t="s">
        <v>380</v>
      </c>
    </row>
    <row r="41" spans="1:7">
      <c r="A41" s="304"/>
      <c r="B41" s="305"/>
      <c r="C41" s="306"/>
      <c r="D41" s="307"/>
      <c r="E41" s="308"/>
      <c r="G41" s="393"/>
    </row>
    <row r="42" spans="1:7">
      <c r="A42" s="315"/>
      <c r="B42" s="316"/>
      <c r="C42" s="312"/>
      <c r="D42" s="313"/>
      <c r="E42" s="314"/>
      <c r="G42" s="391"/>
    </row>
    <row r="43" spans="1:7">
      <c r="A43" s="315"/>
      <c r="B43" s="316"/>
      <c r="C43" s="312"/>
      <c r="D43" s="313"/>
      <c r="E43" s="314"/>
      <c r="G43" s="391"/>
    </row>
    <row r="44" spans="1:7">
      <c r="A44" s="315"/>
      <c r="B44" s="316"/>
      <c r="C44" s="312"/>
      <c r="D44" s="313"/>
      <c r="E44" s="314"/>
      <c r="G44" s="391"/>
    </row>
    <row r="45" spans="1:7" ht="16.2" thickBot="1">
      <c r="A45" s="326"/>
      <c r="B45" s="327"/>
      <c r="C45" s="324"/>
      <c r="D45" s="320"/>
      <c r="E45" s="321"/>
      <c r="G45" s="394"/>
    </row>
    <row r="46" spans="1:7" ht="24" thickTop="1" thickBot="1">
      <c r="A46" s="65" t="s">
        <v>381</v>
      </c>
      <c r="B46" s="65"/>
      <c r="C46" s="250">
        <f>SUM(C41:C45)</f>
        <v>0</v>
      </c>
      <c r="D46" s="325" t="s">
        <v>697</v>
      </c>
      <c r="E46" s="323"/>
      <c r="G46" s="392"/>
    </row>
    <row r="47" spans="1:7" s="241" customFormat="1" ht="16.8" thickTop="1" thickBot="1">
      <c r="A47" s="300" t="s">
        <v>78</v>
      </c>
      <c r="B47" s="300" t="s">
        <v>3</v>
      </c>
      <c r="C47" s="301" t="s">
        <v>21</v>
      </c>
      <c r="D47" s="300" t="s">
        <v>755</v>
      </c>
      <c r="E47" s="303" t="s">
        <v>80</v>
      </c>
      <c r="G47" s="386" t="s">
        <v>380</v>
      </c>
    </row>
    <row r="48" spans="1:7">
      <c r="A48" s="310" t="s">
        <v>375</v>
      </c>
      <c r="B48" s="311">
        <v>1</v>
      </c>
      <c r="C48" s="312">
        <v>1</v>
      </c>
      <c r="D48" s="613" t="s">
        <v>756</v>
      </c>
      <c r="E48" s="314"/>
      <c r="G48" s="391">
        <v>50</v>
      </c>
    </row>
    <row r="49" spans="1:7">
      <c r="A49" s="310" t="s">
        <v>343</v>
      </c>
      <c r="B49" s="311">
        <v>3</v>
      </c>
      <c r="C49" s="312">
        <f>B49</f>
        <v>3</v>
      </c>
      <c r="D49" s="613" t="s">
        <v>756</v>
      </c>
      <c r="E49" s="314"/>
      <c r="G49" s="388"/>
    </row>
    <row r="50" spans="1:7" ht="19.2" thickBot="1">
      <c r="A50" s="326" t="s">
        <v>350</v>
      </c>
      <c r="B50" s="327">
        <v>1</v>
      </c>
      <c r="C50" s="324">
        <v>1</v>
      </c>
      <c r="D50" s="615" t="s">
        <v>756</v>
      </c>
      <c r="E50" s="321" t="s">
        <v>438</v>
      </c>
      <c r="G50" s="389"/>
    </row>
    <row r="51" spans="1:7" ht="24" thickTop="1" thickBot="1">
      <c r="A51" s="65"/>
      <c r="B51" s="621"/>
      <c r="C51" s="622"/>
      <c r="D51" s="325" t="s">
        <v>766</v>
      </c>
      <c r="E51" s="323"/>
      <c r="F51" s="309"/>
      <c r="G51" s="191"/>
    </row>
    <row r="52" spans="1:7" ht="16.8" thickTop="1" thickBot="1">
      <c r="A52" s="300" t="s">
        <v>78</v>
      </c>
      <c r="B52" s="623" t="s">
        <v>3</v>
      </c>
      <c r="C52" s="301" t="s">
        <v>21</v>
      </c>
      <c r="D52" s="300" t="s">
        <v>755</v>
      </c>
      <c r="E52" s="303" t="s">
        <v>80</v>
      </c>
      <c r="F52" s="309"/>
      <c r="G52" s="405" t="s">
        <v>380</v>
      </c>
    </row>
    <row r="53" spans="1:7">
      <c r="A53" s="624" t="s">
        <v>768</v>
      </c>
      <c r="B53" s="625">
        <v>146962</v>
      </c>
      <c r="C53" s="406">
        <v>1469.62</v>
      </c>
      <c r="D53" s="613"/>
      <c r="E53" s="407"/>
      <c r="F53" s="309"/>
      <c r="G53" s="393">
        <v>146962</v>
      </c>
    </row>
    <row r="54" spans="1:7">
      <c r="A54" s="315"/>
      <c r="B54" s="316"/>
      <c r="C54" s="312"/>
      <c r="D54" s="614"/>
      <c r="E54" s="314"/>
      <c r="G54" s="391"/>
    </row>
    <row r="55" spans="1:7" ht="16.2" thickBot="1">
      <c r="A55" s="326"/>
      <c r="B55" s="327"/>
      <c r="C55" s="324"/>
      <c r="D55" s="615"/>
      <c r="E55" s="321"/>
      <c r="G55" s="394"/>
    </row>
    <row r="56" spans="1:7" ht="16.2" thickTop="1"/>
    <row r="57" spans="1:7">
      <c r="E57" s="65" t="s">
        <v>432</v>
      </c>
      <c r="F57" s="191"/>
      <c r="G57" s="471">
        <f>SUM(G3:G55,Martial!M3:M51)</f>
        <v>302074.5</v>
      </c>
    </row>
  </sheetData>
  <sortState xmlns:xlrd2="http://schemas.microsoft.com/office/spreadsheetml/2017/richdata2" ref="A3:D8">
    <sortCondition ref="A3:A8"/>
  </sortState>
  <phoneticPr fontId="0" type="noConversion"/>
  <conditionalFormatting sqref="G57">
    <cfRule type="cellIs" dxfId="3" priority="2" operator="lessThan">
      <formula>0</formula>
    </cfRule>
  </conditionalFormatting>
  <conditionalFormatting sqref="B51">
    <cfRule type="cellIs" dxfId="2"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showGridLines="0" workbookViewId="0"/>
  </sheetViews>
  <sheetFormatPr defaultColWidth="13" defaultRowHeight="15.6"/>
  <cols>
    <col min="1" max="1" width="13.296875" style="65" bestFit="1" customWidth="1"/>
    <col min="2" max="2" width="10" style="66" customWidth="1"/>
    <col min="3" max="3" width="4.59765625" style="66" customWidth="1"/>
    <col min="4" max="4" width="13.69921875" style="65" bestFit="1" customWidth="1"/>
    <col min="5" max="5" width="9.59765625" style="66" bestFit="1" customWidth="1"/>
    <col min="6" max="6" width="14.8984375" style="65" customWidth="1"/>
    <col min="7" max="7" width="17.8984375" style="66" customWidth="1"/>
    <col min="8" max="16384" width="13" style="21"/>
  </cols>
  <sheetData>
    <row r="1" spans="1:7" ht="29.4" thickTop="1" thickBot="1">
      <c r="A1" s="329" t="s">
        <v>428</v>
      </c>
      <c r="B1" s="330"/>
      <c r="C1" s="330"/>
      <c r="D1" s="331"/>
      <c r="E1" s="332"/>
      <c r="F1" s="333"/>
      <c r="G1" s="334" t="s">
        <v>126</v>
      </c>
    </row>
    <row r="2" spans="1:7" ht="17.399999999999999" thickTop="1">
      <c r="A2" s="22" t="s">
        <v>746</v>
      </c>
      <c r="B2" s="335" t="s">
        <v>429</v>
      </c>
      <c r="C2" s="335"/>
      <c r="D2" s="24" t="s">
        <v>733</v>
      </c>
      <c r="E2" s="25" t="s">
        <v>402</v>
      </c>
      <c r="F2" s="24" t="s">
        <v>731</v>
      </c>
      <c r="G2" s="336" t="s">
        <v>431</v>
      </c>
    </row>
    <row r="3" spans="1:7" ht="17.399999999999999" thickBot="1">
      <c r="A3" s="337" t="s">
        <v>750</v>
      </c>
      <c r="B3" s="338" t="s">
        <v>445</v>
      </c>
      <c r="C3" s="339"/>
      <c r="D3" s="340" t="s">
        <v>794</v>
      </c>
      <c r="E3" s="341" t="s">
        <v>401</v>
      </c>
      <c r="F3" s="340" t="s">
        <v>84</v>
      </c>
      <c r="G3" s="342" t="s">
        <v>430</v>
      </c>
    </row>
    <row r="4" spans="1:7" ht="17.399999999999999" thickTop="1">
      <c r="A4" s="32" t="s">
        <v>728</v>
      </c>
      <c r="B4" s="343">
        <v>27</v>
      </c>
      <c r="C4" s="344" t="str">
        <f t="shared" ref="C4:C9" si="0">IF(B4&gt;9.9,CONCATENATE("+",ROUNDDOWN((B4-10)/2,0)),ROUNDUP((B4-10)/2,0))</f>
        <v>+8</v>
      </c>
      <c r="D4" s="345" t="s">
        <v>742</v>
      </c>
      <c r="E4" s="346">
        <v>51</v>
      </c>
      <c r="F4" s="347">
        <v>51</v>
      </c>
      <c r="G4" s="348"/>
    </row>
    <row r="5" spans="1:7" ht="17.399999999999999" thickBot="1">
      <c r="A5" s="35" t="s">
        <v>725</v>
      </c>
      <c r="B5" s="349">
        <v>13</v>
      </c>
      <c r="C5" s="350" t="str">
        <f t="shared" si="0"/>
        <v>+1</v>
      </c>
      <c r="D5" s="351" t="s">
        <v>795</v>
      </c>
      <c r="E5" s="352">
        <v>10</v>
      </c>
      <c r="F5" s="404">
        <f>E5+2+C5</f>
        <v>13</v>
      </c>
      <c r="G5" s="353"/>
    </row>
    <row r="6" spans="1:7" ht="17.399999999999999" thickTop="1">
      <c r="A6" s="39" t="s">
        <v>724</v>
      </c>
      <c r="B6" s="349">
        <v>19</v>
      </c>
      <c r="C6" s="350" t="str">
        <f t="shared" si="0"/>
        <v>+4</v>
      </c>
      <c r="D6" s="354" t="s">
        <v>796</v>
      </c>
      <c r="E6" s="355">
        <v>4</v>
      </c>
      <c r="F6" s="356"/>
      <c r="G6" s="353"/>
    </row>
    <row r="7" spans="1:7" ht="16.8">
      <c r="A7" s="357" t="s">
        <v>729</v>
      </c>
      <c r="B7" s="349">
        <v>2</v>
      </c>
      <c r="C7" s="350">
        <f t="shared" si="0"/>
        <v>-4</v>
      </c>
      <c r="D7" s="354" t="s">
        <v>797</v>
      </c>
      <c r="E7" s="358">
        <v>9</v>
      </c>
      <c r="F7" s="359"/>
      <c r="G7" s="353"/>
    </row>
    <row r="8" spans="1:7" ht="16.8">
      <c r="A8" s="46" t="s">
        <v>727</v>
      </c>
      <c r="B8" s="349">
        <v>12</v>
      </c>
      <c r="C8" s="360" t="str">
        <f t="shared" si="0"/>
        <v>+1</v>
      </c>
      <c r="D8" s="361" t="s">
        <v>798</v>
      </c>
      <c r="E8" s="358">
        <v>6</v>
      </c>
      <c r="F8" s="359"/>
      <c r="G8" s="353"/>
    </row>
    <row r="9" spans="1:7" ht="17.399999999999999" thickBot="1">
      <c r="A9" s="48" t="s">
        <v>726</v>
      </c>
      <c r="B9" s="362">
        <v>6</v>
      </c>
      <c r="C9" s="363">
        <f t="shared" si="0"/>
        <v>-2</v>
      </c>
      <c r="D9" s="364" t="s">
        <v>57</v>
      </c>
      <c r="E9" s="365">
        <v>3</v>
      </c>
      <c r="F9" s="359"/>
      <c r="G9" s="353"/>
    </row>
    <row r="10" spans="1:7" ht="17.399999999999999" thickTop="1">
      <c r="A10" s="22"/>
      <c r="B10" s="30"/>
      <c r="C10" s="30"/>
      <c r="D10" s="30"/>
      <c r="E10" s="27"/>
      <c r="F10" s="366"/>
      <c r="G10" s="353"/>
    </row>
    <row r="11" spans="1:7" ht="16.8">
      <c r="A11" s="59"/>
      <c r="B11" s="30"/>
      <c r="C11" s="30"/>
      <c r="D11" s="30"/>
      <c r="E11" s="27"/>
      <c r="F11" s="30"/>
      <c r="G11" s="27"/>
    </row>
    <row r="12" spans="1:7" ht="17.399999999999999" thickBot="1">
      <c r="A12" s="62"/>
      <c r="B12" s="63"/>
      <c r="C12" s="63"/>
      <c r="D12" s="63"/>
      <c r="E12" s="64"/>
      <c r="F12" s="63"/>
      <c r="G12" s="64"/>
    </row>
    <row r="13"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4"/>
  <sheetViews>
    <sheetView showGridLines="0" workbookViewId="0"/>
  </sheetViews>
  <sheetFormatPr defaultColWidth="9" defaultRowHeight="15.6"/>
  <cols>
    <col min="1" max="1" width="62.796875" style="26" bestFit="1" customWidth="1"/>
    <col min="2" max="2" width="9.5" style="371" customWidth="1"/>
    <col min="3" max="3" width="6.3984375" style="26" customWidth="1"/>
    <col min="4" max="16384" width="9" style="26"/>
  </cols>
  <sheetData>
    <row r="1" spans="1:3">
      <c r="A1" s="367" t="s">
        <v>141</v>
      </c>
      <c r="B1" s="368" t="str">
        <f>'Personal File'!A1</f>
        <v>Allisa</v>
      </c>
      <c r="C1" s="369" t="s">
        <v>140</v>
      </c>
    </row>
    <row r="2" spans="1:3">
      <c r="A2" s="372" t="s">
        <v>809</v>
      </c>
      <c r="B2" s="370" t="s">
        <v>772</v>
      </c>
      <c r="C2" s="643">
        <v>0.04</v>
      </c>
    </row>
    <row r="3" spans="1:3">
      <c r="A3" s="372" t="s">
        <v>775</v>
      </c>
      <c r="B3" s="370" t="s">
        <v>772</v>
      </c>
      <c r="C3" s="643">
        <v>0.04</v>
      </c>
    </row>
    <row r="4" spans="1:3">
      <c r="A4" s="372" t="s">
        <v>776</v>
      </c>
      <c r="B4" s="370" t="s">
        <v>770</v>
      </c>
      <c r="C4" s="643">
        <v>0.12</v>
      </c>
    </row>
    <row r="5" spans="1:3">
      <c r="A5" s="372" t="s">
        <v>777</v>
      </c>
      <c r="B5" s="370" t="s">
        <v>781</v>
      </c>
      <c r="C5" s="643">
        <v>0.08</v>
      </c>
    </row>
    <row r="6" spans="1:3">
      <c r="A6" s="372" t="s">
        <v>778</v>
      </c>
      <c r="B6" s="370" t="s">
        <v>770</v>
      </c>
      <c r="C6" s="643">
        <v>0.12</v>
      </c>
    </row>
    <row r="7" spans="1:3">
      <c r="A7" s="367" t="s">
        <v>52</v>
      </c>
      <c r="B7" s="368"/>
      <c r="C7" s="644">
        <f>SUM(C2:C6)</f>
        <v>0.4</v>
      </c>
    </row>
    <row r="8" spans="1:3">
      <c r="A8" s="367"/>
      <c r="B8" s="368"/>
      <c r="C8" s="644"/>
    </row>
    <row r="9" spans="1:3">
      <c r="A9" s="367" t="s">
        <v>139</v>
      </c>
      <c r="B9" s="467">
        <v>0</v>
      </c>
      <c r="C9" s="468"/>
    </row>
    <row r="10" spans="1:3">
      <c r="A10" s="367" t="s">
        <v>138</v>
      </c>
      <c r="B10" s="467">
        <v>0</v>
      </c>
      <c r="C10" s="468"/>
    </row>
    <row r="11" spans="1:3">
      <c r="A11" s="367" t="s">
        <v>137</v>
      </c>
      <c r="B11" s="467">
        <f>IF(B9=0,B10*C7,(B10*C7*(1-(B9/4))))</f>
        <v>0</v>
      </c>
      <c r="C11" s="468"/>
    </row>
    <row r="12" spans="1:3">
      <c r="A12" s="367" t="s">
        <v>136</v>
      </c>
      <c r="B12" s="645">
        <v>0</v>
      </c>
      <c r="C12" s="469"/>
    </row>
    <row r="13" spans="1:3">
      <c r="A13" s="367" t="s">
        <v>52</v>
      </c>
      <c r="B13" s="470">
        <f>SUM(B11:B12)</f>
        <v>0</v>
      </c>
      <c r="C13" s="468"/>
    </row>
    <row r="14" spans="1:3">
      <c r="A14" s="367" t="s">
        <v>135</v>
      </c>
      <c r="B14" s="467">
        <v>153000</v>
      </c>
      <c r="C14" s="468"/>
    </row>
    <row r="15" spans="1:3">
      <c r="A15" s="367" t="s">
        <v>134</v>
      </c>
      <c r="B15" s="470">
        <f>SUM(B13:B14)</f>
        <v>153000</v>
      </c>
      <c r="C15" s="468"/>
    </row>
    <row r="16" spans="1:3">
      <c r="A16" s="468"/>
      <c r="B16" s="468"/>
      <c r="C16" s="468"/>
    </row>
    <row r="17" spans="1:3">
      <c r="A17" s="468"/>
      <c r="B17" s="468"/>
      <c r="C17" s="469"/>
    </row>
    <row r="18" spans="1:3">
      <c r="A18" s="468"/>
      <c r="B18" s="468"/>
      <c r="C18" s="468"/>
    </row>
    <row r="19" spans="1:3">
      <c r="A19" s="468"/>
      <c r="B19" s="468"/>
      <c r="C19" s="468"/>
    </row>
    <row r="20" spans="1:3">
      <c r="A20" s="468"/>
      <c r="B20" s="468"/>
      <c r="C20" s="468"/>
    </row>
    <row r="21" spans="1:3">
      <c r="A21" s="468"/>
      <c r="B21" s="468"/>
    </row>
    <row r="22" spans="1:3">
      <c r="A22" s="468"/>
      <c r="B22" s="468"/>
    </row>
    <row r="24" spans="1:3">
      <c r="A24" s="373"/>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Corellion</vt:lpstr>
      <vt:lpstr>Spells</vt:lpstr>
      <vt:lpstr>Feats</vt:lpstr>
      <vt:lpstr>Martial</vt:lpstr>
      <vt:lpstr>Equipment</vt:lpstr>
      <vt:lpstr>Animal</vt:lpstr>
      <vt:lpstr>XP Awards</vt:lpstr>
      <vt:lpstr>Animal!Print_Area</vt:lpstr>
      <vt:lpstr>Corellion!Print_Area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2019-10-17T00:47:50Z</cp:lastPrinted>
  <dcterms:created xsi:type="dcterms:W3CDTF">2000-10-24T15:39:59Z</dcterms:created>
  <dcterms:modified xsi:type="dcterms:W3CDTF">2020-12-09T09:15:11Z</dcterms:modified>
</cp:coreProperties>
</file>