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A\Jue\DoW\PCs\"/>
    </mc:Choice>
  </mc:AlternateContent>
  <xr:revisionPtr revIDLastSave="0" documentId="13_ncr:1_{8FC97784-19A7-4EFF-ABAB-B7FD7D365DE7}"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Corellion" sheetId="28" r:id="rId3"/>
    <sheet name="Spells" sheetId="26" r:id="rId4"/>
    <sheet name="Feats" sheetId="20" r:id="rId5"/>
    <sheet name="Martial" sheetId="6" r:id="rId6"/>
    <sheet name="Equipment" sheetId="19" r:id="rId7"/>
    <sheet name="Animal" sheetId="23" r:id="rId8"/>
    <sheet name="XP Awards" sheetId="21" r:id="rId9"/>
  </sheets>
  <externalReferences>
    <externalReference r:id="rId10"/>
  </externalReferences>
  <definedNames>
    <definedName name="NoShade">'[1]Spell Sheet'!$FH$1</definedName>
    <definedName name="OLE_LINK1" localSheetId="4">Feats!#REF!</definedName>
    <definedName name="OLE_LINK1" localSheetId="3">Spells!#REF!</definedName>
    <definedName name="_xlnm.Print_Area" localSheetId="7">Animal!$A$1:$H$12</definedName>
    <definedName name="_xlnm.Print_Area" localSheetId="2">Corellion!$A$1:$I$47</definedName>
    <definedName name="_xlnm.Print_Area" localSheetId="6">Equipment!#REF!</definedName>
    <definedName name="_xlnm.Print_Area" localSheetId="4">Feats!#REF!</definedName>
    <definedName name="_xlnm.Print_Area" localSheetId="5">Martial!#REF!</definedName>
    <definedName name="_xlnm.Print_Area" localSheetId="0">'Personal File'!$A$1:$H$70</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6" l="1"/>
  <c r="C13" i="6"/>
  <c r="B5" i="15" l="1"/>
  <c r="B4" i="15"/>
  <c r="B3" i="15"/>
  <c r="B8" i="4"/>
  <c r="C36" i="26"/>
  <c r="C35" i="26"/>
  <c r="R34" i="26"/>
  <c r="C37" i="26"/>
  <c r="R36" i="26"/>
  <c r="R35" i="26"/>
  <c r="H30" i="15"/>
  <c r="E59" i="15"/>
  <c r="I13" i="6" l="1"/>
  <c r="I12" i="6"/>
  <c r="M42" i="6" l="1"/>
  <c r="M41" i="6"/>
  <c r="M43" i="6"/>
  <c r="M40" i="6" l="1"/>
  <c r="M39" i="6"/>
  <c r="G7" i="19"/>
  <c r="E57" i="15" l="1"/>
  <c r="N6" i="26" l="1"/>
  <c r="E12" i="4" l="1"/>
  <c r="G31" i="6"/>
  <c r="I19" i="6" l="1"/>
  <c r="I18" i="6"/>
  <c r="I7" i="6"/>
  <c r="I6" i="6"/>
  <c r="I10" i="6" l="1"/>
  <c r="C7" i="21" l="1"/>
  <c r="B11" i="21" s="1"/>
  <c r="B13" i="21" s="1"/>
  <c r="B15" i="21" s="1"/>
  <c r="B1" i="21" l="1"/>
  <c r="I16" i="6" l="1"/>
  <c r="I17" i="6"/>
  <c r="H20" i="6"/>
  <c r="I20" i="6"/>
  <c r="I21" i="6"/>
  <c r="J20" i="6" l="1"/>
  <c r="H38" i="15" l="1"/>
  <c r="M6" i="26" l="1"/>
  <c r="G8" i="26" l="1"/>
  <c r="H21" i="15" l="1"/>
  <c r="B13" i="4" l="1"/>
  <c r="M49" i="6" l="1"/>
  <c r="M47" i="6"/>
  <c r="M46" i="6"/>
  <c r="M45" i="6"/>
  <c r="M48" i="6"/>
  <c r="B12" i="4" l="1"/>
  <c r="M44" i="6" l="1"/>
  <c r="M35" i="6"/>
  <c r="M36" i="6"/>
  <c r="M37" i="6"/>
  <c r="M38" i="6"/>
  <c r="M50" i="6"/>
  <c r="M51" i="6" l="1"/>
  <c r="H29" i="15" l="1"/>
  <c r="H28" i="15"/>
  <c r="H27" i="15"/>
  <c r="H25" i="15"/>
  <c r="I9" i="6" l="1"/>
  <c r="H15" i="15" l="1"/>
  <c r="L6" i="26" l="1"/>
  <c r="F16" i="15" l="1"/>
  <c r="H13" i="15" l="1"/>
  <c r="I4" i="6"/>
  <c r="K6" i="26" l="1"/>
  <c r="C32" i="19" l="1"/>
  <c r="C38" i="19" s="1"/>
  <c r="H40" i="15" l="1"/>
  <c r="H39" i="15"/>
  <c r="H37" i="15"/>
  <c r="H36" i="15"/>
  <c r="H35" i="15"/>
  <c r="H34" i="15"/>
  <c r="H33" i="15"/>
  <c r="H32" i="15"/>
  <c r="H31" i="15"/>
  <c r="H26" i="15"/>
  <c r="H24" i="15"/>
  <c r="H23" i="15"/>
  <c r="H22" i="15"/>
  <c r="H20" i="15"/>
  <c r="H19" i="15"/>
  <c r="H18" i="15"/>
  <c r="H17" i="15"/>
  <c r="H16" i="15"/>
  <c r="H14" i="15"/>
  <c r="H12" i="15"/>
  <c r="H11" i="15"/>
  <c r="H10" i="15"/>
  <c r="H9" i="15"/>
  <c r="G57" i="19" l="1"/>
  <c r="J6" i="26" l="1"/>
  <c r="I3" i="6" l="1"/>
  <c r="C49" i="19" l="1"/>
  <c r="I8" i="6" l="1"/>
  <c r="C9" i="23" l="1"/>
  <c r="C8" i="23"/>
  <c r="C7" i="23"/>
  <c r="C6" i="23"/>
  <c r="C5" i="23"/>
  <c r="F5" i="23" s="1"/>
  <c r="C4" i="23"/>
  <c r="H5" i="15" l="1"/>
  <c r="H4" i="15"/>
  <c r="H3" i="15"/>
  <c r="C16" i="4" l="1"/>
  <c r="C15" i="4"/>
  <c r="C14" i="4"/>
  <c r="C13" i="4"/>
  <c r="C12" i="4"/>
  <c r="C11" i="4"/>
  <c r="C27" i="26" l="1"/>
  <c r="C19" i="26"/>
  <c r="R28" i="26"/>
  <c r="R21" i="26"/>
  <c r="C20" i="26"/>
  <c r="R29" i="26"/>
  <c r="R22" i="26"/>
  <c r="R30" i="26"/>
  <c r="R23" i="26"/>
  <c r="C34" i="26"/>
  <c r="R31" i="26"/>
  <c r="R24" i="26"/>
  <c r="C33" i="26"/>
  <c r="R32" i="26"/>
  <c r="R25" i="26"/>
  <c r="R33" i="26"/>
  <c r="R18" i="26"/>
  <c r="R26" i="26"/>
  <c r="R37" i="26"/>
  <c r="R19" i="26"/>
  <c r="R27" i="26"/>
  <c r="R20" i="26"/>
  <c r="H19" i="6"/>
  <c r="J19" i="6" s="1"/>
  <c r="H17" i="6"/>
  <c r="J17" i="6" s="1"/>
  <c r="H18" i="6"/>
  <c r="J18" i="6" s="1"/>
  <c r="H16" i="6"/>
  <c r="J16" i="6" s="1"/>
  <c r="H21" i="6"/>
  <c r="J21" i="6" s="1"/>
  <c r="C6" i="6"/>
  <c r="C19" i="6"/>
  <c r="C7" i="6"/>
  <c r="C18" i="6"/>
  <c r="C9" i="6"/>
  <c r="C10" i="6"/>
  <c r="H7" i="6"/>
  <c r="J7" i="6" s="1"/>
  <c r="H6" i="6"/>
  <c r="J6" i="6" s="1"/>
  <c r="H10" i="6"/>
  <c r="J10" i="6" s="1"/>
  <c r="E14" i="4"/>
  <c r="D26" i="15"/>
  <c r="E26" i="15" s="1"/>
  <c r="D39" i="15"/>
  <c r="E39" i="15" s="1"/>
  <c r="D7" i="15"/>
  <c r="E7" i="15" s="1"/>
  <c r="D16" i="15"/>
  <c r="E16" i="15" s="1"/>
  <c r="D27" i="15"/>
  <c r="E27" i="15" s="1"/>
  <c r="D41" i="15"/>
  <c r="E41" i="15" s="1"/>
  <c r="D30" i="15"/>
  <c r="E30" i="15" s="1"/>
  <c r="D4" i="15"/>
  <c r="E4" i="15" s="1"/>
  <c r="D21" i="15"/>
  <c r="E21" i="15" s="1"/>
  <c r="D33" i="15"/>
  <c r="E33" i="15" s="1"/>
  <c r="D3" i="15"/>
  <c r="E3" i="15" s="1"/>
  <c r="D10" i="15"/>
  <c r="E10" i="15" s="1"/>
  <c r="E58" i="15"/>
  <c r="E56" i="15"/>
  <c r="D6" i="15"/>
  <c r="E6" i="15" s="1"/>
  <c r="D17" i="15"/>
  <c r="E17" i="15" s="1"/>
  <c r="D11" i="15"/>
  <c r="E11" i="15" s="1"/>
  <c r="D31" i="15"/>
  <c r="E31" i="15" s="1"/>
  <c r="D12" i="15"/>
  <c r="E12" i="15" s="1"/>
  <c r="D34" i="15"/>
  <c r="E34" i="15" s="1"/>
  <c r="D24" i="15"/>
  <c r="E24" i="15" s="1"/>
  <c r="D35" i="15"/>
  <c r="E35" i="15" s="1"/>
  <c r="D14" i="15"/>
  <c r="E14" i="15" s="1"/>
  <c r="E55" i="15"/>
  <c r="R16" i="26"/>
  <c r="R8" i="26"/>
  <c r="R17" i="26"/>
  <c r="R15" i="26"/>
  <c r="R7" i="26"/>
  <c r="R11" i="26"/>
  <c r="R14" i="26"/>
  <c r="R6" i="26"/>
  <c r="R3" i="26"/>
  <c r="R13" i="26"/>
  <c r="R5" i="26"/>
  <c r="R12" i="26"/>
  <c r="R4" i="26"/>
  <c r="R10" i="26"/>
  <c r="R9" i="26"/>
  <c r="C31" i="26"/>
  <c r="C23" i="26"/>
  <c r="C13" i="26"/>
  <c r="D15" i="15"/>
  <c r="E15" i="15" s="1"/>
  <c r="D18" i="15"/>
  <c r="E18" i="15" s="1"/>
  <c r="D40" i="15"/>
  <c r="E40" i="15" s="1"/>
  <c r="D8" i="15"/>
  <c r="E8" i="15" s="1"/>
  <c r="D28" i="15"/>
  <c r="E28" i="15" s="1"/>
  <c r="D19" i="15"/>
  <c r="E19" i="15" s="1"/>
  <c r="D13" i="15"/>
  <c r="E13" i="15" s="1"/>
  <c r="D22" i="15"/>
  <c r="E22" i="15" s="1"/>
  <c r="E10" i="4"/>
  <c r="D9" i="15"/>
  <c r="E9" i="15" s="1"/>
  <c r="D23" i="15"/>
  <c r="E23" i="15" s="1"/>
  <c r="D38" i="15"/>
  <c r="E38" i="15" s="1"/>
  <c r="H12" i="6"/>
  <c r="H9" i="6"/>
  <c r="J9" i="6" s="1"/>
  <c r="H8" i="6"/>
  <c r="H4" i="6"/>
  <c r="J4" i="6" s="1"/>
  <c r="H13" i="6"/>
  <c r="H3" i="6"/>
  <c r="D29" i="15"/>
  <c r="E29" i="15" s="1"/>
  <c r="D37" i="15"/>
  <c r="E37" i="15" s="1"/>
  <c r="D20" i="15"/>
  <c r="E20" i="15" s="1"/>
  <c r="D32" i="15"/>
  <c r="E32" i="15" s="1"/>
  <c r="D36" i="15"/>
  <c r="E36" i="15" s="1"/>
  <c r="D5" i="15"/>
  <c r="E5" i="15" s="1"/>
  <c r="D25" i="15"/>
  <c r="E25" i="15" s="1"/>
  <c r="C30" i="26"/>
  <c r="C28" i="26"/>
  <c r="C26" i="26"/>
  <c r="C32" i="26"/>
  <c r="C21" i="26"/>
  <c r="C22" i="26"/>
  <c r="C29" i="26"/>
  <c r="C18" i="26"/>
  <c r="C25" i="26"/>
  <c r="C16" i="26"/>
  <c r="C12" i="26"/>
  <c r="C7" i="26"/>
  <c r="C3" i="26"/>
  <c r="C15" i="26"/>
  <c r="C6" i="26"/>
  <c r="C11" i="26"/>
  <c r="C24" i="26"/>
  <c r="C10" i="26"/>
  <c r="C14" i="26"/>
  <c r="C9" i="26"/>
  <c r="C5" i="26"/>
  <c r="C17" i="26"/>
  <c r="C8" i="26"/>
  <c r="C4" i="26"/>
  <c r="B9" i="4"/>
  <c r="E16" i="4"/>
  <c r="E15" i="4" s="1"/>
  <c r="E54" i="15"/>
  <c r="E53" i="15"/>
  <c r="E47" i="15"/>
  <c r="E51" i="15"/>
  <c r="E43" i="15"/>
  <c r="E44" i="15"/>
  <c r="E48" i="15"/>
  <c r="E52" i="15"/>
  <c r="E49" i="15"/>
  <c r="E50" i="15"/>
  <c r="E45" i="15"/>
  <c r="E46" i="15"/>
  <c r="G3" i="15"/>
  <c r="I3" i="15" s="1"/>
  <c r="E13" i="4"/>
  <c r="C4" i="6"/>
  <c r="C3" i="6"/>
  <c r="C8" i="6"/>
  <c r="H41" i="15"/>
  <c r="H8" i="15"/>
  <c r="H7" i="15"/>
  <c r="H6" i="15"/>
  <c r="E42" i="15" l="1"/>
  <c r="G5" i="15"/>
  <c r="J3" i="6"/>
  <c r="J8" i="6"/>
  <c r="J13" i="6"/>
  <c r="J12" i="6"/>
  <c r="G4" i="15"/>
  <c r="I5" i="15" l="1"/>
  <c r="I4" i="15"/>
  <c r="B42" i="15" l="1"/>
  <c r="I6" i="26" l="1"/>
  <c r="H6" i="26"/>
  <c r="G6" i="26"/>
  <c r="G24" i="15" l="1"/>
  <c r="I24" i="15" l="1"/>
  <c r="G29" i="15" l="1"/>
  <c r="C46" i="19"/>
  <c r="G7" i="15" l="1"/>
  <c r="G11" i="15"/>
  <c r="I11" i="15" s="1"/>
  <c r="G17" i="15"/>
  <c r="G22" i="15"/>
  <c r="G25" i="15"/>
  <c r="I29" i="15"/>
  <c r="G28" i="15"/>
  <c r="I28" i="15" s="1"/>
  <c r="G32" i="15"/>
  <c r="I32" i="15" s="1"/>
  <c r="G12" i="15"/>
  <c r="G33" i="15"/>
  <c r="G40" i="15"/>
  <c r="G38" i="15"/>
  <c r="I38" i="15" s="1"/>
  <c r="G39" i="15"/>
  <c r="G34" i="15"/>
  <c r="G19" i="15"/>
  <c r="G9" i="15"/>
  <c r="G15" i="15"/>
  <c r="G20" i="15"/>
  <c r="G6" i="15"/>
  <c r="I6" i="15" s="1"/>
  <c r="G8" i="15"/>
  <c r="G10" i="15"/>
  <c r="G13" i="15"/>
  <c r="I13" i="15" s="1"/>
  <c r="G16" i="15"/>
  <c r="G18" i="15"/>
  <c r="G21" i="15"/>
  <c r="G23" i="15"/>
  <c r="G26" i="15"/>
  <c r="I26" i="15" s="1"/>
  <c r="G30" i="15"/>
  <c r="G41" i="15"/>
  <c r="G14" i="15"/>
  <c r="G27" i="15"/>
  <c r="I27" i="15" s="1"/>
  <c r="G31" i="15"/>
  <c r="G36" i="15"/>
  <c r="G37" i="15"/>
  <c r="G35" i="15"/>
  <c r="I31" i="15" l="1"/>
  <c r="I30" i="15"/>
  <c r="I23" i="15"/>
  <c r="I18" i="15"/>
  <c r="I10" i="15"/>
  <c r="I40" i="15"/>
  <c r="I21" i="15"/>
  <c r="I41" i="15"/>
  <c r="I15" i="15"/>
  <c r="I22" i="15"/>
  <c r="I8" i="15"/>
  <c r="I20" i="15"/>
  <c r="I19" i="15"/>
  <c r="I9" i="15"/>
  <c r="I35" i="15"/>
  <c r="I25" i="15"/>
  <c r="I17" i="15"/>
  <c r="I39" i="15"/>
  <c r="I16" i="15"/>
  <c r="I7" i="15"/>
  <c r="I37" i="15"/>
  <c r="I36" i="15"/>
  <c r="I14" i="15"/>
  <c r="I34" i="15"/>
  <c r="I33"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theme="1"/>
            <rFont val="Times New Roman"/>
            <family val="1"/>
          </rPr>
          <t>bane -1   bless +1
haste +1   aid +1
inspire courage +2</t>
        </r>
      </text>
    </comment>
    <comment ref="C10" authorId="0" shapeId="0" xr:uid="{00000000-0006-0000-0000-000002000000}">
      <text>
        <r>
          <rPr>
            <sz val="12"/>
            <color indexed="81"/>
            <rFont val="Times New Roman"/>
            <family val="1"/>
          </rPr>
          <t>Next level at 153,000 XPs</t>
        </r>
      </text>
    </comment>
    <comment ref="E10" authorId="0" shapeId="0" xr:uid="{00000000-0006-0000-0000-000003000000}">
      <text>
        <r>
          <rPr>
            <sz val="12"/>
            <color indexed="81"/>
            <rFont val="Times New Roman"/>
            <family val="1"/>
          </rPr>
          <t>ECL + 2 (Cha) + 2 (Great Renown) - 2 (Animal Companion) +1 (Fairness &amp; Generosity)</t>
        </r>
      </text>
    </comment>
    <comment ref="B11" authorId="0" shapeId="0" xr:uid="{00000000-0006-0000-0000-000004000000}">
      <text>
        <r>
          <rPr>
            <i/>
            <sz val="12"/>
            <color indexed="81"/>
            <rFont val="Times New Roman"/>
            <family val="1"/>
          </rPr>
          <t>bear’s heart +4
Fatigued -2</t>
        </r>
      </text>
    </comment>
    <comment ref="E11" authorId="0" shapeId="0" xr:uid="{00000000-0006-0000-0000-000005000000}">
      <text>
        <r>
          <rPr>
            <sz val="12"/>
            <color indexed="81"/>
            <rFont val="Times New Roman"/>
            <family val="1"/>
          </rPr>
          <t>See PHB 162</t>
        </r>
      </text>
    </comment>
    <comment ref="B12" authorId="0" shapeId="0" xr:uid="{00000000-0006-0000-0000-000006000000}">
      <text>
        <r>
          <rPr>
            <sz val="12"/>
            <color indexed="81"/>
            <rFont val="Times New Roman"/>
            <family val="1"/>
          </rPr>
          <t xml:space="preserve">Gloves of Dexterity +2
</t>
        </r>
        <r>
          <rPr>
            <i/>
            <sz val="12"/>
            <color indexed="81"/>
            <rFont val="Times New Roman"/>
            <family val="1"/>
          </rPr>
          <t>cat’s grace +4
Fatigued -2</t>
        </r>
      </text>
    </comment>
    <comment ref="B13" authorId="0" shapeId="0" xr:uid="{00000000-0006-0000-0000-000007000000}">
      <text>
        <r>
          <rPr>
            <i/>
            <sz val="12"/>
            <color indexed="81"/>
            <rFont val="Times New Roman"/>
            <family val="1"/>
          </rPr>
          <t>bear’s endurance +4</t>
        </r>
      </text>
    </comment>
    <comment ref="E13" authorId="0" shapeId="0" xr:uid="{00000000-0006-0000-0000-000008000000}">
      <text>
        <r>
          <rPr>
            <sz val="12"/>
            <color indexed="81"/>
            <rFont val="Times New Roman"/>
            <family val="1"/>
          </rPr>
          <t>[(13 * 8 Druid) * 75%]
+ [(3 * 8 MoMF) * 75%]
+ (16 * 0 Con)</t>
        </r>
      </text>
    </comment>
    <comment ref="E14" authorId="0" shapeId="0" xr:uid="{00000000-0006-0000-0000-000009000000}">
      <text>
        <r>
          <rPr>
            <i/>
            <sz val="12"/>
            <color indexed="81"/>
            <rFont val="Times New Roman"/>
            <family val="1"/>
          </rPr>
          <t>haste +1      bless +1
aid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sz val="12"/>
            <color indexed="81"/>
            <rFont val="Times New Roman"/>
            <family val="1"/>
          </rPr>
          <t>Hide Armor -3
Heavy Wooden Shield -2</t>
        </r>
      </text>
    </comment>
    <comment ref="F9" authorId="0" shapeId="0" xr:uid="{00000000-0006-0000-0100-000002000000}">
      <text>
        <r>
          <rPr>
            <sz val="12"/>
            <color indexed="81"/>
            <rFont val="Times New Roman"/>
            <family val="1"/>
          </rPr>
          <t>Hide Armor -3</t>
        </r>
      </text>
    </comment>
    <comment ref="F13" authorId="0" shapeId="0" xr:uid="{00000000-0006-0000-0100-000003000000}">
      <text>
        <r>
          <rPr>
            <sz val="12"/>
            <color indexed="81"/>
            <rFont val="Times New Roman"/>
            <family val="1"/>
          </rPr>
          <t>Half-elf bonus</t>
        </r>
      </text>
    </comment>
    <comment ref="F16" authorId="0" shapeId="0" xr:uid="{00000000-0006-0000-0100-000004000000}">
      <text>
        <r>
          <rPr>
            <sz val="12"/>
            <color indexed="81"/>
            <rFont val="Times New Roman"/>
            <family val="1"/>
          </rPr>
          <t xml:space="preserve">Hide Armor -3
</t>
        </r>
        <r>
          <rPr>
            <i/>
            <sz val="12"/>
            <color indexed="81"/>
            <rFont val="Times New Roman"/>
            <family val="1"/>
          </rPr>
          <t>heart of water +5</t>
        </r>
        <r>
          <rPr>
            <sz val="12"/>
            <color indexed="81"/>
            <rFont val="Times New Roman"/>
            <family val="1"/>
          </rPr>
          <t xml:space="preserve">
Heavy Wooden Shield -2</t>
        </r>
      </text>
    </comment>
    <comment ref="F18" authorId="0" shapeId="0" xr:uid="{00000000-0006-0000-0100-000005000000}">
      <text>
        <r>
          <rPr>
            <sz val="12"/>
            <color indexed="81"/>
            <rFont val="Times New Roman"/>
            <family val="1"/>
          </rPr>
          <t>Half-elf bonus</t>
        </r>
      </text>
    </comment>
    <comment ref="F19" authorId="0" shapeId="0" xr:uid="{00000000-0006-0000-0100-000006000000}">
      <text>
        <r>
          <rPr>
            <sz val="12"/>
            <color indexed="81"/>
            <rFont val="Times New Roman"/>
            <family val="1"/>
          </rPr>
          <t>Druidic bonus</t>
        </r>
      </text>
    </comment>
    <comment ref="F20" authorId="0" shapeId="0" xr:uid="{00000000-0006-0000-0100-000007000000}">
      <text>
        <r>
          <rPr>
            <sz val="12"/>
            <color indexed="81"/>
            <rFont val="Times New Roman"/>
            <family val="1"/>
          </rPr>
          <t>Druidic bonus +2
Forester +2</t>
        </r>
      </text>
    </comment>
    <comment ref="F21" authorId="0" shapeId="0" xr:uid="{00000000-0006-0000-0100-000008000000}">
      <text>
        <r>
          <rPr>
            <sz val="12"/>
            <color indexed="81"/>
            <rFont val="Times New Roman"/>
            <family val="1"/>
          </rPr>
          <t>Hide Armor -3
Heavy Wooden Shield -2</t>
        </r>
      </text>
    </comment>
    <comment ref="F23" authorId="0" shapeId="0" xr:uid="{00000000-0006-0000-0100-000009000000}">
      <text>
        <r>
          <rPr>
            <sz val="12"/>
            <color indexed="81"/>
            <rFont val="Times New Roman"/>
            <family val="1"/>
          </rPr>
          <t>Hide Armor -3
Heavy Wooden Shield -2</t>
        </r>
      </text>
    </comment>
    <comment ref="F24" authorId="0" shapeId="0" xr:uid="{00000000-0006-0000-0100-00000A000000}">
      <text>
        <r>
          <rPr>
            <sz val="12"/>
            <color indexed="81"/>
            <rFont val="Times New Roman"/>
            <family val="1"/>
          </rPr>
          <t>Half-elf +2
Survival synergy +2</t>
        </r>
      </text>
    </comment>
    <comment ref="F25" authorId="0" shapeId="0" xr:uid="{00000000-0006-0000-0100-00000B000000}">
      <text>
        <r>
          <rPr>
            <sz val="12"/>
            <color indexed="81"/>
            <rFont val="Times New Roman"/>
            <family val="1"/>
          </rPr>
          <t>Half-elf bonus</t>
        </r>
      </text>
    </comment>
    <comment ref="F26" authorId="0" shapeId="0" xr:uid="{00000000-0006-0000-0100-00000C000000}">
      <text>
        <r>
          <rPr>
            <sz val="12"/>
            <color indexed="81"/>
            <rFont val="Times New Roman"/>
            <family val="1"/>
          </rPr>
          <t>Hide Armor -3
Heavy Wooden Shield -2</t>
        </r>
      </text>
    </comment>
    <comment ref="F30" authorId="0" shapeId="0" xr:uid="{00000000-0006-0000-0100-00000D000000}">
      <text>
        <r>
          <rPr>
            <sz val="12"/>
            <color indexed="81"/>
            <rFont val="Times New Roman"/>
            <family val="1"/>
          </rPr>
          <t>Handle Animal (synergy) +2</t>
        </r>
      </text>
    </comment>
    <comment ref="F31" authorId="0" shapeId="0" xr:uid="{00000000-0006-0000-0100-00000E000000}">
      <text>
        <r>
          <rPr>
            <sz val="12"/>
            <color indexed="81"/>
            <rFont val="Times New Roman"/>
            <family val="1"/>
          </rPr>
          <t>Half-elf bonus</t>
        </r>
      </text>
    </comment>
    <comment ref="F33" authorId="0" shapeId="0" xr:uid="{00000000-0006-0000-0100-00000F000000}">
      <text>
        <r>
          <rPr>
            <sz val="12"/>
            <color indexed="81"/>
            <rFont val="Times New Roman"/>
            <family val="1"/>
          </rPr>
          <t>Hide Armor -3
Heavy Wooden Shield -2</t>
        </r>
      </text>
    </comment>
    <comment ref="F36" authorId="0" shapeId="0" xr:uid="{00000000-0006-0000-0100-000010000000}">
      <text>
        <r>
          <rPr>
            <sz val="12"/>
            <color indexed="81"/>
            <rFont val="Times New Roman"/>
            <family val="1"/>
          </rPr>
          <t>Half-elf bonus</t>
        </r>
      </text>
    </comment>
    <comment ref="F37" authorId="0" shapeId="0" xr:uid="{00000000-0006-0000-0100-000011000000}">
      <text>
        <r>
          <rPr>
            <sz val="12"/>
            <color indexed="81"/>
            <rFont val="Times New Roman"/>
            <family val="1"/>
          </rPr>
          <t>Half-elf bonus +2
Forester +2
K: Nature (synergy) +2</t>
        </r>
      </text>
    </comment>
    <comment ref="F38" authorId="0" shapeId="0" xr:uid="{00000000-0006-0000-0100-000012000000}">
      <text>
        <r>
          <rPr>
            <i/>
            <sz val="12"/>
            <color indexed="81"/>
            <rFont val="Times New Roman"/>
            <family val="1"/>
          </rPr>
          <t>heart of water +8</t>
        </r>
      </text>
    </comment>
    <comment ref="F39" authorId="0" shapeId="0" xr:uid="{00000000-0006-0000-0100-000013000000}">
      <text>
        <r>
          <rPr>
            <sz val="12"/>
            <color indexed="81"/>
            <rFont val="Times New Roman"/>
            <family val="1"/>
          </rPr>
          <t>Hide Armor -3
Heavy Wooden Shield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1" authorId="0" shapeId="0" xr:uid="{00000000-0006-0000-0200-000001000000}">
      <text>
        <r>
          <rPr>
            <sz val="12"/>
            <color indexed="81"/>
            <rFont val="Times New Roman"/>
            <family val="1"/>
          </rPr>
          <t>grasshopper leg</t>
        </r>
      </text>
    </comment>
    <comment ref="D42" authorId="0" shapeId="0" xr:uid="{00000000-0006-0000-0200-000002000000}">
      <text>
        <r>
          <rPr>
            <sz val="12"/>
            <color indexed="81"/>
            <rFont val="Times New Roman"/>
            <family val="1"/>
          </rPr>
          <t>kuo-toa scale</t>
        </r>
      </text>
    </comment>
    <comment ref="D44" authorId="0" shapeId="0" xr:uid="{00000000-0006-0000-0200-000003000000}">
      <text>
        <r>
          <rPr>
            <sz val="12"/>
            <color indexed="81"/>
            <rFont val="Times New Roman"/>
            <family val="1"/>
          </rPr>
          <t>Pinch of dirt</t>
        </r>
      </text>
    </comment>
    <comment ref="D51" authorId="0" shapeId="0" xr:uid="{00000000-0006-0000-0200-000004000000}">
      <text>
        <r>
          <rPr>
            <sz val="12"/>
            <color indexed="81"/>
            <rFont val="Times New Roman"/>
            <family val="1"/>
          </rPr>
          <t>fish scale</t>
        </r>
      </text>
    </comment>
    <comment ref="D58" authorId="0" shapeId="0" xr:uid="{00000000-0006-0000-0200-000005000000}">
      <text>
        <r>
          <rPr>
            <sz val="12"/>
            <color indexed="81"/>
            <rFont val="Times New Roman"/>
            <family val="1"/>
          </rPr>
          <t>Oil-filled hourglass</t>
        </r>
      </text>
    </comment>
    <comment ref="D59" authorId="0" shapeId="0" xr:uid="{00000000-0006-0000-0200-000006000000}">
      <text>
        <r>
          <rPr>
            <sz val="12"/>
            <color indexed="81"/>
            <rFont val="Times New Roman"/>
            <family val="1"/>
          </rPr>
          <t>Snake scales</t>
        </r>
      </text>
    </comment>
    <comment ref="D63" authorId="0" shapeId="0" xr:uid="{00000000-0006-0000-0200-000007000000}">
      <text>
        <r>
          <rPr>
            <sz val="12"/>
            <color indexed="81"/>
            <rFont val="Times New Roman"/>
            <family val="1"/>
          </rPr>
          <t>drop of bile</t>
        </r>
      </text>
    </comment>
    <comment ref="D64" authorId="0" shapeId="0" xr:uid="{00000000-0006-0000-0200-000008000000}">
      <text>
        <r>
          <rPr>
            <sz val="12"/>
            <color indexed="81"/>
            <rFont val="Times New Roman"/>
            <family val="1"/>
          </rPr>
          <t>copper wire</t>
        </r>
      </text>
    </comment>
    <comment ref="D69" authorId="0" shapeId="0" xr:uid="{00000000-0006-0000-0200-000009000000}">
      <text>
        <r>
          <rPr>
            <sz val="12"/>
            <color indexed="81"/>
            <rFont val="Times New Roman"/>
            <family val="1"/>
          </rPr>
          <t>MW arrow/bolt</t>
        </r>
      </text>
    </comment>
    <comment ref="D70" authorId="0" shapeId="0" xr:uid="{00000000-0006-0000-0200-00000A000000}">
      <text>
        <r>
          <rPr>
            <sz val="12"/>
            <color indexed="81"/>
            <rFont val="Times New Roman"/>
            <family val="1"/>
          </rPr>
          <t>Bait for said animal</t>
        </r>
      </text>
    </comment>
    <comment ref="D72" authorId="0" shapeId="0" xr:uid="{00000000-0006-0000-0200-00000B000000}">
      <text>
        <r>
          <rPr>
            <sz val="12"/>
            <color indexed="81"/>
            <rFont val="Times New Roman"/>
            <family val="1"/>
          </rPr>
          <t>fur, feathers, skin</t>
        </r>
      </text>
    </comment>
    <comment ref="D75" authorId="0" shapeId="0" xr:uid="{00000000-0006-0000-0200-00000C000000}">
      <text>
        <r>
          <rPr>
            <sz val="12"/>
            <color indexed="81"/>
            <rFont val="Times New Roman"/>
            <family val="1"/>
          </rPr>
          <t>three-inch wooden dowel</t>
        </r>
      </text>
    </comment>
    <comment ref="D82" authorId="0" shapeId="0" xr:uid="{00000000-0006-0000-0200-00000D000000}">
      <text>
        <r>
          <rPr>
            <sz val="12"/>
            <color indexed="81"/>
            <rFont val="Times New Roman"/>
            <family val="1"/>
          </rPr>
          <t>Small thorn</t>
        </r>
      </text>
    </comment>
    <comment ref="D86" authorId="0" shapeId="0" xr:uid="{00000000-0006-0000-0200-00000E000000}">
      <text>
        <r>
          <rPr>
            <sz val="12"/>
            <color indexed="81"/>
            <rFont val="Times New Roman"/>
            <family val="1"/>
          </rPr>
          <t>Bull-shit or bull-hair</t>
        </r>
      </text>
    </comment>
    <comment ref="D87" authorId="0" shapeId="0" xr:uid="{00000000-0006-0000-0200-00000F000000}">
      <text>
        <r>
          <rPr>
            <sz val="12"/>
            <color indexed="81"/>
            <rFont val="Times New Roman"/>
            <family val="1"/>
          </rPr>
          <t>Pinch of cat fur</t>
        </r>
      </text>
    </comment>
    <comment ref="D88" authorId="0" shapeId="0" xr:uid="{00000000-0006-0000-0200-000010000000}">
      <text>
        <r>
          <rPr>
            <sz val="12"/>
            <color indexed="81"/>
            <rFont val="Times New Roman"/>
            <family val="1"/>
          </rPr>
          <t>drop of blood &amp; pinch of saltpeter</t>
        </r>
      </text>
    </comment>
    <comment ref="D98" authorId="0" shapeId="0" xr:uid="{00000000-0006-0000-0200-000011000000}">
      <text>
        <r>
          <rPr>
            <sz val="12"/>
            <color indexed="81"/>
            <rFont val="Times New Roman"/>
            <family val="1"/>
          </rPr>
          <t>Eagle feathers or droppings</t>
        </r>
      </text>
    </comment>
    <comment ref="D103" authorId="0" shapeId="0" xr:uid="{00000000-0006-0000-0200-000012000000}">
      <text>
        <r>
          <rPr>
            <sz val="12"/>
            <color indexed="81"/>
            <rFont val="Times New Roman"/>
            <family val="1"/>
          </rPr>
          <t>Snake scales</t>
        </r>
      </text>
    </comment>
    <comment ref="D105" authorId="0" shapeId="0" xr:uid="{00000000-0006-0000-0200-000013000000}">
      <text>
        <r>
          <rPr>
            <sz val="12"/>
            <color indexed="81"/>
            <rFont val="Times New Roman"/>
            <family val="1"/>
          </rPr>
          <t>½ lb. gold dust
(25-GP value)</t>
        </r>
      </text>
    </comment>
    <comment ref="D107" authorId="0" shapeId="0" xr:uid="{00000000-0006-0000-0200-000014000000}">
      <text>
        <r>
          <rPr>
            <sz val="12"/>
            <color indexed="81"/>
            <rFont val="Times New Roman"/>
            <family val="1"/>
          </rPr>
          <t>tallow, bringstone, powdered iron</t>
        </r>
      </text>
    </comment>
    <comment ref="D109" authorId="0" shapeId="0" xr:uid="{00000000-0006-0000-0200-000015000000}">
      <text>
        <r>
          <rPr>
            <sz val="12"/>
            <color indexed="81"/>
            <rFont val="Times New Roman"/>
            <family val="1"/>
          </rPr>
          <t>drop of water</t>
        </r>
      </text>
    </comment>
    <comment ref="D112" authorId="0" shapeId="0" xr:uid="{00000000-0006-0000-0200-000016000000}">
      <text>
        <r>
          <rPr>
            <sz val="12"/>
            <color indexed="81"/>
            <rFont val="Times New Roman"/>
            <family val="1"/>
          </rPr>
          <t>small mint leaf</t>
        </r>
      </text>
    </comment>
    <comment ref="D117" authorId="0" shapeId="0" xr:uid="{00000000-0006-0000-0200-000017000000}">
      <text>
        <r>
          <rPr>
            <sz val="12"/>
            <color indexed="81"/>
            <rFont val="Times New Roman"/>
            <family val="1"/>
          </rPr>
          <t>Dried seaweed</t>
        </r>
      </text>
    </comment>
    <comment ref="D119" authorId="0" shapeId="0" xr:uid="{00000000-0006-0000-0200-000018000000}">
      <text>
        <r>
          <rPr>
            <sz val="12"/>
            <color indexed="81"/>
            <rFont val="Times New Roman"/>
            <family val="1"/>
          </rPr>
          <t>pebble found in a node</t>
        </r>
      </text>
    </comment>
    <comment ref="D123" authorId="0" shapeId="0" xr:uid="{00000000-0006-0000-0200-000019000000}">
      <text>
        <r>
          <rPr>
            <sz val="12"/>
            <color indexed="81"/>
            <rFont val="Times New Roman"/>
            <family val="1"/>
          </rPr>
          <t>Feathers or pinch of owl droppings</t>
        </r>
      </text>
    </comment>
    <comment ref="D124" authorId="0" shapeId="0" xr:uid="{00000000-0006-0000-0200-00001A000000}">
      <text>
        <r>
          <rPr>
            <sz val="12"/>
            <color indexed="81"/>
            <rFont val="Times New Roman"/>
            <family val="1"/>
          </rPr>
          <t>Silver wire knot</t>
        </r>
      </text>
    </comment>
    <comment ref="D130" authorId="0" shapeId="0" xr:uid="{00000000-0006-0000-0200-00001B000000}">
      <text>
        <r>
          <rPr>
            <sz val="12"/>
            <color indexed="81"/>
            <rFont val="Times New Roman"/>
            <family val="1"/>
          </rPr>
          <t>Wool or fur</t>
        </r>
      </text>
    </comment>
    <comment ref="D131" authorId="0" shapeId="0" xr:uid="{00000000-0006-0000-0200-00001C000000}">
      <text>
        <r>
          <rPr>
            <sz val="12"/>
            <color indexed="81"/>
            <rFont val="Times New Roman"/>
            <family val="1"/>
          </rPr>
          <t>knotted rope</t>
        </r>
      </text>
    </comment>
    <comment ref="D132" authorId="0" shapeId="0" xr:uid="{00000000-0006-0000-0200-00001D000000}">
      <text>
        <r>
          <rPr>
            <sz val="12"/>
            <color indexed="81"/>
            <rFont val="Times New Roman"/>
            <family val="1"/>
          </rPr>
          <t>Snake scales</t>
        </r>
      </text>
    </comment>
    <comment ref="D136" authorId="0" shapeId="0" xr:uid="{00000000-0006-0000-0200-00001E000000}">
      <text>
        <r>
          <rPr>
            <sz val="12"/>
            <color indexed="81"/>
            <rFont val="Times New Roman"/>
            <family val="1"/>
          </rPr>
          <t>1 drop of bitumen and live spider (both to be eaten)</t>
        </r>
      </text>
    </comment>
    <comment ref="D139" authorId="0" shapeId="0" xr:uid="{00000000-0006-0000-0200-00001F000000}">
      <text>
        <r>
          <rPr>
            <sz val="12"/>
            <rFont val="Times New Roman"/>
            <family val="1"/>
          </rPr>
          <t>Square of red cloth</t>
        </r>
      </text>
    </comment>
    <comment ref="A141" authorId="0" shapeId="0" xr:uid="{00000000-0006-0000-0200-000020000000}">
      <text>
        <r>
          <rPr>
            <sz val="12"/>
            <color indexed="81"/>
            <rFont val="Times New Roman"/>
            <family val="1"/>
          </rPr>
          <t>also in Complete Arcane</t>
        </r>
      </text>
    </comment>
    <comment ref="D141" authorId="0" shapeId="0" xr:uid="{00000000-0006-0000-0200-000021000000}">
      <text>
        <r>
          <rPr>
            <sz val="12"/>
            <color indexed="81"/>
            <rFont val="Times New Roman"/>
            <family val="1"/>
          </rPr>
          <t>goldfish scale</t>
        </r>
      </text>
    </comment>
    <comment ref="D142" authorId="0" shapeId="0" xr:uid="{00000000-0006-0000-0200-000022000000}">
      <text>
        <r>
          <rPr>
            <sz val="12"/>
            <color indexed="81"/>
            <rFont val="Times New Roman"/>
            <family val="1"/>
          </rPr>
          <t>tern feathers/guano</t>
        </r>
      </text>
    </comment>
    <comment ref="D147" authorId="0" shapeId="0" xr:uid="{00000000-0006-0000-0200-000023000000}">
      <text>
        <r>
          <rPr>
            <sz val="12"/>
            <color indexed="81"/>
            <rFont val="Times New Roman"/>
            <family val="1"/>
          </rPr>
          <t>spine from a sea urchin</t>
        </r>
      </text>
    </comment>
    <comment ref="D149" authorId="0" shapeId="0" xr:uid="{00000000-0006-0000-0200-000024000000}">
      <text>
        <r>
          <rPr>
            <sz val="12"/>
            <color indexed="81"/>
            <rFont val="Times New Roman"/>
            <family val="1"/>
          </rPr>
          <t>Tiny piece of vine</t>
        </r>
      </text>
    </comment>
    <comment ref="A154" authorId="0" shapeId="0" xr:uid="{00000000-0006-0000-0200-000025000000}">
      <text>
        <r>
          <rPr>
            <sz val="12"/>
            <color indexed="81"/>
            <rFont val="Times New Roman"/>
            <family val="1"/>
          </rPr>
          <t>also in Champions of Ruin</t>
        </r>
      </text>
    </comment>
    <comment ref="D154" authorId="0" shapeId="0" xr:uid="{00000000-0006-0000-0200-000026000000}">
      <text>
        <r>
          <rPr>
            <sz val="12"/>
            <color indexed="81"/>
            <rFont val="Times New Roman"/>
            <family val="1"/>
          </rPr>
          <t>vial of water</t>
        </r>
      </text>
    </comment>
    <comment ref="D156" authorId="0" shapeId="0" xr:uid="{00000000-0006-0000-0200-000027000000}">
      <text>
        <r>
          <rPr>
            <sz val="12"/>
            <color indexed="81"/>
            <rFont val="Times New Roman"/>
            <family val="1"/>
          </rPr>
          <t>Stone earth from home plane</t>
        </r>
      </text>
    </comment>
    <comment ref="D158" authorId="0" shapeId="0" xr:uid="{00000000-0006-0000-0200-000028000000}">
      <text>
        <r>
          <rPr>
            <sz val="12"/>
            <color indexed="81"/>
            <rFont val="Times New Roman"/>
            <family val="1"/>
          </rPr>
          <t>Stone earth from home plane</t>
        </r>
      </text>
    </comment>
    <comment ref="D159" authorId="0" shapeId="0" xr:uid="{00000000-0006-0000-0200-000029000000}">
      <text>
        <r>
          <rPr>
            <sz val="12"/>
            <color indexed="81"/>
            <rFont val="Times New Roman"/>
            <family val="1"/>
          </rPr>
          <t>bird of prey talon</t>
        </r>
      </text>
    </comment>
    <comment ref="D169" authorId="0" shapeId="0" xr:uid="{00000000-0006-0000-0200-00002A000000}">
      <text>
        <r>
          <rPr>
            <sz val="12"/>
            <color indexed="81"/>
            <rFont val="Times New Roman"/>
            <family val="1"/>
          </rPr>
          <t>magic potion</t>
        </r>
      </text>
    </comment>
    <comment ref="D184" authorId="0" shapeId="0" xr:uid="{00000000-0006-0000-0200-00002B000000}">
      <text>
        <r>
          <rPr>
            <sz val="12"/>
            <color indexed="81"/>
            <rFont val="Times New Roman"/>
            <family val="1"/>
          </rPr>
          <t>Charcoal</t>
        </r>
      </text>
    </comment>
    <comment ref="D193" authorId="0" shapeId="0" xr:uid="{00000000-0006-0000-0200-00002C000000}">
      <text>
        <r>
          <rPr>
            <sz val="12"/>
            <color indexed="81"/>
            <rFont val="Times New Roman"/>
            <family val="1"/>
          </rPr>
          <t>handful of thick scales</t>
        </r>
      </text>
    </comment>
    <comment ref="D194" authorId="0" shapeId="0" xr:uid="{00000000-0006-0000-0200-00002D000000}">
      <text>
        <r>
          <rPr>
            <sz val="12"/>
            <color indexed="81"/>
            <rFont val="Times New Roman"/>
            <family val="1"/>
          </rPr>
          <t>pinch of dust &amp; few drops of water</t>
        </r>
      </text>
    </comment>
    <comment ref="D198" authorId="0" shapeId="0" xr:uid="{00000000-0006-0000-0200-00002E000000}">
      <text>
        <r>
          <rPr>
            <sz val="12"/>
            <color indexed="81"/>
            <rFont val="Times New Roman"/>
            <family val="1"/>
          </rPr>
          <t>dinosaur jawbone</t>
        </r>
      </text>
    </comment>
    <comment ref="D199" authorId="0" shapeId="0" xr:uid="{00000000-0006-0000-0200-00002F000000}">
      <text/>
    </comment>
    <comment ref="D201" authorId="0" shapeId="0" xr:uid="{00000000-0006-0000-0200-000030000000}">
      <text>
        <r>
          <rPr>
            <sz val="12"/>
            <color indexed="81"/>
            <rFont val="Times New Roman"/>
            <family val="1"/>
          </rPr>
          <t>1 thorn</t>
        </r>
      </text>
    </comment>
    <comment ref="D205" authorId="0" shapeId="0" xr:uid="{00000000-0006-0000-0200-000031000000}">
      <text/>
    </comment>
    <comment ref="D207" authorId="0" shapeId="0" xr:uid="{00000000-0006-0000-0200-000032000000}">
      <text/>
    </comment>
    <comment ref="D211" authorId="0" shapeId="0" xr:uid="{00000000-0006-0000-0200-000033000000}">
      <text>
        <r>
          <rPr>
            <sz val="12"/>
            <color indexed="81"/>
            <rFont val="Times New Roman"/>
            <family val="1"/>
          </rPr>
          <t>two small iron rods</t>
        </r>
      </text>
    </comment>
    <comment ref="D220" authorId="0" shapeId="0" xr:uid="{00000000-0006-0000-0200-000034000000}">
      <text/>
    </comment>
    <comment ref="D227" authorId="0" shapeId="0" xr:uid="{00000000-0006-0000-0200-000035000000}">
      <text/>
    </comment>
    <comment ref="D232" authorId="0" shapeId="0" xr:uid="{00000000-0006-0000-0200-000036000000}">
      <text>
        <r>
          <rPr>
            <sz val="12"/>
            <color indexed="81"/>
            <rFont val="Times New Roman"/>
            <family val="1"/>
          </rPr>
          <t>pinch of dust &amp; a few drops of water</t>
        </r>
      </text>
    </comment>
    <comment ref="D234" authorId="0" shapeId="0" xr:uid="{00000000-0006-0000-0200-000037000000}">
      <text>
        <r>
          <rPr>
            <sz val="12"/>
            <color indexed="81"/>
            <rFont val="Times New Roman"/>
            <family val="1"/>
          </rPr>
          <t>Dung from an evil creature</t>
        </r>
      </text>
    </comment>
    <comment ref="D241" authorId="0" shapeId="0" xr:uid="{00000000-0006-0000-0200-000038000000}">
      <text>
        <r>
          <rPr>
            <sz val="12"/>
            <color indexed="81"/>
            <rFont val="Times New Roman"/>
            <family val="1"/>
          </rPr>
          <t>1000 GPs' worth of unguents</t>
        </r>
      </text>
    </comment>
    <comment ref="D244" authorId="0" shapeId="0" xr:uid="{00000000-0006-0000-0200-000039000000}">
      <text>
        <r>
          <rPr>
            <sz val="12"/>
            <color indexed="81"/>
            <rFont val="Times New Roman"/>
            <family val="1"/>
          </rPr>
          <t>Natural pool of water</t>
        </r>
      </text>
    </comment>
    <comment ref="D250" authorId="0" shapeId="0" xr:uid="{00000000-0006-0000-0200-00003A000000}">
      <text>
        <r>
          <rPr>
            <sz val="12"/>
            <color indexed="81"/>
            <rFont val="Times New Roman"/>
            <family val="1"/>
          </rPr>
          <t>100+ GP worth of diamond dust</t>
        </r>
      </text>
    </comment>
    <comment ref="D254" authorId="0" shapeId="0" xr:uid="{00000000-0006-0000-0200-00003B000000}">
      <text>
        <r>
          <rPr>
            <sz val="12"/>
            <color indexed="81"/>
            <rFont val="Times New Roman"/>
            <family val="1"/>
          </rPr>
          <t>1 fish tooth</t>
        </r>
      </text>
    </comment>
    <comment ref="D255" authorId="0" shapeId="0" xr:uid="{00000000-0006-0000-0200-00003C000000}">
      <text>
        <r>
          <rPr>
            <sz val="12"/>
            <color indexed="81"/>
            <rFont val="Times New Roman"/>
            <family val="1"/>
          </rPr>
          <t>driftwood wrapped with red thread</t>
        </r>
      </text>
    </comment>
    <comment ref="D258" authorId="0" shapeId="0" xr:uid="{00000000-0006-0000-0200-00003D000000}">
      <text>
        <r>
          <rPr>
            <sz val="12"/>
            <color indexed="81"/>
            <rFont val="Times New Roman"/>
            <family val="1"/>
          </rPr>
          <t>Flawless, 250-GP gemstone</t>
        </r>
      </text>
    </comment>
    <comment ref="D262" authorId="0" shapeId="0" xr:uid="{00000000-0006-0000-0200-00003E000000}">
      <text>
        <r>
          <rPr>
            <sz val="12"/>
            <color indexed="81"/>
            <rFont val="Times New Roman"/>
            <family val="1"/>
          </rPr>
          <t>powdered squid beak and sucker from kraken tentacle</t>
        </r>
      </text>
    </comment>
    <comment ref="D272" authorId="0" shapeId="0" xr:uid="{00000000-0006-0000-0200-00003F000000}">
      <text>
        <r>
          <rPr>
            <sz val="12"/>
            <color indexed="81"/>
            <rFont val="Times New Roman"/>
            <family val="1"/>
          </rPr>
          <t>limestone</t>
        </r>
      </text>
    </comment>
    <comment ref="D277" authorId="0" shapeId="0" xr:uid="{00000000-0006-0000-0200-000040000000}">
      <text>
        <r>
          <rPr>
            <sz val="12"/>
            <color indexed="81"/>
            <rFont val="Times New Roman"/>
            <family val="1"/>
          </rPr>
          <t>scented ointment</t>
        </r>
      </text>
    </comment>
    <comment ref="D278" authorId="0" shapeId="0" xr:uid="{00000000-0006-0000-0200-000041000000}">
      <text>
        <r>
          <rPr>
            <sz val="12"/>
            <color indexed="81"/>
            <rFont val="Times New Roman"/>
            <family val="1"/>
          </rPr>
          <t>handful of ice or snow that must be pressed to the target’s body.</t>
        </r>
      </text>
    </comment>
    <comment ref="D281" authorId="0" shapeId="0" xr:uid="{00000000-0006-0000-0200-000042000000}">
      <text>
        <r>
          <rPr>
            <sz val="12"/>
            <color indexed="81"/>
            <rFont val="Times New Roman"/>
            <family val="1"/>
          </rPr>
          <t>dandelion fluff and herbs</t>
        </r>
      </text>
    </comment>
    <comment ref="D284" authorId="0" shapeId="0" xr:uid="{00000000-0006-0000-0200-000043000000}">
      <text>
        <r>
          <rPr>
            <sz val="12"/>
            <color indexed="81"/>
            <rFont val="Times New Roman"/>
            <family val="1"/>
          </rPr>
          <t>granite &amp; 250 GPs' worth of diamond dust</t>
        </r>
      </text>
    </comment>
    <comment ref="D286" authorId="0" shapeId="0" xr:uid="{00000000-0006-0000-0200-000044000000}">
      <text>
        <r>
          <rPr>
            <sz val="12"/>
            <color indexed="81"/>
            <rFont val="Times New Roman"/>
            <family val="1"/>
          </rPr>
          <t>stone or mud from deep ocean trench</t>
        </r>
      </text>
    </comment>
    <comment ref="D290" authorId="0" shapeId="0" xr:uid="{00000000-0006-0000-0200-000045000000}">
      <text>
        <r>
          <rPr>
            <sz val="12"/>
            <color indexed="81"/>
            <rFont val="Times New Roman"/>
            <family val="1"/>
          </rPr>
          <t>Herbs, oils, and incense worth at least 1,000 gp, plus 1,000 gp per level of the spell to be tied to the unhallowed area.</t>
        </r>
      </text>
    </comment>
    <comment ref="D293" authorId="0" shapeId="0" xr:uid="{00000000-0006-0000-0200-000046000000}">
      <text>
        <r>
          <rPr>
            <sz val="12"/>
            <color indexed="81"/>
            <rFont val="Times New Roman"/>
            <family val="1"/>
          </rPr>
          <t>handful of sand</t>
        </r>
      </text>
    </comment>
    <comment ref="D295" authorId="0" shapeId="0" xr:uid="{00000000-0006-0000-0200-000047000000}">
      <text>
        <r>
          <rPr>
            <sz val="12"/>
            <color indexed="81"/>
            <rFont val="Times New Roman"/>
            <family val="1"/>
          </rPr>
          <t>live termite</t>
        </r>
      </text>
    </comment>
    <comment ref="D296" authorId="0" shapeId="0" xr:uid="{00000000-0006-0000-0200-000048000000}">
      <text>
        <r>
          <rPr>
            <sz val="12"/>
            <color indexed="81"/>
            <rFont val="Times New Roman"/>
            <family val="1"/>
          </rPr>
          <t>handful of 
alkaline salts</t>
        </r>
      </text>
    </comment>
    <comment ref="D299" authorId="0" shapeId="0" xr:uid="{00000000-0006-0000-0200-000049000000}">
      <text>
        <r>
          <rPr>
            <sz val="12"/>
            <color indexed="81"/>
            <rFont val="Times New Roman"/>
            <family val="1"/>
          </rPr>
          <t>Bull-shit or bull-hair</t>
        </r>
      </text>
    </comment>
    <comment ref="D301" authorId="0" shapeId="0" xr:uid="{00000000-0006-0000-0200-00004A000000}">
      <text>
        <r>
          <rPr>
            <sz val="12"/>
            <color indexed="81"/>
            <rFont val="Times New Roman"/>
            <family val="1"/>
          </rPr>
          <t>Pinch of cat fur</t>
        </r>
      </text>
    </comment>
    <comment ref="D302" authorId="0" shapeId="0" xr:uid="{00000000-0006-0000-0200-00004B000000}">
      <text>
        <r>
          <rPr>
            <sz val="12"/>
            <color indexed="81"/>
            <rFont val="Times New Roman"/>
            <family val="1"/>
          </rPr>
          <t>A statuette of a Celestial or fiend worth 50 gp.</t>
        </r>
      </text>
    </comment>
    <comment ref="D306" authorId="0" shapeId="0" xr:uid="{00000000-0006-0000-0200-00004C000000}">
      <text>
        <r>
          <rPr>
            <sz val="12"/>
            <color indexed="81"/>
            <rFont val="Times New Roman"/>
            <family val="1"/>
          </rPr>
          <t>Eagle feathers or droppings</t>
        </r>
      </text>
    </comment>
    <comment ref="D310" authorId="0" shapeId="0" xr:uid="{00000000-0006-0000-0200-00004D000000}">
      <text>
        <r>
          <rPr>
            <sz val="12"/>
            <color indexed="81"/>
            <rFont val="Times New Roman"/>
            <family val="1"/>
          </rPr>
          <t>pinch of earth and snow</t>
        </r>
      </text>
    </comment>
    <comment ref="D313" authorId="0" shapeId="0" xr:uid="{00000000-0006-0000-0200-00004E000000}">
      <text>
        <r>
          <rPr>
            <sz val="12"/>
            <color indexed="81"/>
            <rFont val="Times New Roman"/>
            <family val="1"/>
          </rPr>
          <t>Feathers or pinch of owl droppings</t>
        </r>
      </text>
    </comment>
    <comment ref="D318" authorId="0" shapeId="0" xr:uid="{00000000-0006-0000-0200-00004F000000}">
      <text>
        <r>
          <rPr>
            <sz val="12"/>
            <color indexed="81"/>
            <rFont val="Times New Roman"/>
            <family val="1"/>
          </rPr>
          <t>Small block of granite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8" authorId="0" shapeId="0" xr:uid="{00000000-0006-0000-0300-00000100000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 xml:space="preserve"> A ranger automatically gains Endurance as a bonus feat at 3rd level (see page 48). He need not select it.
PHB 93</t>
        </r>
      </text>
    </comment>
    <comment ref="C2" authorId="0" shapeId="0" xr:uid="{00000000-0006-0000-0400-00000200000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shapeId="0" xr:uid="{00000000-0006-0000-0400-000003000000}">
      <text>
        <r>
          <rPr>
            <sz val="12"/>
            <color indexed="81"/>
            <rFont val="Times New Roman"/>
            <family val="1"/>
          </rPr>
          <t xml:space="preserve">So long as you are able to acquire a new animal companion, you may choose your new companion from a nonstandard list.
</t>
        </r>
        <r>
          <rPr>
            <b/>
            <sz val="12"/>
            <color indexed="81"/>
            <rFont val="Times New Roman"/>
            <family val="1"/>
          </rPr>
          <t xml:space="preserve">Prerequisite:  </t>
        </r>
        <r>
          <rPr>
            <sz val="12"/>
            <color indexed="81"/>
            <rFont val="Times New Roman"/>
            <family val="1"/>
          </rPr>
          <t xml:space="preserve">Ability to acquire a new animal companion, compatible alignment.
</t>
        </r>
        <r>
          <rPr>
            <b/>
            <sz val="12"/>
            <color indexed="81"/>
            <rFont val="Times New Roman"/>
            <family val="1"/>
          </rPr>
          <t xml:space="preserve">Benefit:  </t>
        </r>
        <r>
          <rPr>
            <sz val="12"/>
            <color indexed="81"/>
            <rFont val="Times New Roman"/>
            <family val="1"/>
          </rPr>
          <t xml:space="preserve">When choosing a companion, the following creatures are also available to you. You may choose a companion with an alignment up to one step away on each of the alignment axes (lawful through chaotic, good through evil).
The improved animal companion is magically linked to its master just like a familiar.  The companion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companion’s normal total, whichever is higher.
</t>
        </r>
        <r>
          <rPr>
            <b/>
            <sz val="12"/>
            <color indexed="81"/>
            <rFont val="Times New Roman"/>
            <family val="1"/>
          </rPr>
          <t xml:space="preserve">Attacks:  </t>
        </r>
        <r>
          <rPr>
            <sz val="12"/>
            <color indexed="81"/>
            <rFont val="Times New Roman"/>
            <family val="1"/>
          </rPr>
          <t xml:space="preserve">Use the master’s base attack bonus or the companion’s, whichever is better. Use the familiar’s Dexterity or Strength modifier, whichever is greater, to get the companion’s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companion has all the special attacks of its kind.
</t>
        </r>
        <r>
          <rPr>
            <b/>
            <sz val="12"/>
            <color indexed="81"/>
            <rFont val="Times New Roman"/>
            <family val="1"/>
          </rPr>
          <t xml:space="preserve">Special Qualities:  </t>
        </r>
        <r>
          <rPr>
            <sz val="12"/>
            <color indexed="81"/>
            <rFont val="Times New Roman"/>
            <family val="1"/>
          </rPr>
          <t xml:space="preserve">The companion has all the special qualities of its kind.
</t>
        </r>
        <r>
          <rPr>
            <b/>
            <sz val="12"/>
            <color indexed="81"/>
            <rFont val="Times New Roman"/>
            <family val="1"/>
          </rPr>
          <t xml:space="preserve">Saving Throws:  </t>
        </r>
        <r>
          <rPr>
            <sz val="12"/>
            <color indexed="81"/>
            <rFont val="Times New Roman"/>
            <family val="1"/>
          </rPr>
          <t xml:space="preserve">The companion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companion.
Adapted from FRCS 35 – 36</t>
        </r>
      </text>
    </comment>
    <comment ref="C3" authorId="0" shapeId="0" xr:uid="{00000000-0006-0000-0400-000004000000}">
      <text>
        <r>
          <rPr>
            <sz val="12"/>
            <color indexed="81"/>
            <rFont val="Times New Roman"/>
            <family val="1"/>
          </rPr>
          <t>Starting at 3rd level, a master of many forms can use her wild shape ability as a move action, rather than as a standard action.
Complete Adventurer 59</t>
        </r>
      </text>
    </comment>
    <comment ref="A4" authorId="0" shapeId="0" xr:uid="{00000000-0006-0000-0400-000005000000}">
      <text>
        <r>
          <rPr>
            <sz val="12"/>
            <color indexed="81"/>
            <rFont val="Times New Roman"/>
            <family val="1"/>
          </rPr>
          <t xml:space="preserve">You cast spells while in a wild shape.
</t>
        </r>
        <r>
          <rPr>
            <b/>
            <sz val="12"/>
            <color indexed="81"/>
            <rFont val="Times New Roman"/>
            <family val="1"/>
          </rPr>
          <t xml:space="preserve">Prerequisite: </t>
        </r>
        <r>
          <rPr>
            <sz val="12"/>
            <color indexed="81"/>
            <rFont val="Times New Roman"/>
            <family val="1"/>
          </rPr>
          <t xml:space="preserve"> Ability to use wild shape,Wis 13.
</t>
        </r>
        <r>
          <rPr>
            <b/>
            <sz val="12"/>
            <color indexed="81"/>
            <rFont val="Times New Roman"/>
            <family val="1"/>
          </rPr>
          <t xml:space="preserve">Benefit:  </t>
        </r>
        <r>
          <rPr>
            <sz val="12"/>
            <color indexed="81"/>
            <rFont val="Times New Roman"/>
            <family val="1"/>
          </rPr>
          <t>You complete the verbal and somatic components of spells while in a wild shape.  For example, while in the form of a hawk, you could substitute screeches and gestures with your talons for the normal verbal and somatic components of a spell.  You can use any material components or focuses that you can hold with an appendage of your current form, but you cannot make use of any such items that are melded within that form.  This feat does not permit the use of magic items while in a form that could not ordinarily use them, and you do not gain the ability to speak while in a wild shape.
Masters of the Wild 24</t>
        </r>
      </text>
    </comment>
    <comment ref="C4" authorId="0" shapeId="0" xr:uid="{00000000-0006-0000-0400-000006000000}">
      <text>
        <r>
          <rPr>
            <sz val="12"/>
            <color indexed="81"/>
            <rFont val="Times New Roman"/>
            <family val="1"/>
          </rPr>
          <t>A druid gains a +2 bonus on Knowledge (nature) and Survival checks.
PHB 35</t>
        </r>
      </text>
    </comment>
    <comment ref="A5" authorId="0" shapeId="0" xr:uid="{00000000-0006-0000-0400-000007000000}">
      <text>
        <r>
          <rPr>
            <sz val="12"/>
            <color indexed="81"/>
            <rFont val="Times New Roman"/>
            <family val="1"/>
          </rPr>
          <t xml:space="preserve">Your bond with your animal companion is exceptionall strong.
</t>
        </r>
        <r>
          <rPr>
            <b/>
            <sz val="12"/>
            <color indexed="81"/>
            <rFont val="Times New Roman"/>
            <family val="1"/>
          </rPr>
          <t xml:space="preserve">Prerequisite: </t>
        </r>
        <r>
          <rPr>
            <sz val="12"/>
            <color indexed="81"/>
            <rFont val="Times New Roman"/>
            <family val="1"/>
          </rPr>
          <t xml:space="preserve"> Animal companion.
</t>
        </r>
        <r>
          <rPr>
            <b/>
            <sz val="12"/>
            <color indexed="81"/>
            <rFont val="Times New Roman"/>
            <family val="1"/>
          </rPr>
          <t xml:space="preserve">Benefit:  </t>
        </r>
        <r>
          <rPr>
            <sz val="12"/>
            <color indexed="81"/>
            <rFont val="Times New Roman"/>
            <family val="1"/>
          </rPr>
          <t>Add three to your effective druid level for the purpose of determining the bonus Hit Dice, extra tricks, special abilities, and other bonuses that your animal companion receives (see page 36 of the Player’s Handbook).  This bonus can never make your effective druid level exceed your character level.
Complete Adventurer 111</t>
        </r>
      </text>
    </comment>
    <comment ref="C5" authorId="0" shapeId="0" xr:uid="{00000000-0006-0000-0400-000008000000}">
      <text>
        <r>
          <rPr>
            <sz val="12"/>
            <color indexed="81"/>
            <rFont val="Times New Roman"/>
            <family val="1"/>
          </rPr>
          <t>Starting at 4th level, a druid gains a +4 bonus on saving throws against the spell-like abilities of fey (such as dryads, pixies, and sprites).
PHB 37</t>
        </r>
      </text>
    </comment>
    <comment ref="A6" authorId="0" shapeId="0" xr:uid="{00000000-0006-0000-0400-00000900000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6" authorId="0" shapeId="0" xr:uid="{00000000-0006-0000-0400-00000A000000}">
      <text>
        <r>
          <rPr>
            <sz val="12"/>
            <color indexed="81"/>
            <rFont val="Times New Roman"/>
            <family val="1"/>
          </rPr>
          <t xml:space="preserve">By selecting the spontaneous rejuvenation alternative class feature, you can provide the party with plenty of healing without trampling on the cleric’s role.
</t>
        </r>
        <r>
          <rPr>
            <b/>
            <sz val="12"/>
            <color indexed="81"/>
            <rFont val="Times New Roman"/>
            <family val="1"/>
          </rPr>
          <t xml:space="preserve">Replaces:  </t>
        </r>
        <r>
          <rPr>
            <sz val="12"/>
            <color indexed="81"/>
            <rFont val="Times New Roman"/>
            <family val="1"/>
          </rPr>
          <t xml:space="preserve">If you select this class feature, you do not gain the ability to spontaneously convert prepared spells into Summon Nature’s Ally spells.
</t>
        </r>
        <r>
          <rPr>
            <b/>
            <sz val="12"/>
            <color indexed="81"/>
            <rFont val="Times New Roman"/>
            <family val="1"/>
          </rPr>
          <t xml:space="preserve">Benefit:  </t>
        </r>
        <r>
          <rPr>
            <sz val="12"/>
            <color indexed="81"/>
            <rFont val="Times New Roman"/>
            <family val="1"/>
          </rPr>
          <t>You can transform the stored energy of a spell you have prepared to invigorate you and your allies.
To use spontaneous rejuvenation, you must spend a standard action and sacrifice a prepared spell.  All allies within 30 feet of you (including yourself) gain fast healing for 3 rounds.  The fast healing amount is equal to the spell’s level, and does not stack with itself or with fast healing from other sources.
PHB II 40</t>
        </r>
      </text>
    </comment>
    <comment ref="A7" authorId="0" shapeId="0" xr:uid="{00000000-0006-0000-0400-00000B000000}">
      <text>
        <r>
          <rPr>
            <sz val="12"/>
            <rFont val="Times New Roman"/>
            <family val="1"/>
          </rPr>
          <t xml:space="preserve">You can take the form of a dragon.
</t>
        </r>
        <r>
          <rPr>
            <b/>
            <sz val="12"/>
            <color indexed="81"/>
            <rFont val="Times New Roman"/>
            <family val="1"/>
          </rPr>
          <t xml:space="preserve">Prerequisites:  </t>
        </r>
        <r>
          <rPr>
            <sz val="12"/>
            <rFont val="Times New Roman"/>
            <family val="1"/>
          </rPr>
          <t xml:space="preserve">Wis 19, Knowledge (nature) 15 ranks, wild shape ability.
</t>
        </r>
        <r>
          <rPr>
            <b/>
            <sz val="12"/>
            <color indexed="81"/>
            <rFont val="Times New Roman"/>
            <family val="1"/>
          </rPr>
          <t xml:space="preserve">Benefit:  </t>
        </r>
        <r>
          <rPr>
            <sz val="12"/>
            <rFont val="Times New Roman"/>
            <family val="1"/>
          </rPr>
          <t>You can use your wild shape ability to change into a Small or Medium dragon. You gain all the extraordinary and supernatural abilities of the dragon whose form you take, but not any spell-like abilities or spellcasting powers.
Draconomicon 105</t>
        </r>
      </text>
    </comment>
    <comment ref="C7" authorId="0" shapeId="0" xr:uid="{00000000-0006-0000-0400-00000C000000}">
      <text>
        <r>
          <rPr>
            <sz val="12"/>
            <color indexed="81"/>
            <rFont val="Times New Roman"/>
            <family val="1"/>
          </rPr>
          <t>Starting at 3rd level, a druid leaves no trail in natural surroundings and cannot be tracked.  She may choose to leave a trail if so desired.
PHB 36</t>
        </r>
      </text>
    </comment>
    <comment ref="A8" authorId="0" shapeId="0" xr:uid="{00000000-0006-0000-0400-00000D000000}">
      <text>
        <r>
          <rPr>
            <sz val="12"/>
            <color indexed="81"/>
            <rFont val="Times New Roman"/>
            <family val="1"/>
          </rPr>
          <t xml:space="preserve">Faerûn’s great forests stretch for hundreds of miles across the northlands.  You are knowledgeable about the secrets of the forest and wise in its ways.
</t>
        </r>
        <r>
          <rPr>
            <b/>
            <sz val="12"/>
            <color indexed="81"/>
            <rFont val="Times New Roman"/>
            <family val="1"/>
          </rPr>
          <t xml:space="preserve">Regions:  </t>
        </r>
        <r>
          <rPr>
            <sz val="12"/>
            <color indexed="81"/>
            <rFont val="Times New Roman"/>
            <family val="1"/>
          </rPr>
          <t xml:space="preserve">Chondalwood, Dalelands, the Great Dale, the High Forest, ghostwise halfling, moon elf, wild elf, wood elf.
</t>
        </r>
        <r>
          <rPr>
            <b/>
            <sz val="12"/>
            <color indexed="81"/>
            <rFont val="Times New Roman"/>
            <family val="1"/>
          </rPr>
          <t xml:space="preserve">Benefit:  </t>
        </r>
        <r>
          <rPr>
            <sz val="12"/>
            <color indexed="81"/>
            <rFont val="Times New Roman"/>
            <family val="1"/>
          </rPr>
          <t>You receive a +2 bonus on all Heal checks and a +2 bonus on all Wilderness Lore checks.
FRCS 35</t>
        </r>
      </text>
    </comment>
    <comment ref="C8" authorId="0" shapeId="0" xr:uid="{00000000-0006-0000-0400-00000E00000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A9" authorId="0" shapeId="0" xr:uid="{00000000-0006-0000-0400-00000F000000}">
      <text>
        <r>
          <rPr>
            <sz val="12"/>
            <color indexed="81"/>
            <rFont val="Times New Roman"/>
            <family val="1"/>
          </rPr>
          <t>As Leadership (DMG 106), but no followers.</t>
        </r>
      </text>
    </comment>
    <comment ref="C9" authorId="0" shapeId="0" xr:uid="{00000000-0006-0000-0400-00001000000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37</t>
        </r>
      </text>
    </comment>
    <comment ref="A10" authorId="0" shapeId="0" xr:uid="{00000000-0006-0000-0400-000011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10" authorId="0" shapeId="0" xr:uid="{00000000-0006-0000-0400-000012000000}">
      <text>
        <r>
          <rPr>
            <sz val="12"/>
            <color indexed="81"/>
            <rFont val="Times New Roman"/>
            <family val="1"/>
          </rPr>
          <t xml:space="preserve">
PHB 35</t>
        </r>
      </text>
    </comment>
    <comment ref="C11" authorId="0" shapeId="0" xr:uid="{00000000-0006-0000-0400-000013000000}">
      <text>
        <r>
          <rPr>
            <sz val="12"/>
            <color indexed="81"/>
            <rFont val="Times New Roman"/>
            <family val="1"/>
          </rPr>
          <t xml:space="preserve">
PHB 35</t>
        </r>
      </text>
    </comment>
    <comment ref="C12" authorId="0" shapeId="0" xr:uid="{00000000-0006-0000-0400-000014000000}">
      <text>
        <r>
          <rPr>
            <sz val="12"/>
            <color indexed="81"/>
            <rFont val="Times New Roman"/>
            <family val="1"/>
          </rPr>
          <t xml:space="preserve">
PHB 35</t>
        </r>
      </text>
    </comment>
    <comment ref="C13" authorId="0" shapeId="0" xr:uid="{00000000-0006-0000-0400-00001500000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 ref="C14" authorId="0" shapeId="0" xr:uid="{00000000-0006-0000-0400-00001600000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A15" authorId="0" shapeId="0" xr:uid="{00000000-0006-0000-0400-000017000000}">
      <text>
        <r>
          <rPr>
            <sz val="12"/>
            <color indexed="81"/>
            <rFont val="Times New Roman"/>
            <family val="1"/>
          </rPr>
          <t>Club, dagger, dart, quarterstaff, scimitar, sickle, shortspear, sling, and spear.
PHB 34</t>
        </r>
      </text>
    </comment>
    <comment ref="C15" authorId="0" shapeId="0" xr:uid="{00000000-0006-0000-0400-00001800000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C16" authorId="0" shapeId="0" xr:uid="{00000000-0006-0000-0400-00001900000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C17" authorId="0" shapeId="0" xr:uid="{00000000-0006-0000-0400-00001A000000}">
      <text>
        <r>
          <rPr>
            <sz val="12"/>
            <color indexed="81"/>
            <rFont val="Times New Roman"/>
            <family val="1"/>
          </rPr>
          <t>At 9th level, a druid gains immunity to all poisons.
PHB 37</t>
        </r>
      </text>
    </comment>
    <comment ref="C18" authorId="0" shapeId="0" xr:uid="{7AAEE38C-C27D-4E56-A934-083B63B68F2E}">
      <text>
        <r>
          <rPr>
            <sz val="12"/>
            <color indexed="81"/>
            <rFont val="Times New Roman"/>
            <family val="1"/>
          </rPr>
          <t>At 13th level, a druid gains the ability to change her appearance at will, as if using the disguise self spell, but only while in her normal form.
This affects the druid’s body but not her possessions.  It is not an illusory effect, but a minor physical alteration of the  druid’s appearance, within the limits described for the spell.
PHB 37</t>
        </r>
      </text>
    </comment>
    <comment ref="C19" authorId="0" shapeId="0" xr:uid="{8B5EF578-53F2-42FF-9010-D0963F3EB25E}">
      <text>
        <r>
          <rPr>
            <sz val="12"/>
            <color indexed="81"/>
            <rFont val="Times New Roman"/>
            <family val="1"/>
          </rPr>
          <t>A master of many forms maintains her ability to speak normally (including verbal components of spells) regardless of the form she takes. Furthermore, she can communicate with other creatures of the same kind while in wild shape, as long as such creatures are normally capable of communicating with each other using natural methods.
Complete Adventurer 59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2" authorId="0" shapeId="0" xr:uid="{CF007006-DD5D-415C-A01E-25F52C9143DE}">
      <text>
        <r>
          <rPr>
            <i/>
            <sz val="12"/>
            <color indexed="81"/>
            <rFont val="Times New Roman"/>
            <family val="1"/>
          </rPr>
          <t>greater magic fang +2</t>
        </r>
      </text>
    </comment>
    <comment ref="D12" authorId="0" shapeId="0" xr:uid="{6C5344C1-2F57-4F8E-8A2D-3A4E38BAB212}">
      <text>
        <r>
          <rPr>
            <i/>
            <sz val="12"/>
            <color indexed="81"/>
            <rFont val="Times New Roman"/>
            <family val="1"/>
          </rPr>
          <t>greater magic fang +2</t>
        </r>
      </text>
    </comment>
    <comment ref="C13" authorId="0" shapeId="0" xr:uid="{E6A76939-DAA1-40C7-954E-BF2DE65B1F1B}">
      <text>
        <r>
          <rPr>
            <i/>
            <sz val="12"/>
            <color indexed="81"/>
            <rFont val="Times New Roman"/>
            <family val="1"/>
          </rPr>
          <t>greater magic fang +2</t>
        </r>
      </text>
    </comment>
    <comment ref="D13" authorId="0" shapeId="0" xr:uid="{00000000-0006-0000-0500-000002000000}">
      <text>
        <r>
          <rPr>
            <i/>
            <sz val="12"/>
            <color indexed="81"/>
            <rFont val="Times New Roman"/>
            <family val="1"/>
          </rPr>
          <t>greater magic fang +2</t>
        </r>
      </text>
    </comment>
    <comment ref="D23" authorId="0" shapeId="0" xr:uid="{00000000-0006-0000-0500-000003000000}">
      <text>
        <r>
          <rPr>
            <sz val="12"/>
            <color indexed="81"/>
            <rFont val="Times New Roman"/>
            <family val="1"/>
          </rPr>
          <t>Balance, Climb, Escape Artist, Hide, Jump, Move Silently, Sleight of Hand, Tumble.</t>
        </r>
      </text>
    </comment>
    <comment ref="A25" authorId="0" shapeId="0" xr:uid="{00000000-0006-0000-0500-000004000000}">
      <text>
        <r>
          <rPr>
            <b/>
            <sz val="12"/>
            <color indexed="81"/>
            <rFont val="Times New Roman"/>
            <family val="1"/>
          </rPr>
          <t xml:space="preserve">Price (Item Level):  </t>
        </r>
        <r>
          <rPr>
            <sz val="12"/>
            <color indexed="81"/>
            <rFont val="Times New Roman"/>
            <family val="1"/>
          </rPr>
          <t xml:space="preserve">17,350 gp (14th)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15 lb.
A riot of red, yellow, and orange leaves has been sewn together into a rigid suit of armor resembling a breastplate.
This suit of armor functions as a +1 wild breastplate if you are neutral good, lawful neutral, neutral, chaotic neutral, or neutral evil.  Because it is nonmetallic, wearing this armor does not violate a druid’s spiritual oaths, though it has the durability of steel.
</t>
        </r>
        <r>
          <rPr>
            <b/>
            <sz val="12"/>
            <color indexed="81"/>
            <rFont val="Times New Roman"/>
            <family val="1"/>
          </rPr>
          <t xml:space="preserve">Relic Power:  </t>
        </r>
        <r>
          <rPr>
            <sz val="12"/>
            <color indexed="81"/>
            <rFont val="Times New Roman"/>
            <family val="1"/>
          </rPr>
          <t xml:space="preserve">If you have established the proper divine connection, once per day you can cause the leaves of the armor to turn brown and scatter on the breeze.  During this process, you merge with the fallen leaves and disappear.  Though the leaves appear to fl utter near the ground, they are actually under your disembodied control.  While in this state, you can move and interact with your environment as if you were under the effect of a gaseous form spell.  This effect lasts for up to 30 minutes or until you use a standard action to end it.
To use the relic power, you must worship Obad-Hai and either sacrifice a 4th-level divine spell slot or have the True Believer feat and at least 7 HD.  If you sacrifice a 6th-level divine slot (or have the True Believer feat and at least 11 HD), you can use the relic power two times per day.  Lore: The first suit of armor of the fallen leaves was sewn together by Ehlonna and presented as a gift to Obad-Hai (Knowledge [religion] DC 20).
MIC 16
</t>
        </r>
        <r>
          <rPr>
            <b/>
            <sz val="12"/>
            <color indexed="81"/>
            <rFont val="Times New Roman"/>
            <family val="1"/>
          </rPr>
          <t xml:space="preserve">Wild:  </t>
        </r>
        <r>
          <rPr>
            <sz val="12"/>
            <color indexed="81"/>
            <rFont val="Times New Roman"/>
            <family val="1"/>
          </rPr>
          <t>The wearer of a suit of armor or a shield with this ability preserves his armor bonus (and any enhancement bonus) while in a wild shape.  Armor and shields with this ability usually appear to be made covered in leaf patterns.  While the wearer is in a wild shape, the armor cannot be seen.
DMG 219</t>
        </r>
      </text>
    </comment>
    <comment ref="A26" authorId="0" shapeId="0" xr:uid="{EB4A96EA-9F3E-4B0D-8D32-57093F133C6B}">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C27FA080-9FB5-466B-8971-0C3121E1DFD7}">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 xml:space="preserve">Standard (mental)
This silk cloak is seamless—a single sheet of gossamer, gray fabric.
A vanisher cloak allows you and nearby allies to briefly disappear from sight.  A cloak has 3 charges, which are renewed each day at dawn.  Spending 1 or more charges turns you (and perhaps one or more allies) invisible, as the invisibility spell, for 1 or more rounds.
</t>
        </r>
        <r>
          <rPr>
            <b/>
            <sz val="12"/>
            <color indexed="81"/>
            <rFont val="Times New Roman"/>
            <family val="1"/>
          </rPr>
          <t xml:space="preserve">1 charge:  </t>
        </r>
        <r>
          <rPr>
            <sz val="12"/>
            <color indexed="81"/>
            <rFont val="Times New Roman"/>
            <family val="1"/>
          </rPr>
          <t xml:space="preserve">You become invisible for 4 rounds.
</t>
        </r>
        <r>
          <rPr>
            <b/>
            <sz val="12"/>
            <color indexed="81"/>
            <rFont val="Times New Roman"/>
            <family val="1"/>
          </rPr>
          <t xml:space="preserve">2 charges:  </t>
        </r>
        <r>
          <rPr>
            <sz val="12"/>
            <color indexed="81"/>
            <rFont val="Times New Roman"/>
            <family val="1"/>
          </rPr>
          <t xml:space="preserve">You and one adjacent ally become invisible for 3 rounds.
</t>
        </r>
        <r>
          <rPr>
            <b/>
            <sz val="12"/>
            <color indexed="81"/>
            <rFont val="Times New Roman"/>
            <family val="1"/>
          </rPr>
          <t xml:space="preserve">3 charges:  </t>
        </r>
        <r>
          <rPr>
            <sz val="12"/>
            <color indexed="81"/>
            <rFont val="Times New Roman"/>
            <family val="1"/>
          </rPr>
          <t>You and up to three adjacent allies become invisible for 2 rounds.
MIC 145</t>
        </r>
      </text>
    </comment>
    <comment ref="A9" authorId="0" shapeId="0" xr:uid="{1BB5EFA4-FEEC-494D-8B3A-EDC91D3EFFF8}">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11" authorId="0" shapeId="0" xr:uid="{00000000-0006-0000-0600-000001000000}">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
This steel ring glimmers with a faint golden light.
A ring of mystic healing provides a boost to your healing spells.  When casting cure spells, you gain a +1 competence bonus to your caster level.  This is a continuous effect and requires no activation.
In addition, this ring has 3 charges, which are renewed each day at dawn.  Spending 1 or more charges grants a bonus to the damage healed by the next cure spell you cast before the end of your turn.
</t>
        </r>
        <r>
          <rPr>
            <b/>
            <sz val="12"/>
            <color indexed="81"/>
            <rFont val="Times New Roman"/>
            <family val="1"/>
          </rPr>
          <t xml:space="preserve">1 charge:  </t>
        </r>
        <r>
          <rPr>
            <sz val="12"/>
            <color indexed="81"/>
            <rFont val="Times New Roman"/>
            <family val="1"/>
          </rPr>
          <t xml:space="preserve">+2d6 points of healing.
</t>
        </r>
        <r>
          <rPr>
            <b/>
            <sz val="12"/>
            <color indexed="81"/>
            <rFont val="Times New Roman"/>
            <family val="1"/>
          </rPr>
          <t xml:space="preserve">2 charges:  </t>
        </r>
        <r>
          <rPr>
            <sz val="12"/>
            <color indexed="81"/>
            <rFont val="Times New Roman"/>
            <family val="1"/>
          </rPr>
          <t xml:space="preserve">+3d6 points of healing.
</t>
        </r>
        <r>
          <rPr>
            <b/>
            <sz val="12"/>
            <color indexed="81"/>
            <rFont val="Times New Roman"/>
            <family val="1"/>
          </rPr>
          <t xml:space="preserve">3 charges:  </t>
        </r>
        <r>
          <rPr>
            <sz val="12"/>
            <color indexed="81"/>
            <rFont val="Times New Roman"/>
            <family val="1"/>
          </rPr>
          <t>+4d6 points of healing.
MIC 126</t>
        </r>
      </text>
    </comment>
    <comment ref="A15" authorId="0" shapeId="0" xr:uid="{00000000-0006-0000-0600-000002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 ref="A16" authorId="0" shapeId="0" xr:uid="{F90723F5-8956-4DF9-95C2-FA5D2FAB24EA}">
      <text>
        <r>
          <rPr>
            <b/>
            <sz val="12"/>
            <color indexed="81"/>
            <rFont val="Times New Roman"/>
            <family val="1"/>
          </rPr>
          <t xml:space="preserve">Price (Item Level): </t>
        </r>
        <r>
          <rPr>
            <sz val="12"/>
            <color indexed="81"/>
            <rFont val="Times New Roman"/>
            <family val="1"/>
          </rPr>
          <t xml:space="preserve">60,000 gp (18th)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evocation
</t>
        </r>
        <r>
          <rPr>
            <b/>
            <sz val="12"/>
            <color indexed="81"/>
            <rFont val="Times New Roman"/>
            <family val="1"/>
          </rPr>
          <t xml:space="preserve">Activation: </t>
        </r>
        <r>
          <rPr>
            <sz val="12"/>
            <color indexed="81"/>
            <rFont val="Times New Roman"/>
            <family val="1"/>
          </rPr>
          <t xml:space="preserve">See text
</t>
        </r>
        <r>
          <rPr>
            <b/>
            <sz val="12"/>
            <color indexed="81"/>
            <rFont val="Times New Roman"/>
            <family val="1"/>
          </rPr>
          <t xml:space="preserve">Weight: </t>
        </r>
        <r>
          <rPr>
            <sz val="12"/>
            <color indexed="81"/>
            <rFont val="Times New Roman"/>
            <family val="1"/>
          </rPr>
          <t xml:space="preserve">1 lb.
This black iron rod is 18 inches long and a half inch wide.  It hums with suppressed power.  A rod of force can be used fi ve times per day.  Each time you activate this rod, you can choose to create one of the following effects.
</t>
        </r>
        <r>
          <rPr>
            <b/>
            <sz val="12"/>
            <color indexed="81"/>
            <rFont val="Times New Roman"/>
            <family val="1"/>
          </rPr>
          <t xml:space="preserve">Blade of Force: </t>
        </r>
        <r>
          <rPr>
            <sz val="12"/>
            <color indexed="81"/>
            <rFont val="Times New Roman"/>
            <family val="1"/>
          </rPr>
          <t xml:space="preserve">Upon command, a 3- foot-long glowing blade of force springs forth from the rod.  This “blade” can be used as a +1 brilliant energy longsword and lasts for 10 rounds.  Activating this power is a swift (command) action.
</t>
        </r>
        <r>
          <rPr>
            <b/>
            <sz val="12"/>
            <color indexed="81"/>
            <rFont val="Times New Roman"/>
            <family val="1"/>
          </rPr>
          <t xml:space="preserve">Blast of Force: </t>
        </r>
        <r>
          <rPr>
            <sz val="12"/>
            <color indexed="81"/>
            <rFont val="Times New Roman"/>
            <family val="1"/>
          </rPr>
          <t xml:space="preserve">Upon command, a ray of force projects from the rod out to a maximum distance of 100 feet.  This ranged touch attack deals 10d6 points of damage.  Activating this power is a standard (command) action.
</t>
        </r>
        <r>
          <rPr>
            <b/>
            <sz val="12"/>
            <color indexed="81"/>
            <rFont val="Times New Roman"/>
            <family val="1"/>
          </rPr>
          <t xml:space="preserve">Wall of Force: </t>
        </r>
        <r>
          <rPr>
            <sz val="12"/>
            <color indexed="81"/>
            <rFont val="Times New Roman"/>
            <family val="1"/>
          </rPr>
          <t>This effect functions as the spell.  Activating this power is a standard (command) action.
MIC 173</t>
        </r>
      </text>
    </comment>
    <comment ref="A17" authorId="0" shapeId="0" xr:uid="{3155DFF1-6D5C-4BCF-AE4C-071EC0D921A2}">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convex lens of crystal dangles from a chain carved from blue glass.  Activating a talisman of the disk creates a Tenser’s floating disk (PH 294).  The disk can hold 300 pounds and lasts for up to 3 hours (or until dismissed with another standard action).  The disk’s maximum range from you is 30 feet.
If you are also wearing a magic item that provides an enhancement bonus to Strength, the disk’s carrying capacityincreases by 100 pounds per point of bonus granted by the item.
</t>
        </r>
        <r>
          <rPr>
            <b/>
            <sz val="12"/>
            <color indexed="81"/>
            <rFont val="Times New Roman"/>
            <family val="1"/>
          </rPr>
          <t xml:space="preserve">Prerequisites:  </t>
        </r>
        <r>
          <rPr>
            <sz val="12"/>
            <color indexed="81"/>
            <rFont val="Times New Roman"/>
            <family val="1"/>
          </rPr>
          <t xml:space="preserve">Craft Wondrous Item, bull’s strength, Tenser’s fl oating disk.
</t>
        </r>
        <r>
          <rPr>
            <b/>
            <sz val="12"/>
            <color indexed="81"/>
            <rFont val="Times New Roman"/>
            <family val="1"/>
          </rPr>
          <t xml:space="preserve">Cost to Create:  </t>
        </r>
        <r>
          <rPr>
            <sz val="12"/>
            <color indexed="81"/>
            <rFont val="Times New Roman"/>
            <family val="1"/>
          </rPr>
          <t>250 gp, 20 XP, 1 day.
MIC 188</t>
        </r>
      </text>
    </comment>
    <comment ref="A18" authorId="0" shapeId="0" xr:uid="{00000000-0006-0000-0600-000003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 xml:space="preserve">Full-round (manipulation); see text
</t>
        </r>
        <r>
          <rPr>
            <b/>
            <sz val="12"/>
            <color indexed="81"/>
            <rFont val="Times New Roman"/>
            <family val="1"/>
          </rPr>
          <t xml:space="preserve">Weight:  </t>
        </r>
        <r>
          <rPr>
            <sz val="12"/>
            <color indexed="81"/>
            <rFont val="Times New Roman"/>
            <family val="1"/>
          </rPr>
          <t>6 lb.
This woolen sleeping bag is embroidered with stars and moons in silver and blue thread, and it smells of lavender.
A magic bedroll grants you a comfortable and peaceful night’s sleep.  As long as you lie in it, you gain the benefit of an endure elements spell.  After sleeping for 8 hours in the bedroll, you recover 1 hit point per character level, in addition to the hit points you recover normally.  Getting into or out of a magic bedroll is a full-round action.  
MIC 163</t>
        </r>
      </text>
    </comment>
    <comment ref="A19" authorId="0" shapeId="0" xr:uid="{00000000-0006-0000-0600-000004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1st
</t>
        </r>
        <r>
          <rPr>
            <b/>
            <sz val="12"/>
            <color indexed="81"/>
            <rFont val="Times New Roman"/>
            <family val="1"/>
          </rPr>
          <t xml:space="preserve">Aura:  </t>
        </r>
        <r>
          <rPr>
            <sz val="12"/>
            <color indexed="81"/>
            <rFont val="Times New Roman"/>
            <family val="1"/>
          </rPr>
          <t xml:space="preserve">Faint; (DC 15)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plain mithral headband has no distinguishing features.
When activated, a watch lamp creates a globe of light that hovers at your shoulder and sheds light as a torch.  The light follows you wherever you move.  It can be extinguished with a second command.
MIC 148</t>
        </r>
      </text>
    </comment>
    <comment ref="A20"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4" authorId="0" shapeId="0" xr:uid="{00000000-0006-0000-0600-000006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25" authorId="0" shapeId="0" xr:uid="{00000000-0006-0000-0600-000007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<sst xmlns="http://schemas.openxmlformats.org/spreadsheetml/2006/main" count="3064" uniqueCount="819">
  <si>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</si>
  <si>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</si>
  <si>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</si>
  <si>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</si>
  <si>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</si>
  <si>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</si>
  <si>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</si>
  <si>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</si>
  <si>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</si>
  <si>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</si>
  <si>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</si>
  <si>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</si>
  <si>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</si>
  <si>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</si>
  <si>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</si>
  <si>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</si>
  <si>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</si>
  <si>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</si>
  <si>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</si>
  <si>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</si>
  <si>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</si>
  <si>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</si>
  <si>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</si>
  <si>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</si>
  <si>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</si>
  <si>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</si>
  <si>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</si>
  <si>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</si>
  <si>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</si>
  <si>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</si>
  <si>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</si>
  <si>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</si>
  <si>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</si>
  <si>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</si>
  <si>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</si>
  <si>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</si>
  <si>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</si>
  <si>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</si>
  <si>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</si>
  <si>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</si>
  <si>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</si>
  <si>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</si>
  <si>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</si>
  <si>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</si>
  <si>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</si>
  <si>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</si>
  <si>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</si>
  <si>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</si>
  <si>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</si>
  <si>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</si>
  <si>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</si>
  <si>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</si>
  <si>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</si>
  <si>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</si>
  <si>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</si>
  <si>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</si>
  <si>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</si>
  <si>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</si>
  <si>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</si>
  <si>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</si>
  <si>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</si>
  <si>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</si>
  <si>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</si>
  <si>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</si>
  <si>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</si>
  <si>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</si>
  <si>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</si>
  <si>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</si>
  <si>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</si>
  <si>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</si>
  <si>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</si>
  <si>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</si>
  <si>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</si>
  <si>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</si>
  <si>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</si>
  <si>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</si>
  <si>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</si>
  <si>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</si>
  <si>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</si>
  <si>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</si>
  <si>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</si>
  <si>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</si>
  <si>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</si>
  <si>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</si>
  <si>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</si>
  <si>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</si>
  <si>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</si>
  <si>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</si>
  <si>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</si>
  <si>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Endure Elements</t>
  </si>
  <si>
    <t>24 hours</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</si>
  <si>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</si>
  <si>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</si>
  <si>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</si>
  <si>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</si>
  <si>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</si>
  <si>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</si>
  <si>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</si>
  <si>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</si>
  <si>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</si>
  <si>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</si>
  <si>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</si>
  <si>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</si>
  <si>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</si>
  <si>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</si>
  <si>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</si>
  <si>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</si>
  <si>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</si>
  <si>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Entangle</t>
  </si>
  <si>
    <t>Faerie Fire</t>
  </si>
  <si>
    <t>Goodberry</t>
  </si>
  <si>
    <t>Hide from Animals</t>
  </si>
  <si>
    <t>Magic Fang</t>
  </si>
  <si>
    <t>Pass without Trace</t>
  </si>
  <si>
    <t>Produce Flame</t>
  </si>
  <si>
    <t>Shillelagh</t>
  </si>
  <si>
    <t>None</t>
  </si>
  <si>
    <t>Craft:  (type)</t>
  </si>
  <si>
    <t>Perform:  (type)</t>
  </si>
  <si>
    <t>Class Features</t>
  </si>
  <si>
    <t>DC</t>
  </si>
  <si>
    <t>Weapon Proficiencies</t>
  </si>
  <si>
    <t>Shields (not tower)</t>
  </si>
  <si>
    <t>Druid Weapons</t>
  </si>
  <si>
    <t>Atk</t>
  </si>
  <si>
    <t>Cormyr</t>
  </si>
  <si>
    <t>Animal Companion</t>
  </si>
  <si>
    <t>Trackless Step</t>
  </si>
  <si>
    <t>Woodland Stride</t>
  </si>
  <si>
    <t>Hemp Rope</t>
  </si>
  <si>
    <t>Backpack</t>
  </si>
  <si>
    <t>Soap</t>
  </si>
  <si>
    <t>Flint &amp; Steel</t>
  </si>
  <si>
    <t>Waterskin</t>
  </si>
  <si>
    <t>Current XP Balance</t>
  </si>
  <si>
    <t>Previous XP Balance</t>
  </si>
  <si>
    <t>Extra XPs</t>
  </si>
  <si>
    <t xml:space="preserve"> Character award for this segment</t>
  </si>
  <si>
    <t>Maximum award for this segment</t>
  </si>
  <si>
    <t>Missed Posts</t>
  </si>
  <si>
    <t>%</t>
  </si>
  <si>
    <t>Character:</t>
  </si>
  <si>
    <t>Female</t>
  </si>
  <si>
    <t>Lay of the Land</t>
  </si>
  <si>
    <t>Components</t>
  </si>
  <si>
    <t>Casting</t>
  </si>
  <si>
    <t>V S</t>
  </si>
  <si>
    <t>1 SA</t>
  </si>
  <si>
    <t>1 hr/lvl</t>
  </si>
  <si>
    <t>V S DF</t>
  </si>
  <si>
    <t>S DF</t>
  </si>
  <si>
    <t>V S M</t>
  </si>
  <si>
    <t>Animal Messenger</t>
  </si>
  <si>
    <t>Barkskin</t>
  </si>
  <si>
    <t>Animal Trance</t>
  </si>
  <si>
    <t>Bear’s Endurance</t>
  </si>
  <si>
    <t>Bull’s Strength</t>
  </si>
  <si>
    <t>V S M/DF</t>
  </si>
  <si>
    <t>Cat’s Grace</t>
  </si>
  <si>
    <t>Chill Metal</t>
  </si>
  <si>
    <t>Delay Poison</t>
  </si>
  <si>
    <t>Fire Trap</t>
  </si>
  <si>
    <t>Flaming Sphere</t>
  </si>
  <si>
    <t>100’ + 10’/lvl</t>
  </si>
  <si>
    <t>Flame Blade</t>
  </si>
  <si>
    <t>Fog Cloud</t>
  </si>
  <si>
    <t>Gust of Wind</t>
  </si>
  <si>
    <t>Beastland Ferocity</t>
  </si>
  <si>
    <t>Locate Touchstone</t>
  </si>
  <si>
    <t>Resist Planar Alignment</t>
  </si>
  <si>
    <t>Avoid Planar Effects</t>
  </si>
  <si>
    <t>Attune Form</t>
  </si>
  <si>
    <t>Babau Slime</t>
  </si>
  <si>
    <t>Perinarch</t>
  </si>
  <si>
    <t>Planar Tolerance</t>
  </si>
  <si>
    <t>Summon Elementite Swarm</t>
  </si>
  <si>
    <t>Astral Hospice</t>
  </si>
  <si>
    <t>Focus Touchstone Energy</t>
  </si>
  <si>
    <t>Miasma of Entropy</t>
  </si>
  <si>
    <t>Summon Greater Elemental</t>
  </si>
  <si>
    <t>Perinarch, Planar</t>
  </si>
  <si>
    <t>Heat Metal</t>
  </si>
  <si>
    <t>7 rounds</t>
  </si>
  <si>
    <t>Hold Animal</t>
  </si>
  <si>
    <t>Owl’s Wisdom</t>
  </si>
  <si>
    <t>Resist Energy</t>
  </si>
  <si>
    <t>Reduce Animal</t>
  </si>
  <si>
    <t>Soften Earth &amp; Stone</t>
  </si>
  <si>
    <t>Spider Climb</t>
  </si>
  <si>
    <t>Summon Swarm</t>
  </si>
  <si>
    <t>Tree Shape</t>
  </si>
  <si>
    <t>Wood Shape</t>
  </si>
  <si>
    <t>Warp Wood</t>
  </si>
  <si>
    <t>Call Lightning</t>
  </si>
  <si>
    <t>Contagion</t>
  </si>
  <si>
    <t>Cure Moderate Wounds</t>
  </si>
  <si>
    <t>Diminish Plants</t>
  </si>
  <si>
    <t>Dominate Animal</t>
  </si>
  <si>
    <t>Meld into Stone</t>
  </si>
  <si>
    <t>Neutralize Poison</t>
  </si>
  <si>
    <t>Plant Growth</t>
  </si>
  <si>
    <t>Poison</t>
  </si>
  <si>
    <t>Protection from Energy</t>
  </si>
  <si>
    <t>Remove Disease</t>
  </si>
  <si>
    <t>Quench</t>
  </si>
  <si>
    <t>Sleet Storm</t>
  </si>
  <si>
    <t>Snare</t>
  </si>
  <si>
    <t>special</t>
  </si>
  <si>
    <t>Speak with Plants</t>
  </si>
  <si>
    <t>Spike Growth</t>
  </si>
  <si>
    <t>Stone Shape</t>
  </si>
  <si>
    <t>Water Breathing</t>
  </si>
  <si>
    <t>2 hrs/lvl</t>
  </si>
  <si>
    <t>Wind Wall</t>
  </si>
  <si>
    <t>Air Walk</t>
  </si>
  <si>
    <t>Antiplant Shell</t>
  </si>
  <si>
    <t>Command Plants</t>
  </si>
  <si>
    <t>Control Water</t>
  </si>
  <si>
    <t>Cure Serious Wounds</t>
  </si>
  <si>
    <t>Dispel Magic</t>
  </si>
  <si>
    <t>Flame Strike</t>
  </si>
  <si>
    <t>Freedom of Movement</t>
  </si>
  <si>
    <t>Giant Vermin</t>
  </si>
  <si>
    <t>Ice Storm</t>
  </si>
  <si>
    <t>Reincarnate</t>
  </si>
  <si>
    <t>Scrying</t>
  </si>
  <si>
    <t>Spike Stones</t>
  </si>
  <si>
    <t>Body Ward</t>
  </si>
  <si>
    <t>Divine Presence</t>
  </si>
  <si>
    <t>1 FR</t>
  </si>
  <si>
    <t>Metal Fang</t>
  </si>
  <si>
    <t>Soul Ward</t>
  </si>
  <si>
    <t>Unlimited</t>
  </si>
  <si>
    <t>Forest Voice</t>
  </si>
  <si>
    <t>Iconic Manifestation</t>
  </si>
  <si>
    <t>V S F</t>
  </si>
  <si>
    <t>V</t>
  </si>
  <si>
    <t>10 minutes</t>
  </si>
  <si>
    <t>Perm.</t>
  </si>
  <si>
    <t>1 round</t>
  </si>
  <si>
    <t>1 full round</t>
  </si>
  <si>
    <t>V S M DF</t>
  </si>
  <si>
    <t>V S M/DF F</t>
  </si>
  <si>
    <t>1 hour</t>
  </si>
  <si>
    <t>3 FR</t>
  </si>
  <si>
    <t>1 swift</t>
  </si>
  <si>
    <t>Create Water</t>
  </si>
  <si>
    <t>Detect Poison</t>
  </si>
  <si>
    <t>Detect Crossroads</t>
  </si>
  <si>
    <t>Light</t>
  </si>
  <si>
    <t>Naturewatch</t>
  </si>
  <si>
    <t>Share Husk</t>
  </si>
  <si>
    <t>Circle Dance</t>
  </si>
  <si>
    <t>Vigor</t>
  </si>
  <si>
    <t>Jaws of the Wolf</t>
  </si>
  <si>
    <t>Wind at Back</t>
  </si>
  <si>
    <t>Waterproofed with sailcloth</t>
  </si>
  <si>
    <t>Piercing</t>
  </si>
  <si>
    <t>Healhful Rest</t>
  </si>
  <si>
    <t>10 min.</t>
  </si>
  <si>
    <t>Compelte Adventurer</t>
  </si>
  <si>
    <t>S</t>
  </si>
  <si>
    <t>Complete Divine</t>
  </si>
  <si>
    <t>Vigor, Mass, Lesser</t>
  </si>
  <si>
    <t>Vigor, Lesser</t>
  </si>
  <si>
    <t>Vigor, Greater</t>
  </si>
  <si>
    <t>1 day</t>
  </si>
  <si>
    <t>Cloudburst</t>
  </si>
  <si>
    <t>Spiritjaws</t>
  </si>
  <si>
    <t>Enhance Wild Shape</t>
  </si>
  <si>
    <t>Cure Minor Wounds</t>
  </si>
  <si>
    <t>Detect Magic</t>
  </si>
  <si>
    <t>Flare</t>
  </si>
  <si>
    <t>Guidance</t>
  </si>
  <si>
    <t>Know Direction</t>
  </si>
  <si>
    <t>Mending</t>
  </si>
  <si>
    <t>Read Magic</t>
  </si>
  <si>
    <t>Resistance</t>
  </si>
  <si>
    <t>Virtue</t>
  </si>
  <si>
    <t>V M</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</si>
  <si>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</si>
  <si>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</si>
  <si>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</si>
  <si>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</si>
  <si>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</si>
  <si>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</si>
  <si>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</si>
  <si>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</si>
  <si>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</si>
  <si>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</si>
  <si>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</si>
  <si>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</si>
  <si>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</si>
  <si>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</si>
  <si>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</si>
  <si>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</si>
  <si>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</si>
  <si>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</si>
  <si>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</si>
  <si>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</si>
  <si>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V S M F DF XP</t>
  </si>
  <si>
    <t>V S F XP</t>
  </si>
  <si>
    <t>40’/lvl</t>
  </si>
  <si>
    <t>Call Avalanche</t>
  </si>
  <si>
    <t>Kelpstrand</t>
  </si>
  <si>
    <t>Fireward</t>
  </si>
  <si>
    <t>1st</t>
  </si>
  <si>
    <t>2nd</t>
  </si>
  <si>
    <t>3rd</t>
  </si>
  <si>
    <t>4th</t>
  </si>
  <si>
    <t>5th</t>
  </si>
  <si>
    <t>6th</t>
  </si>
  <si>
    <t>Plant Body</t>
  </si>
  <si>
    <t>Savage Species</t>
  </si>
  <si>
    <t>Invoke the Cerulean Sign</t>
  </si>
  <si>
    <t>Slashing</t>
  </si>
  <si>
    <t>1</t>
  </si>
  <si>
    <t>varies</t>
  </si>
  <si>
    <t>Wild Shape Attacks</t>
  </si>
  <si>
    <t>Claw</t>
  </si>
  <si>
    <t>Bite</t>
  </si>
  <si>
    <t>Spells per Day</t>
  </si>
  <si>
    <t>Spell Level</t>
  </si>
  <si>
    <t>0th</t>
  </si>
  <si>
    <t>7th</t>
  </si>
  <si>
    <t>Wisdom Bonus</t>
  </si>
  <si>
    <t>Total Divine</t>
  </si>
  <si>
    <t>Druid Spells</t>
  </si>
  <si>
    <t>Maltholas</t>
  </si>
  <si>
    <t>Allisa</t>
  </si>
  <si>
    <t>5’ 2”</t>
  </si>
  <si>
    <t>120 lbs.</t>
  </si>
  <si>
    <t>Racial Abilities</t>
  </si>
  <si>
    <t>+2 versus Enchantment</t>
  </si>
  <si>
    <t>Immunity to Sleep</t>
  </si>
  <si>
    <t>Low-light Vision</t>
  </si>
  <si>
    <t>Feats</t>
  </si>
  <si>
    <t>Spells Granted by Corellion Larethian</t>
  </si>
  <si>
    <t>1d6</t>
  </si>
  <si>
    <t>19-20, x2</t>
  </si>
  <si>
    <t>Prcg/Slsh</t>
  </si>
  <si>
    <t>18-20, x2</t>
  </si>
  <si>
    <t>-</t>
  </si>
  <si>
    <t>Trail Rations</t>
  </si>
  <si>
    <t>Bedroll</t>
  </si>
  <si>
    <t>Sacks</t>
  </si>
  <si>
    <t>Holly and Mistletoe</t>
  </si>
  <si>
    <t>Candles</t>
  </si>
  <si>
    <t>Whetstone</t>
  </si>
  <si>
    <t>Component Pouch</t>
  </si>
  <si>
    <t>Fishing Net</t>
  </si>
  <si>
    <t>Played by Wayne Willis</t>
  </si>
  <si>
    <t>Regional:  Forester</t>
  </si>
  <si>
    <t>Whistle, Silver</t>
  </si>
  <si>
    <t>4</t>
  </si>
  <si>
    <t>+4 vs. nonlethal</t>
  </si>
  <si>
    <t>Spontaneous Rejuvenation</t>
  </si>
  <si>
    <t>Roll</t>
  </si>
  <si>
    <t>Barkskin Spell</t>
  </si>
  <si>
    <t>Corellon Larethian</t>
  </si>
  <si>
    <t>Skill/Save</t>
  </si>
  <si>
    <t>five</t>
  </si>
  <si>
    <t>30’</t>
  </si>
  <si>
    <t>20’</t>
  </si>
  <si>
    <t>Druid 1</t>
  </si>
  <si>
    <t>Druid 2</t>
  </si>
  <si>
    <t>Druid 3</t>
  </si>
  <si>
    <t>Druid 4</t>
  </si>
  <si>
    <t>Summon Nature’s Ally I</t>
  </si>
  <si>
    <t>Resist Nature’s Lure</t>
  </si>
  <si>
    <t>+4 vs. Fey</t>
  </si>
  <si>
    <t>Shield adds -2 penalty if wielded</t>
  </si>
  <si>
    <t>-3</t>
  </si>
  <si>
    <t>Light &amp; Medium Armor</t>
  </si>
  <si>
    <t>Traveler’s Outfit</t>
  </si>
  <si>
    <t>Panpipes</t>
  </si>
  <si>
    <t>6</t>
  </si>
  <si>
    <t>+2 when using scrolls (Spellcraft 5)</t>
  </si>
  <si>
    <t>Summon Nature’s Ally II</t>
  </si>
  <si>
    <t>Everburning Torch</t>
  </si>
  <si>
    <t>Value</t>
  </si>
  <si>
    <t>Mount Encumbrance:</t>
  </si>
  <si>
    <t>MW Dagger</t>
  </si>
  <si>
    <t>Scrolls and Potions</t>
  </si>
  <si>
    <t>CLev</t>
  </si>
  <si>
    <t>Half-elf (Sun)</t>
  </si>
  <si>
    <t>Everlasting Rations</t>
  </si>
  <si>
    <t>Earplugs, pair</t>
  </si>
  <si>
    <t>x2</t>
  </si>
  <si>
    <t>50’</t>
  </si>
  <si>
    <t>Ranged Touch Attack</t>
  </si>
  <si>
    <t>1st:  Endurance</t>
  </si>
  <si>
    <t>3rd:  Improved Animal Companion</t>
  </si>
  <si>
    <t>1d4</t>
  </si>
  <si>
    <t>Druid 5</t>
  </si>
  <si>
    <t>Druid 6</t>
  </si>
  <si>
    <t>Summon Nature’s Ally III</t>
  </si>
  <si>
    <t>Darkwood Shield +1</t>
  </si>
  <si>
    <t>Mount:  not acquired</t>
  </si>
  <si>
    <t>Bullets</t>
  </si>
  <si>
    <t>6th:  Natural Spell</t>
  </si>
  <si>
    <t>Medium</t>
  </si>
  <si>
    <t>Male</t>
  </si>
  <si>
    <t>Silvered Claws</t>
  </si>
  <si>
    <t xml:space="preserve">Book of Exalted Deeds </t>
  </si>
  <si>
    <t>Sandblast</t>
  </si>
  <si>
    <t>Traveler’s Mount</t>
  </si>
  <si>
    <t>Heward’s Handy Haversack</t>
  </si>
  <si>
    <t>Conjure Ice Beast I</t>
  </si>
  <si>
    <t>Conjure Ice Beast IV</t>
  </si>
  <si>
    <t>Conjure Ice Beast III</t>
  </si>
  <si>
    <t>Conjure Ice Beast II</t>
  </si>
  <si>
    <t>Total:</t>
  </si>
  <si>
    <t>Druid 8</t>
  </si>
  <si>
    <t>Druid 7</t>
  </si>
  <si>
    <t>+1d6</t>
  </si>
  <si>
    <t>Crystal of Electricity Assault, Lesser</t>
  </si>
  <si>
    <t>Frost Sling</t>
  </si>
  <si>
    <t>Amulet of Natural Armor +1</t>
  </si>
  <si>
    <t>Wild Shape, Large</t>
  </si>
  <si>
    <t>0’</t>
  </si>
  <si>
    <t>Transmutation</t>
  </si>
  <si>
    <t>Necromancy</t>
  </si>
  <si>
    <t>Enchantment</t>
  </si>
  <si>
    <t>Venom Immunity</t>
  </si>
  <si>
    <t>Restoration, Lesser</t>
  </si>
  <si>
    <t>Druid 9</t>
  </si>
  <si>
    <t>9th:  Natural Bond</t>
  </si>
  <si>
    <t>Ben</t>
  </si>
  <si>
    <t>Brown Bear</t>
  </si>
  <si>
    <t>40’</t>
  </si>
  <si>
    <t>+1</t>
  </si>
  <si>
    <t>Total Equity:</t>
  </si>
  <si>
    <t>Master of Many Forms</t>
  </si>
  <si>
    <t>Shifter’s Speech</t>
  </si>
  <si>
    <t>Master of Many Forms 1</t>
  </si>
  <si>
    <t>Scimitar of Frost +1</t>
  </si>
  <si>
    <t>2nd Attack, Scimitar of Frost +1</t>
  </si>
  <si>
    <r>
      <t>25’</t>
    </r>
    <r>
      <rPr>
        <vertAlign val="superscript"/>
        <sz val="12"/>
        <rFont val="Times New Roman"/>
        <family val="1"/>
      </rPr>
      <t>2</t>
    </r>
  </si>
  <si>
    <t>Gloves of Dexterity +2</t>
  </si>
  <si>
    <t>Ring of Mystic Healing</t>
  </si>
  <si>
    <t>Caster Level:</t>
  </si>
  <si>
    <t>Master of Many Forms 2</t>
  </si>
  <si>
    <t>Improved Wild Shape (Humanoid)</t>
  </si>
  <si>
    <t>Improved Wild Shape (Giant)</t>
  </si>
  <si>
    <t>Neutral</t>
  </si>
  <si>
    <t>Reference</t>
  </si>
  <si>
    <t>Page</t>
  </si>
  <si>
    <t>PHB</t>
  </si>
  <si>
    <t xml:space="preserve">Magic of Faerûn </t>
  </si>
  <si>
    <t>219</t>
  </si>
  <si>
    <t>232</t>
  </si>
  <si>
    <t>246</t>
  </si>
  <si>
    <t>253</t>
  </si>
  <si>
    <t>Purify Food &amp; Drink</t>
  </si>
  <si>
    <t>269</t>
  </si>
  <si>
    <t xml:space="preserve">Planar Handbook </t>
  </si>
  <si>
    <t>207</t>
  </si>
  <si>
    <t>208</t>
  </si>
  <si>
    <t xml:space="preserve">Frostburn </t>
  </si>
  <si>
    <t>218</t>
  </si>
  <si>
    <t>220</t>
  </si>
  <si>
    <t>227</t>
  </si>
  <si>
    <t>229</t>
  </si>
  <si>
    <t>237</t>
  </si>
  <si>
    <t>241</t>
  </si>
  <si>
    <t>100</t>
  </si>
  <si>
    <t>249</t>
  </si>
  <si>
    <t>250</t>
  </si>
  <si>
    <t>251</t>
  </si>
  <si>
    <t>258</t>
  </si>
  <si>
    <t>265</t>
  </si>
  <si>
    <t>Planar Handbook</t>
  </si>
  <si>
    <t>278</t>
  </si>
  <si>
    <t>281</t>
  </si>
  <si>
    <t>288</t>
  </si>
  <si>
    <t>Animate Water</t>
  </si>
  <si>
    <t>Complete Arcane</t>
  </si>
  <si>
    <t>Animate Wood</t>
  </si>
  <si>
    <t>Blinding Spittle</t>
  </si>
  <si>
    <t>Magic of Faerûn</t>
  </si>
  <si>
    <t>Claws of the Beast</t>
  </si>
  <si>
    <t>Player’s Guide to Faerûn</t>
  </si>
  <si>
    <t>Deep Breath</t>
  </si>
  <si>
    <t>Swift</t>
  </si>
  <si>
    <t>Spell Compendium</t>
  </si>
  <si>
    <t>Detect Animals &amp; Plants</t>
  </si>
  <si>
    <t>Detect Snares &amp; Pits</t>
  </si>
  <si>
    <t>Ease of Breath</t>
  </si>
  <si>
    <t>Frostburn</t>
  </si>
  <si>
    <t>Enrage Animals</t>
  </si>
  <si>
    <t>Champions of Ruin</t>
  </si>
  <si>
    <t>Eyes of the Avoral</t>
  </si>
  <si>
    <t>V S F DF</t>
  </si>
  <si>
    <t>Book of Exalted Deeds</t>
  </si>
  <si>
    <t>Hawkeye</t>
  </si>
  <si>
    <t>Complete Adventurer</t>
  </si>
  <si>
    <t>Horrible Taste</t>
  </si>
  <si>
    <t>Immediate</t>
  </si>
  <si>
    <t>Champions of Valor</t>
  </si>
  <si>
    <t>Kuo-Toa Skin</t>
  </si>
  <si>
    <t>Stormwrack</t>
  </si>
  <si>
    <t>Omen of Peril</t>
  </si>
  <si>
    <t>V F</t>
  </si>
  <si>
    <t>Quickswim</t>
  </si>
  <si>
    <t>Raging Flame</t>
  </si>
  <si>
    <t>Raptor’s Sight</t>
  </si>
  <si>
    <t>Races of the Wild</t>
  </si>
  <si>
    <t>Slow Burn</t>
  </si>
  <si>
    <t>Snake’s Swiftness</t>
  </si>
  <si>
    <t>Miniatures Handbook</t>
  </si>
  <si>
    <t>Spider Hand</t>
  </si>
  <si>
    <t>Book of Vile Darkness</t>
  </si>
  <si>
    <t>Suspend Disease</t>
  </si>
  <si>
    <t>Thunderhead</t>
  </si>
  <si>
    <t>Vine Strike</t>
  </si>
  <si>
    <t>V DF</t>
  </si>
  <si>
    <t>Webfoot</t>
  </si>
  <si>
    <t>Woodwisp Arrow</t>
  </si>
  <si>
    <t>Animalistic Power</t>
  </si>
  <si>
    <t>PHB II</t>
  </si>
  <si>
    <t>Animate Fire</t>
  </si>
  <si>
    <t>Balancing Lorecall</t>
  </si>
  <si>
    <t>Beastmask</t>
  </si>
  <si>
    <t>Illusion</t>
  </si>
  <si>
    <t>5+1 min/lvl</t>
  </si>
  <si>
    <t>Defenders of the Faith</t>
  </si>
  <si>
    <t>Blaze of Light</t>
  </si>
  <si>
    <t>Heroes of Battle</t>
  </si>
  <si>
    <t>Blood Frenzy</t>
  </si>
  <si>
    <t>Complete Champion</t>
  </si>
  <si>
    <t>Brambles</t>
  </si>
  <si>
    <t>Branch to Branch</t>
  </si>
  <si>
    <t>Briar Web</t>
  </si>
  <si>
    <t>Brumal Stiffening</t>
  </si>
  <si>
    <t>Chameleon</t>
  </si>
  <si>
    <t>Circle of Nausea</t>
  </si>
  <si>
    <t>Conjure Ice Object</t>
  </si>
  <si>
    <t>Daggerspell Stance</t>
  </si>
  <si>
    <t>Detect Aberration</t>
  </si>
  <si>
    <t>Lords of Madness</t>
  </si>
  <si>
    <t>Eagle’s Splendor</t>
  </si>
  <si>
    <t>Easy Trail</t>
  </si>
  <si>
    <t>Embrace the Wild</t>
  </si>
  <si>
    <t>Estanna’s Stew</t>
  </si>
  <si>
    <t>Filter</t>
  </si>
  <si>
    <t>Tome &amp; Blood</t>
  </si>
  <si>
    <t>Fins to Feet</t>
  </si>
  <si>
    <t>Frost Weapon</t>
  </si>
  <si>
    <t>Gaze Screen</t>
  </si>
  <si>
    <t>Healing Lorecall</t>
  </si>
  <si>
    <t>Jaws of the Moray</t>
  </si>
  <si>
    <t>Listening Lorecall</t>
  </si>
  <si>
    <t>Locate Node</t>
  </si>
  <si>
    <t>V S F/DF</t>
  </si>
  <si>
    <t>1 mile/lvl</t>
  </si>
  <si>
    <t>Nature’s Favor</t>
  </si>
  <si>
    <t>Obscuring Snow</t>
  </si>
  <si>
    <t>Portal Well</t>
  </si>
  <si>
    <t>Pressure Sphere</t>
  </si>
  <si>
    <t>Remove Addiction</t>
  </si>
  <si>
    <t>Share Talents</t>
  </si>
  <si>
    <t>Snake’s Swiftness, Legion’s</t>
  </si>
  <si>
    <t>Summon Dire Hawk</t>
  </si>
  <si>
    <t>Sweet Water</t>
  </si>
  <si>
    <t>Tern’s Persistence</t>
  </si>
  <si>
    <t>Thin Air</t>
  </si>
  <si>
    <t>Tojanida Sight</t>
  </si>
  <si>
    <t>Train Animal</t>
  </si>
  <si>
    <t>Urchin’s Spines</t>
  </si>
  <si>
    <t>Whip of Thorns</t>
  </si>
  <si>
    <t>Woodland Veil</t>
  </si>
  <si>
    <t>Wracking Touch</t>
  </si>
  <si>
    <t>Affliction</t>
  </si>
  <si>
    <t>Air Breathing</t>
  </si>
  <si>
    <t>S M/DF</t>
  </si>
  <si>
    <t>Alter Fortune</t>
  </si>
  <si>
    <t>Aura of Cold, Lesser</t>
  </si>
  <si>
    <t>5’</t>
  </si>
  <si>
    <t>Beast Claws</t>
  </si>
  <si>
    <t>Binding Snow</t>
  </si>
  <si>
    <t>V S DF Frostfell</t>
  </si>
  <si>
    <t>Blindsight</t>
  </si>
  <si>
    <t>Energize Potion</t>
  </si>
  <si>
    <t>Entangling Staff</t>
  </si>
  <si>
    <t>Favorable Wind</t>
  </si>
  <si>
    <t>Fly, Swift</t>
  </si>
  <si>
    <t>Greenfire</t>
  </si>
  <si>
    <t>Unapproachable East</t>
  </si>
  <si>
    <t>Harrier</t>
  </si>
  <si>
    <t>Heart of Air</t>
  </si>
  <si>
    <t>Complete Mage</t>
  </si>
  <si>
    <t>Heart of Earth</t>
  </si>
  <si>
    <t>Heart of Fire</t>
  </si>
  <si>
    <t>Heart of Water</t>
  </si>
  <si>
    <t>Ice Shape</t>
  </si>
  <si>
    <t>Magic Fang, Greater</t>
  </si>
  <si>
    <t>Meld into Ice</t>
  </si>
  <si>
    <t>Node Door</t>
  </si>
  <si>
    <t>Resist Energy, Mass</t>
  </si>
  <si>
    <t>Resist Taint</t>
  </si>
  <si>
    <t>Heroes of Horror</t>
  </si>
  <si>
    <t>Scales of the Sea Lord</t>
  </si>
  <si>
    <t>Spikes</t>
  </si>
  <si>
    <t>Thornskin</t>
  </si>
  <si>
    <t>Vision of the Omniscient Eye</t>
  </si>
  <si>
    <t>Dragon Magic</t>
  </si>
  <si>
    <t>Weather Eye</t>
  </si>
  <si>
    <t>1+1 mile/lvl</t>
  </si>
  <si>
    <t>Winter’s Embrace</t>
  </si>
  <si>
    <t>Arc of Lightning</t>
  </si>
  <si>
    <t>Battlefield Illumination</t>
  </si>
  <si>
    <t>Bear’s Heart</t>
  </si>
  <si>
    <t>Boreal Wind</t>
  </si>
  <si>
    <t>Chain of Eyes</t>
  </si>
  <si>
    <t>Claws of the Savage</t>
  </si>
  <si>
    <t>Control Currents</t>
  </si>
  <si>
    <t>20’/level</t>
  </si>
  <si>
    <t>Energy Vortex</t>
  </si>
  <si>
    <t>Forestfold</t>
  </si>
  <si>
    <t>Freeze Armor</t>
  </si>
  <si>
    <t>Healing Spirit</t>
  </si>
  <si>
    <t>Hibernal Healing</t>
  </si>
  <si>
    <t>V S Frostfell</t>
  </si>
  <si>
    <t>Infallible Servant</t>
  </si>
  <si>
    <t>Exemplars of Evil</t>
  </si>
  <si>
    <t>Meteoric Strike</t>
  </si>
  <si>
    <t>Nature’s Balance</t>
  </si>
  <si>
    <t>Renewed Vigor</t>
  </si>
  <si>
    <t>Rusting Grasp</t>
  </si>
  <si>
    <t>Sheltered Vitality</t>
  </si>
  <si>
    <t>Libris Mortis</t>
  </si>
  <si>
    <t>Stars of Arvandor</t>
  </si>
  <si>
    <t>Summon Nature’s Ally IV</t>
  </si>
  <si>
    <t>Summon Pest Swarm</t>
  </si>
  <si>
    <t>Cityscape</t>
  </si>
  <si>
    <t>Thalassemia</t>
  </si>
  <si>
    <t>Touchstone Lightning</t>
  </si>
  <si>
    <t>Unholy Beast</t>
  </si>
  <si>
    <t>Vortex of Teeth</t>
  </si>
  <si>
    <t>Wake Trailing</t>
  </si>
  <si>
    <t>Blackwater Tentacle</t>
  </si>
  <si>
    <t>Bleed</t>
  </si>
  <si>
    <t>Conjure Ice Beast V</t>
  </si>
  <si>
    <t>Flowsight</t>
  </si>
  <si>
    <t>1 min</t>
  </si>
  <si>
    <t>Hibernate</t>
  </si>
  <si>
    <t>1 wk/lvl</t>
  </si>
  <si>
    <t>Magic Convalescence</t>
  </si>
  <si>
    <t>Mantle of the Icy Soul</t>
  </si>
  <si>
    <t>Pass through Ice</t>
  </si>
  <si>
    <t>Radiance</t>
  </si>
  <si>
    <t>Revelation</t>
  </si>
  <si>
    <t>Dragons of Faerûn</t>
  </si>
  <si>
    <t>Seed of Life</t>
  </si>
  <si>
    <t>10+1 rnd/lvl</t>
  </si>
  <si>
    <t>Spear of the Valarian</t>
  </si>
  <si>
    <t>Transformation of the Deeps</t>
  </si>
  <si>
    <t>Wall of Sand</t>
  </si>
  <si>
    <t>Conc. + 1/lvl</t>
  </si>
  <si>
    <t>Wood Rot</t>
  </si>
  <si>
    <t>Airy Water</t>
  </si>
  <si>
    <t>S M</t>
  </si>
  <si>
    <t>Antilife Shell</t>
  </si>
  <si>
    <t>Bear’s Endurance, Mass</t>
  </si>
  <si>
    <t>Bull’s Strength, Mass</t>
  </si>
  <si>
    <t>Cat’s Grace, Mass</t>
  </si>
  <si>
    <t>Chasing Perfection</t>
  </si>
  <si>
    <t>Cometfall</t>
  </si>
  <si>
    <t>Conjure Ice Beast VI</t>
  </si>
  <si>
    <t>Cure Light Wounds, Mass</t>
  </si>
  <si>
    <t>Eagle’s Splendor, Mass</t>
  </si>
  <si>
    <t>Energy Immunity</t>
  </si>
  <si>
    <t>Find the Path</t>
  </si>
  <si>
    <t>Ice Rift</t>
  </si>
  <si>
    <t>Owl’s Wisdom, Mass</t>
  </si>
  <si>
    <t>Stone Tell</t>
  </si>
  <si>
    <t>Summon Nature’s Ally VI</t>
  </si>
  <si>
    <t>Wall of Stone</t>
  </si>
  <si>
    <t>Conjure Ice Beast VII</t>
  </si>
  <si>
    <t>Cure Moderate Wounds, Mass</t>
  </si>
  <si>
    <t>Scry Location</t>
  </si>
  <si>
    <t>Complete Scoundrel</t>
  </si>
  <si>
    <t>Summon Nature’s Ally VII</t>
  </si>
  <si>
    <t>Wind Walk</t>
  </si>
  <si>
    <t>Conjure Ice Beast VIII</t>
  </si>
  <si>
    <t>Cure Serious Wounds, Mass</t>
  </si>
  <si>
    <t>Summon Nature’s Ally VIII</t>
  </si>
  <si>
    <t>Word of Recall</t>
  </si>
  <si>
    <t>Conjure Ice Beast IX</t>
  </si>
  <si>
    <t>Elemental Swarm</t>
  </si>
  <si>
    <t>100’</t>
  </si>
  <si>
    <t>Summon Nature’s Ally IX</t>
  </si>
  <si>
    <t>Bypass Spell Resistance</t>
  </si>
  <si>
    <t>Druid 10</t>
  </si>
  <si>
    <t>Tomorrow’s Spells</t>
  </si>
  <si>
    <t>Bludgeon</t>
  </si>
  <si>
    <t>Stash:  Shipshape Way</t>
  </si>
  <si>
    <t>Profession:  Apothecary</t>
  </si>
  <si>
    <t>Gray Hand Token</t>
  </si>
  <si>
    <t>Periapt of Wisdom +2</t>
  </si>
  <si>
    <t>Magic Bedroll</t>
  </si>
  <si>
    <t>Watch Lamp</t>
  </si>
  <si>
    <t>Campaign:  Cohort</t>
  </si>
  <si>
    <t>q</t>
  </si>
  <si>
    <r>
      <t xml:space="preserve">Potion of </t>
    </r>
    <r>
      <rPr>
        <i/>
        <sz val="12"/>
        <rFont val="Times New Roman"/>
        <family val="1"/>
      </rPr>
      <t>Cure Moderate Wounds</t>
    </r>
  </si>
  <si>
    <r>
      <t xml:space="preserve">Potion of </t>
    </r>
    <r>
      <rPr>
        <i/>
        <sz val="12"/>
        <rFont val="Times New Roman"/>
        <family val="1"/>
      </rPr>
      <t>Cure Light Wounds</t>
    </r>
  </si>
  <si>
    <r>
      <t xml:space="preserve">Potion of </t>
    </r>
    <r>
      <rPr>
        <i/>
        <sz val="12"/>
        <rFont val="Times New Roman"/>
        <family val="1"/>
      </rPr>
      <t>Resist Energy</t>
    </r>
  </si>
  <si>
    <t>Smoke Pellet</t>
  </si>
  <si>
    <r>
      <t xml:space="preserve">+1 </t>
    </r>
    <r>
      <rPr>
        <i/>
        <sz val="13"/>
        <rFont val="Times New Roman"/>
        <family val="1"/>
      </rPr>
      <t>haste</t>
    </r>
  </si>
  <si>
    <r>
      <t xml:space="preserve">Wand of </t>
    </r>
    <r>
      <rPr>
        <i/>
        <sz val="12"/>
        <rFont val="Times New Roman"/>
        <family val="1"/>
      </rPr>
      <t>Cure Light Wounds</t>
    </r>
  </si>
  <si>
    <r>
      <t xml:space="preserve">Potion of </t>
    </r>
    <r>
      <rPr>
        <i/>
        <sz val="12"/>
        <rFont val="Times New Roman"/>
        <family val="1"/>
      </rPr>
      <t>Barkskin</t>
    </r>
  </si>
  <si>
    <r>
      <t xml:space="preserve">Potion of </t>
    </r>
    <r>
      <rPr>
        <i/>
        <sz val="12"/>
        <rFont val="Times New Roman"/>
        <family val="1"/>
      </rPr>
      <t>Restoration</t>
    </r>
  </si>
  <si>
    <r>
      <t xml:space="preserve">Scroll of </t>
    </r>
    <r>
      <rPr>
        <i/>
        <sz val="12"/>
        <rFont val="Times New Roman"/>
        <family val="1"/>
      </rPr>
      <t>Light</t>
    </r>
  </si>
  <si>
    <r>
      <t xml:space="preserve">Potion of </t>
    </r>
    <r>
      <rPr>
        <i/>
        <sz val="12"/>
        <rFont val="Times New Roman"/>
        <family val="1"/>
      </rPr>
      <t>Mending</t>
    </r>
  </si>
  <si>
    <t>1d3</t>
  </si>
  <si>
    <t>Sling, 2nd Attack</t>
  </si>
  <si>
    <r>
      <t xml:space="preserve">Scroll of </t>
    </r>
    <r>
      <rPr>
        <i/>
        <sz val="12"/>
        <rFont val="Times New Roman"/>
        <family val="1"/>
      </rPr>
      <t>Barkskin</t>
    </r>
  </si>
  <si>
    <r>
      <t xml:space="preserve">Scroll of </t>
    </r>
    <r>
      <rPr>
        <i/>
        <sz val="12"/>
        <rFont val="Times New Roman"/>
        <family val="1"/>
      </rPr>
      <t>Bull’s Strength</t>
    </r>
  </si>
  <si>
    <r>
      <t xml:space="preserve">Scroll of </t>
    </r>
    <r>
      <rPr>
        <i/>
        <sz val="12"/>
        <rFont val="Times New Roman"/>
        <family val="1"/>
      </rPr>
      <t>Cat’s Grace</t>
    </r>
  </si>
  <si>
    <r>
      <t xml:space="preserve">Potion of </t>
    </r>
    <r>
      <rPr>
        <i/>
        <sz val="12"/>
        <rFont val="Times New Roman"/>
        <family val="1"/>
      </rPr>
      <t>Shield of Faith</t>
    </r>
  </si>
  <si>
    <t>Master of Many Forms 3</t>
  </si>
  <si>
    <t>Fast Wild Shape</t>
  </si>
  <si>
    <t>Improved Wild Shape (Monstrous Humanoid)</t>
  </si>
  <si>
    <t>Constitution</t>
  </si>
  <si>
    <t>Dexterity</t>
  </si>
  <si>
    <t>Charisma</t>
  </si>
  <si>
    <t>Wisdom</t>
  </si>
  <si>
    <t>Strength</t>
  </si>
  <si>
    <t>Intelligence</t>
  </si>
  <si>
    <t>Attack</t>
  </si>
  <si>
    <t>Initiative</t>
  </si>
  <si>
    <t>XP</t>
  </si>
  <si>
    <t>Sex</t>
  </si>
  <si>
    <t>Age</t>
  </si>
  <si>
    <t>Height</t>
  </si>
  <si>
    <t>Weight</t>
  </si>
  <si>
    <t>Base Speed</t>
  </si>
  <si>
    <t>Actual Speed</t>
  </si>
  <si>
    <t>Leadership</t>
  </si>
  <si>
    <t>Lb. Capacity</t>
  </si>
  <si>
    <t>Lb. Carried</t>
  </si>
  <si>
    <t>Hit Points</t>
  </si>
  <si>
    <t>Touch AC</t>
  </si>
  <si>
    <t>FF AC</t>
  </si>
  <si>
    <t>Full AC</t>
  </si>
  <si>
    <t>Race</t>
  </si>
  <si>
    <t>Class</t>
  </si>
  <si>
    <t>Region</t>
  </si>
  <si>
    <t>Deity</t>
  </si>
  <si>
    <t>Alignment</t>
  </si>
  <si>
    <t>Earthbind</t>
  </si>
  <si>
    <t>Campaign:  Improved Cohort</t>
  </si>
  <si>
    <t>8 bolts left</t>
  </si>
  <si>
    <t>Everfull Mug</t>
  </si>
  <si>
    <t>Exact Location</t>
  </si>
  <si>
    <t>Bedroom</t>
  </si>
  <si>
    <t>Wild Shape, Tiny</t>
  </si>
  <si>
    <t>Miasma</t>
  </si>
  <si>
    <t>3 rnd/lvl</t>
  </si>
  <si>
    <t>Common, Druidic, Sylvan, Elven, Goblin</t>
  </si>
  <si>
    <t>Speak Language:  Goblin</t>
  </si>
  <si>
    <t>Wild Shape, Plant</t>
  </si>
  <si>
    <t>Druid 11</t>
  </si>
  <si>
    <t>Druid 12</t>
  </si>
  <si>
    <t>Call of the Twilight Defender</t>
  </si>
  <si>
    <t>Stash:  The Westwood</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</si>
  <si>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</si>
  <si>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Gold Pieces</t>
  </si>
  <si>
    <t>three</t>
  </si>
  <si>
    <t>Average</t>
  </si>
  <si>
    <t>Summon Nature’ s Ally IV</t>
  </si>
  <si>
    <t>Poor</t>
  </si>
  <si>
    <t>Scout’s Headband</t>
  </si>
  <si>
    <t>LENT TO ALLISA BY FINGERS</t>
  </si>
  <si>
    <t>Thoroughness and clarity</t>
  </si>
  <si>
    <t>Level-appropriate use of skills, feats, limitations, and other features</t>
  </si>
  <si>
    <t>Convincing role-playing and character development</t>
  </si>
  <si>
    <t>Consistency with other characters’ actions and setting description</t>
  </si>
  <si>
    <t>Touch Attack/Unarmed Strike</t>
  </si>
  <si>
    <t>Grapple</t>
  </si>
  <si>
    <t>Fair</t>
  </si>
  <si>
    <t>Crystal of Adaptation, Least</t>
  </si>
  <si>
    <t>Returning Shortspear +2</t>
  </si>
  <si>
    <t>x3</t>
  </si>
  <si>
    <t>Shortspear, 2nd attack</t>
  </si>
  <si>
    <t>Vest of Resistance +2</t>
  </si>
  <si>
    <t>above</t>
  </si>
  <si>
    <t>listed</t>
  </si>
  <si>
    <t>nine</t>
  </si>
  <si>
    <t>30 charges</t>
  </si>
  <si>
    <t>A Thousand Faces</t>
  </si>
  <si>
    <t>Sunbeam</t>
  </si>
  <si>
    <t>Druid 13</t>
  </si>
  <si>
    <t>Size</t>
  </si>
  <si>
    <t>TAC/AC</t>
  </si>
  <si>
    <t>BAB</t>
  </si>
  <si>
    <t>Fort</t>
  </si>
  <si>
    <t>Ref</t>
  </si>
  <si>
    <t>Pearl of Power 1</t>
  </si>
  <si>
    <t>+5 bonus</t>
  </si>
  <si>
    <t>+3 bonus</t>
  </si>
  <si>
    <r>
      <t xml:space="preserve">Potion of </t>
    </r>
    <r>
      <rPr>
        <i/>
        <sz val="12"/>
        <rFont val="Times New Roman"/>
        <family val="1"/>
      </rPr>
      <t>Cure Serious Wounds</t>
    </r>
  </si>
  <si>
    <r>
      <t xml:space="preserve">Potion of </t>
    </r>
    <r>
      <rPr>
        <i/>
        <sz val="12"/>
        <rFont val="Times New Roman"/>
        <family val="1"/>
      </rPr>
      <t>Greater Magic Fang</t>
    </r>
  </si>
  <si>
    <r>
      <t xml:space="preserve">Scroll of </t>
    </r>
    <r>
      <rPr>
        <i/>
        <sz val="12"/>
        <rFont val="Times New Roman"/>
        <family val="1"/>
      </rPr>
      <t>Cure Light Wounds, Mass</t>
    </r>
  </si>
  <si>
    <r>
      <t xml:space="preserve">Scroll of </t>
    </r>
    <r>
      <rPr>
        <i/>
        <sz val="12"/>
        <rFont val="Times New Roman"/>
        <family val="1"/>
      </rPr>
      <t>Greater Dispel Magic</t>
    </r>
  </si>
  <si>
    <r>
      <t xml:space="preserve">Wand of </t>
    </r>
    <r>
      <rPr>
        <i/>
        <sz val="12"/>
        <rFont val="Times New Roman"/>
        <family val="1"/>
      </rPr>
      <t>Call Lightning</t>
    </r>
  </si>
  <si>
    <t>28 charges</t>
  </si>
  <si>
    <t>Rod of Force</t>
  </si>
  <si>
    <t>Attention to spelling &amp; punctuation; consistent use of past tense, third person</t>
  </si>
  <si>
    <t>Armor of the Fallen Leaves</t>
  </si>
  <si>
    <t>12th:  Practiced Spellcaster</t>
  </si>
  <si>
    <t>þ</t>
  </si>
  <si>
    <t>Bite of the Werebear</t>
  </si>
  <si>
    <t>Storm of Elemental Fury</t>
  </si>
  <si>
    <t>Wild Shape, 5+1/day</t>
  </si>
  <si>
    <t>15th:  Dragon Wild Shape</t>
  </si>
  <si>
    <t>Vanisher Cloak</t>
  </si>
  <si>
    <t>Talisman of the Disk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</si>
</sst>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 [$₲-474]"/>
    <numFmt numFmtId="166" formatCode="_(* #,##0_);_(* \(#,##0\);_(* &quot;-&quot;??_);_(@_)"/>
  </numFmts>
  <fonts count="7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sz val="13"/>
      <color rgb="FF00B05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20"/>
      <color rgb="FFFFC000"/>
      <name val="Times New Roman"/>
      <family val="1"/>
    </font>
    <font>
      <sz val="13"/>
      <color rgb="FFFFC000"/>
      <name val="Times New Roman"/>
      <family val="1"/>
    </font>
    <font>
      <b/>
      <sz val="12"/>
      <color indexed="81"/>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rgb="FF00B050"/>
      <name val="Times New Roman"/>
      <family val="1"/>
    </font>
    <font>
      <b/>
      <sz val="14"/>
      <name val="Times New Roman"/>
      <family val="1"/>
    </font>
    <font>
      <sz val="14"/>
      <name val="Times New Roman"/>
      <family val="1"/>
    </font>
    <font>
      <sz val="12"/>
      <color rgb="FFCCFF99"/>
      <name val="Times New Roman"/>
      <family val="1"/>
    </font>
    <font>
      <sz val="13"/>
      <color rgb="FF0000FF"/>
      <name val="Times New Roman"/>
      <family val="1"/>
    </font>
    <font>
      <i/>
      <sz val="12"/>
      <color theme="1"/>
      <name val="Times New Roman"/>
      <family val="1"/>
    </font>
    <font>
      <i/>
      <sz val="12"/>
      <color indexed="81"/>
      <name val="Times New Roman"/>
      <family val="1"/>
    </font>
    <font>
      <sz val="12"/>
      <color rgb="FF7030A0"/>
      <name val="Times New Roman"/>
      <family val="1"/>
    </font>
    <font>
      <sz val="12"/>
      <color rgb="FF0000FF"/>
      <name val="Times New Roman"/>
      <family val="1"/>
    </font>
    <font>
      <i/>
      <sz val="16"/>
      <color indexed="53"/>
      <name val="Times New Roman"/>
      <family val="1"/>
    </font>
    <font>
      <i/>
      <sz val="16"/>
      <color indexed="10"/>
      <name val="Times New Roman"/>
      <family val="1"/>
    </font>
    <font>
      <i/>
      <sz val="16"/>
      <color indexed="57"/>
      <name val="Times New Roman"/>
      <family val="1"/>
    </font>
    <font>
      <i/>
      <sz val="16"/>
      <color indexed="17"/>
      <name val="Times New Roman"/>
      <family val="1"/>
    </font>
    <font>
      <vertAlign val="superscript"/>
      <sz val="12"/>
      <name val="Times New Roman"/>
      <family val="1"/>
    </font>
    <font>
      <sz val="12"/>
      <name val="Times New Roman"/>
      <family val="1"/>
    </font>
    <font>
      <i/>
      <sz val="22"/>
      <color rgb="FFCC0099"/>
      <name val="Times New Roman"/>
      <family val="1"/>
    </font>
    <font>
      <i/>
      <sz val="12"/>
      <name val="Times New Roman"/>
      <family val="1"/>
    </font>
    <font>
      <sz val="12"/>
      <color rgb="FFFF0000"/>
      <name val="Times New Roman"/>
      <family val="1"/>
    </font>
    <font>
      <sz val="12"/>
      <color theme="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theme="0" tint="-0.14999847407452621"/>
        <bgColor indexed="64"/>
      </patternFill>
    </fill>
    <fill>
      <patternFill patternType="solid">
        <fgColor rgb="FF9966FF"/>
        <bgColor indexed="64"/>
      </patternFill>
    </fill>
    <fill>
      <patternFill patternType="solid">
        <fgColor rgb="FFFFFF00"/>
        <bgColor indexed="64"/>
      </patternFill>
    </fill>
    <fill>
      <patternFill patternType="lightVertical">
        <fgColor rgb="FFFFFF00"/>
        <bgColor rgb="FF9966FF"/>
      </patternFill>
    </fill>
  </fills>
  <borders count="15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hair">
        <color indexed="64"/>
      </right>
      <top style="hair">
        <color indexed="64"/>
      </top>
      <bottom style="hair">
        <color indexed="64"/>
      </bottom>
      <diagonal/>
    </border>
    <border>
      <left/>
      <right style="thin">
        <color indexed="64"/>
      </right>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double">
        <color indexed="64"/>
      </left>
      <right style="hair">
        <color indexed="64"/>
      </right>
      <top style="hair">
        <color indexed="64"/>
      </top>
      <bottom/>
      <diagonal/>
    </border>
    <border>
      <left/>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thin">
        <color indexed="64"/>
      </left>
      <right style="double">
        <color indexed="64"/>
      </right>
      <top style="hair">
        <color indexed="64"/>
      </top>
      <bottom style="double">
        <color indexed="64"/>
      </bottom>
      <diagonal/>
    </border>
    <border>
      <left style="double">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42" fillId="0" borderId="0"/>
    <xf numFmtId="0" fontId="2" fillId="0" borderId="0"/>
    <xf numFmtId="0" fontId="45" fillId="0" borderId="0"/>
    <xf numFmtId="0" fontId="2" fillId="0" borderId="0"/>
    <xf numFmtId="9" fontId="2" fillId="0" borderId="0" applyFont="0" applyFill="0" applyBorder="0" applyAlignment="0" applyProtection="0"/>
    <xf numFmtId="43" fontId="71" fillId="0" borderId="0" applyFont="0" applyFill="0" applyBorder="0" applyAlignment="0" applyProtection="0"/>
    <xf numFmtId="0" fontId="2" fillId="0" borderId="0"/>
    <xf numFmtId="0" fontId="1" fillId="0" borderId="0"/>
  </cellStyleXfs>
  <cellXfs count="709">
    <xf numFmtId="0" fontId="0" fillId="0" borderId="0" xfId="0"/>
    <xf numFmtId="9" fontId="7" fillId="0" borderId="29" xfId="2" applyFont="1" applyFill="1" applyBorder="1" applyAlignment="1">
      <alignment horizontal="center" vertical="center" shrinkToFit="1"/>
    </xf>
    <xf numFmtId="9" fontId="7" fillId="14" borderId="15" xfId="2" applyFont="1" applyFill="1" applyBorder="1" applyAlignment="1">
      <alignment horizontal="center" vertical="center" shrinkToFit="1"/>
    </xf>
    <xf numFmtId="0" fontId="2" fillId="0" borderId="87" xfId="0" applyFont="1" applyFill="1" applyBorder="1" applyAlignment="1">
      <alignment horizontal="center" vertical="center"/>
    </xf>
    <xf numFmtId="0" fontId="2" fillId="0" borderId="87" xfId="0" quotePrefix="1" applyFont="1" applyFill="1" applyBorder="1" applyAlignment="1">
      <alignment horizontal="center" vertical="center" wrapText="1"/>
    </xf>
    <xf numFmtId="49" fontId="2" fillId="0" borderId="87" xfId="2" applyNumberFormat="1" applyFont="1" applyFill="1" applyBorder="1" applyAlignment="1">
      <alignment horizontal="center" vertical="center"/>
    </xf>
    <xf numFmtId="0" fontId="2" fillId="0" borderId="87" xfId="0" applyFont="1" applyFill="1" applyBorder="1" applyAlignment="1">
      <alignment horizontal="center" vertical="center" shrinkToFit="1"/>
    </xf>
    <xf numFmtId="164" fontId="2" fillId="0" borderId="87" xfId="0" applyNumberFormat="1" applyFont="1" applyFill="1" applyBorder="1" applyAlignment="1">
      <alignment horizontal="center" vertical="center"/>
    </xf>
    <xf numFmtId="1" fontId="56" fillId="17" borderId="88" xfId="0" applyNumberFormat="1" applyFont="1" applyFill="1" applyBorder="1" applyAlignment="1">
      <alignment horizontal="center" vertical="center"/>
    </xf>
    <xf numFmtId="1" fontId="5" fillId="0" borderId="88" xfId="0" applyNumberFormat="1"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12" fillId="3" borderId="81"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54" fillId="17" borderId="44" xfId="0" applyNumberFormat="1" applyFont="1" applyFill="1" applyBorder="1" applyAlignment="1">
      <alignment horizontal="center" vertical="center" wrapText="1"/>
    </xf>
    <xf numFmtId="0" fontId="12" fillId="3" borderId="45" xfId="0" applyNumberFormat="1" applyFont="1" applyFill="1" applyBorder="1" applyAlignment="1">
      <alignment horizontal="center" vertical="center"/>
    </xf>
    <xf numFmtId="0" fontId="12" fillId="3" borderId="82" xfId="0" applyFont="1" applyFill="1" applyBorder="1" applyAlignment="1">
      <alignment horizontal="center" vertical="center"/>
    </xf>
    <xf numFmtId="0" fontId="4" fillId="0" borderId="0" xfId="0" applyFont="1" applyBorder="1" applyAlignment="1">
      <alignment vertical="center"/>
    </xf>
    <xf numFmtId="164" fontId="5" fillId="0" borderId="88" xfId="0" applyNumberFormat="1"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83" xfId="0" applyFont="1" applyFill="1" applyBorder="1" applyAlignment="1">
      <alignment horizontal="right" vertical="center"/>
    </xf>
    <xf numFmtId="0" fontId="6" fillId="4" borderId="115" xfId="0" applyFont="1" applyFill="1" applyBorder="1" applyAlignment="1">
      <alignment horizontal="right" vertical="center"/>
    </xf>
    <xf numFmtId="0" fontId="7" fillId="0" borderId="0" xfId="0" applyFont="1" applyBorder="1" applyAlignment="1">
      <alignment horizontal="left" vertical="center"/>
    </xf>
    <xf numFmtId="0" fontId="4" fillId="4" borderId="12" xfId="0" applyFont="1" applyFill="1" applyBorder="1" applyAlignment="1">
      <alignment horizontal="right"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6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59" xfId="0" applyFont="1" applyFill="1" applyBorder="1" applyAlignment="1">
      <alignment horizontal="right" vertical="center"/>
    </xf>
    <xf numFmtId="164" fontId="6" fillId="9" borderId="32"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1" xfId="0" applyFont="1" applyBorder="1" applyAlignment="1">
      <alignment horizontal="center" vertical="center"/>
    </xf>
    <xf numFmtId="0" fontId="46" fillId="2" borderId="4" xfId="0" applyFont="1" applyFill="1" applyBorder="1" applyAlignment="1">
      <alignment horizontal="right" vertical="center"/>
    </xf>
    <xf numFmtId="0" fontId="11" fillId="4" borderId="59" xfId="0" applyFont="1" applyFill="1" applyBorder="1" applyAlignment="1">
      <alignment horizontal="right" vertical="center"/>
    </xf>
    <xf numFmtId="49" fontId="7" fillId="0" borderId="31"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6" xfId="0" applyFont="1" applyFill="1" applyBorder="1" applyAlignment="1">
      <alignment horizontal="right" vertical="center"/>
    </xf>
    <xf numFmtId="0" fontId="7" fillId="0" borderId="27" xfId="0" quotePrefix="1" applyFont="1" applyBorder="1" applyAlignment="1">
      <alignment horizontal="center" vertical="center"/>
    </xf>
    <xf numFmtId="49" fontId="26" fillId="0" borderId="27" xfId="0" applyNumberFormat="1" applyFont="1" applyBorder="1" applyAlignment="1">
      <alignment horizontal="center" vertical="center"/>
    </xf>
    <xf numFmtId="0" fontId="11" fillId="4" borderId="60"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6"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51" fillId="0" borderId="1" xfId="0" applyFont="1" applyFill="1" applyBorder="1" applyAlignment="1">
      <alignment vertical="center"/>
    </xf>
    <xf numFmtId="0" fontId="6" fillId="0" borderId="28" xfId="0" applyFont="1" applyFill="1" applyBorder="1" applyAlignment="1">
      <alignment horizontal="center" vertical="center"/>
    </xf>
    <xf numFmtId="0" fontId="7" fillId="0" borderId="28" xfId="0" applyFont="1" applyFill="1" applyBorder="1" applyAlignment="1">
      <alignment horizontal="center" vertical="center"/>
    </xf>
    <xf numFmtId="0" fontId="52" fillId="0" borderId="28" xfId="0" applyFont="1" applyFill="1" applyBorder="1" applyAlignment="1">
      <alignment horizontal="center" vertical="center" wrapText="1"/>
    </xf>
    <xf numFmtId="1" fontId="7" fillId="0" borderId="28" xfId="0" applyNumberFormat="1" applyFont="1" applyFill="1" applyBorder="1" applyAlignment="1">
      <alignment horizontal="center" vertical="center" wrapText="1"/>
    </xf>
    <xf numFmtId="0" fontId="48" fillId="17" borderId="29" xfId="0" applyNumberFormat="1" applyFont="1" applyFill="1" applyBorder="1" applyAlignment="1">
      <alignment horizontal="center" vertical="center"/>
    </xf>
    <xf numFmtId="0" fontId="7" fillId="0" borderId="30" xfId="0" quotePrefix="1" applyNumberFormat="1" applyFont="1" applyFill="1" applyBorder="1" applyAlignment="1">
      <alignment horizontal="center" vertical="center"/>
    </xf>
    <xf numFmtId="0" fontId="53" fillId="0" borderId="1" xfId="0" applyFont="1" applyFill="1" applyBorder="1" applyAlignment="1">
      <alignment vertical="center"/>
    </xf>
    <xf numFmtId="0" fontId="13" fillId="0" borderId="29" xfId="0" applyNumberFormat="1" applyFont="1" applyFill="1" applyBorder="1" applyAlignment="1">
      <alignment horizontal="center" vertical="center"/>
    </xf>
    <xf numFmtId="0" fontId="52" fillId="0" borderId="38" xfId="0" applyFont="1" applyFill="1" applyBorder="1" applyAlignment="1">
      <alignment vertical="center"/>
    </xf>
    <xf numFmtId="0" fontId="6" fillId="0" borderId="55" xfId="0" applyFont="1" applyFill="1" applyBorder="1" applyAlignment="1">
      <alignment horizontal="center" vertical="center"/>
    </xf>
    <xf numFmtId="0" fontId="7" fillId="0" borderId="55" xfId="0" applyFont="1" applyFill="1" applyBorder="1" applyAlignment="1">
      <alignment horizontal="center" vertical="center"/>
    </xf>
    <xf numFmtId="0" fontId="54" fillId="0" borderId="55" xfId="0" applyFont="1" applyFill="1" applyBorder="1" applyAlignment="1">
      <alignment horizontal="center" vertical="center" wrapText="1"/>
    </xf>
    <xf numFmtId="1" fontId="7" fillId="0" borderId="55" xfId="0" applyNumberFormat="1" applyFont="1" applyFill="1" applyBorder="1" applyAlignment="1">
      <alignment horizontal="center" vertical="center" wrapText="1"/>
    </xf>
    <xf numFmtId="0" fontId="48" fillId="17" borderId="55" xfId="0" applyNumberFormat="1" applyFont="1" applyFill="1" applyBorder="1" applyAlignment="1">
      <alignment horizontal="center" vertical="center"/>
    </xf>
    <xf numFmtId="0" fontId="7" fillId="0" borderId="41"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8" xfId="0" applyNumberFormat="1" applyFont="1" applyFill="1" applyBorder="1" applyAlignment="1">
      <alignment horizontal="center" vertical="center"/>
    </xf>
    <xf numFmtId="49" fontId="17" fillId="0" borderId="28" xfId="0" applyNumberFormat="1" applyFont="1" applyFill="1" applyBorder="1" applyAlignment="1">
      <alignment horizontal="center" vertical="center"/>
    </xf>
    <xf numFmtId="0" fontId="17" fillId="0" borderId="29"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8" xfId="0" applyNumberFormat="1" applyFont="1" applyFill="1" applyBorder="1" applyAlignment="1">
      <alignment horizontal="center" vertical="center"/>
    </xf>
    <xf numFmtId="0" fontId="24" fillId="0" borderId="29"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8" xfId="0" applyNumberFormat="1" applyFont="1" applyFill="1" applyBorder="1" applyAlignment="1">
      <alignment horizontal="center" vertical="center"/>
    </xf>
    <xf numFmtId="0" fontId="23" fillId="0" borderId="29" xfId="0" applyNumberFormat="1" applyFont="1" applyFill="1" applyBorder="1" applyAlignment="1">
      <alignment horizontal="center" vertical="center"/>
    </xf>
    <xf numFmtId="0" fontId="14" fillId="0" borderId="29"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8" xfId="0" applyNumberFormat="1" applyFont="1" applyFill="1" applyBorder="1" applyAlignment="1">
      <alignment horizontal="center" vertical="center"/>
    </xf>
    <xf numFmtId="0" fontId="18" fillId="0" borderId="29"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xf>
    <xf numFmtId="0" fontId="29" fillId="0" borderId="0" xfId="0" applyFont="1" applyBorder="1" applyAlignment="1">
      <alignment vertical="center"/>
    </xf>
    <xf numFmtId="0" fontId="10" fillId="8" borderId="1" xfId="0" applyFont="1" applyFill="1" applyBorder="1" applyAlignment="1">
      <alignment vertical="center"/>
    </xf>
    <xf numFmtId="0" fontId="7" fillId="8" borderId="28" xfId="0" applyNumberFormat="1" applyFont="1" applyFill="1" applyBorder="1" applyAlignment="1">
      <alignment horizontal="center" vertical="center"/>
    </xf>
    <xf numFmtId="49" fontId="27" fillId="8" borderId="28" xfId="0" applyNumberFormat="1" applyFont="1" applyFill="1" applyBorder="1" applyAlignment="1">
      <alignment horizontal="center" vertical="center"/>
    </xf>
    <xf numFmtId="0" fontId="27" fillId="8" borderId="29"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49" fontId="7" fillId="8" borderId="29" xfId="0" applyNumberFormat="1" applyFont="1" applyFill="1" applyBorder="1" applyAlignment="1">
      <alignment horizontal="center" vertical="center"/>
    </xf>
    <xf numFmtId="0" fontId="7" fillId="8" borderId="30"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8" xfId="0" applyNumberFormat="1" applyFont="1" applyFill="1" applyBorder="1" applyAlignment="1">
      <alignment horizontal="center" vertical="center"/>
    </xf>
    <xf numFmtId="49" fontId="17" fillId="5" borderId="28" xfId="0" applyNumberFormat="1" applyFont="1" applyFill="1" applyBorder="1" applyAlignment="1">
      <alignment horizontal="center" vertical="center"/>
    </xf>
    <xf numFmtId="0" fontId="17" fillId="5" borderId="29" xfId="0" applyNumberFormat="1" applyFont="1" applyFill="1" applyBorder="1" applyAlignment="1">
      <alignment horizontal="center" vertical="center"/>
    </xf>
    <xf numFmtId="0" fontId="11" fillId="5" borderId="29" xfId="0" applyNumberFormat="1" applyFont="1" applyFill="1" applyBorder="1" applyAlignment="1">
      <alignment horizontal="center" vertical="center"/>
    </xf>
    <xf numFmtId="49" fontId="7" fillId="5" borderId="29" xfId="0" applyNumberFormat="1" applyFont="1" applyFill="1" applyBorder="1" applyAlignment="1">
      <alignment horizontal="center" vertical="center"/>
    </xf>
    <xf numFmtId="0" fontId="7" fillId="5" borderId="30"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28" xfId="0" applyNumberFormat="1" applyFont="1" applyFill="1" applyBorder="1" applyAlignment="1">
      <alignment horizontal="center" vertical="center"/>
    </xf>
    <xf numFmtId="49" fontId="17" fillId="6" borderId="28" xfId="0" applyNumberFormat="1" applyFont="1" applyFill="1" applyBorder="1" applyAlignment="1">
      <alignment horizontal="center" vertical="center"/>
    </xf>
    <xf numFmtId="0" fontId="17" fillId="6" borderId="29" xfId="0" applyNumberFormat="1" applyFont="1" applyFill="1" applyBorder="1" applyAlignment="1">
      <alignment horizontal="center" vertical="center"/>
    </xf>
    <xf numFmtId="0" fontId="11" fillId="6" borderId="29"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0" fontId="7" fillId="6" borderId="30" xfId="0" applyNumberFormat="1" applyFont="1" applyFill="1" applyBorder="1" applyAlignment="1">
      <alignment horizontal="center" vertical="center"/>
    </xf>
    <xf numFmtId="0" fontId="14" fillId="12" borderId="1" xfId="0" applyFont="1" applyFill="1" applyBorder="1" applyAlignment="1">
      <alignment vertical="center"/>
    </xf>
    <xf numFmtId="0" fontId="7" fillId="12" borderId="28" xfId="0" applyNumberFormat="1" applyFont="1" applyFill="1" applyBorder="1" applyAlignment="1">
      <alignment horizontal="center" vertical="center"/>
    </xf>
    <xf numFmtId="49" fontId="23" fillId="12" borderId="28" xfId="0" applyNumberFormat="1" applyFont="1" applyFill="1" applyBorder="1" applyAlignment="1">
      <alignment horizontal="center" vertical="center"/>
    </xf>
    <xf numFmtId="0" fontId="23" fillId="12" borderId="29" xfId="0" applyNumberFormat="1" applyFont="1" applyFill="1" applyBorder="1" applyAlignment="1">
      <alignment horizontal="center" vertical="center"/>
    </xf>
    <xf numFmtId="0" fontId="14" fillId="12" borderId="29" xfId="0" applyNumberFormat="1" applyFont="1" applyFill="1" applyBorder="1" applyAlignment="1">
      <alignment horizontal="center" vertical="center"/>
    </xf>
    <xf numFmtId="49" fontId="7" fillId="12" borderId="29" xfId="0" applyNumberFormat="1" applyFont="1" applyFill="1" applyBorder="1" applyAlignment="1">
      <alignment horizontal="center" vertical="center"/>
    </xf>
    <xf numFmtId="0" fontId="7" fillId="12" borderId="30" xfId="0" applyNumberFormat="1" applyFont="1" applyFill="1" applyBorder="1" applyAlignment="1">
      <alignment horizontal="center" vertical="center"/>
    </xf>
    <xf numFmtId="0" fontId="22" fillId="8" borderId="1" xfId="0" applyFont="1" applyFill="1" applyBorder="1" applyAlignment="1">
      <alignment vertical="center"/>
    </xf>
    <xf numFmtId="49" fontId="28" fillId="8" borderId="28" xfId="0" applyNumberFormat="1" applyFont="1" applyFill="1" applyBorder="1" applyAlignment="1">
      <alignment horizontal="center" vertical="center"/>
    </xf>
    <xf numFmtId="0" fontId="28" fillId="8" borderId="29" xfId="0" applyNumberFormat="1" applyFont="1" applyFill="1" applyBorder="1" applyAlignment="1">
      <alignment horizontal="center" vertical="center"/>
    </xf>
    <xf numFmtId="0" fontId="22" fillId="8" borderId="29"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8" xfId="0" applyNumberFormat="1" applyFont="1" applyFill="1" applyBorder="1" applyAlignment="1">
      <alignment horizontal="center" vertical="center"/>
    </xf>
    <xf numFmtId="0" fontId="23" fillId="7" borderId="29" xfId="0" applyNumberFormat="1" applyFont="1" applyFill="1" applyBorder="1" applyAlignment="1">
      <alignment horizontal="center" vertical="center"/>
    </xf>
    <xf numFmtId="0" fontId="14" fillId="6" borderId="29" xfId="0" applyNumberFormat="1" applyFont="1" applyFill="1" applyBorder="1" applyAlignment="1">
      <alignment horizontal="center" vertical="center"/>
    </xf>
    <xf numFmtId="0" fontId="11" fillId="8" borderId="1" xfId="0" applyFont="1" applyFill="1" applyBorder="1" applyAlignment="1">
      <alignment vertical="center"/>
    </xf>
    <xf numFmtId="49" fontId="17" fillId="8" borderId="28" xfId="0" applyNumberFormat="1" applyFont="1" applyFill="1" applyBorder="1" applyAlignment="1">
      <alignment horizontal="center" vertical="center"/>
    </xf>
    <xf numFmtId="0" fontId="17" fillId="8" borderId="29" xfId="0" applyNumberFormat="1" applyFont="1" applyFill="1" applyBorder="1" applyAlignment="1">
      <alignment horizontal="center" vertical="center"/>
    </xf>
    <xf numFmtId="0" fontId="11" fillId="8" borderId="29"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8" xfId="0" applyNumberFormat="1" applyFont="1" applyFill="1" applyBorder="1" applyAlignment="1">
      <alignment horizontal="center" vertical="center"/>
    </xf>
    <xf numFmtId="0" fontId="28" fillId="0" borderId="29"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8" xfId="0" applyNumberFormat="1" applyFont="1" applyFill="1" applyBorder="1" applyAlignment="1">
      <alignment horizontal="center" vertical="center"/>
    </xf>
    <xf numFmtId="0" fontId="24" fillId="5" borderId="29" xfId="0" applyNumberFormat="1" applyFont="1" applyFill="1" applyBorder="1" applyAlignment="1">
      <alignment horizontal="center" vertical="center"/>
    </xf>
    <xf numFmtId="0" fontId="13" fillId="5" borderId="29" xfId="0" applyNumberFormat="1" applyFont="1" applyFill="1" applyBorder="1" applyAlignment="1">
      <alignment horizontal="center" vertical="center"/>
    </xf>
    <xf numFmtId="49" fontId="7" fillId="13" borderId="29" xfId="0" applyNumberFormat="1" applyFont="1" applyFill="1" applyBorder="1" applyAlignment="1">
      <alignment horizontal="center" vertical="center"/>
    </xf>
    <xf numFmtId="0" fontId="7" fillId="8" borderId="30" xfId="0" quotePrefix="1" applyNumberFormat="1" applyFont="1" applyFill="1" applyBorder="1" applyAlignment="1">
      <alignment horizontal="center" vertical="center"/>
    </xf>
    <xf numFmtId="0" fontId="13" fillId="4" borderId="1" xfId="0" applyFont="1" applyFill="1" applyBorder="1" applyAlignment="1">
      <alignment vertical="center"/>
    </xf>
    <xf numFmtId="0" fontId="7" fillId="4" borderId="28" xfId="0" applyNumberFormat="1" applyFont="1" applyFill="1" applyBorder="1" applyAlignment="1">
      <alignment horizontal="center" vertical="center"/>
    </xf>
    <xf numFmtId="49" fontId="24" fillId="4" borderId="28" xfId="0" applyNumberFormat="1" applyFont="1" applyFill="1" applyBorder="1" applyAlignment="1">
      <alignment horizontal="center" vertical="center"/>
    </xf>
    <xf numFmtId="0" fontId="24" fillId="4" borderId="29" xfId="0" applyNumberFormat="1" applyFont="1" applyFill="1" applyBorder="1" applyAlignment="1">
      <alignment horizontal="center" vertical="center"/>
    </xf>
    <xf numFmtId="0" fontId="13" fillId="4" borderId="29" xfId="0" applyNumberFormat="1" applyFont="1" applyFill="1" applyBorder="1" applyAlignment="1">
      <alignment horizontal="center" vertical="center"/>
    </xf>
    <xf numFmtId="0" fontId="7" fillId="4" borderId="30"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8" xfId="0" applyNumberFormat="1" applyFont="1" applyFill="1" applyBorder="1" applyAlignment="1">
      <alignment horizontal="center" vertical="center"/>
    </xf>
    <xf numFmtId="0" fontId="23" fillId="5" borderId="29" xfId="0" applyNumberFormat="1" applyFont="1" applyFill="1" applyBorder="1" applyAlignment="1">
      <alignment horizontal="center" vertical="center"/>
    </xf>
    <xf numFmtId="0" fontId="14" fillId="5" borderId="29" xfId="0" applyNumberFormat="1" applyFont="1" applyFill="1" applyBorder="1" applyAlignment="1">
      <alignment horizontal="center" vertical="center"/>
    </xf>
    <xf numFmtId="0" fontId="7" fillId="5" borderId="30"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54" xfId="0" applyNumberFormat="1" applyFont="1" applyFill="1" applyBorder="1" applyAlignment="1">
      <alignment horizontal="center" vertical="center"/>
    </xf>
    <xf numFmtId="49" fontId="24" fillId="0" borderId="54" xfId="0" applyNumberFormat="1" applyFont="1" applyFill="1" applyBorder="1" applyAlignment="1">
      <alignment horizontal="center" vertical="center"/>
    </xf>
    <xf numFmtId="0" fontId="24" fillId="0" borderId="56" xfId="0" applyNumberFormat="1" applyFont="1" applyFill="1" applyBorder="1" applyAlignment="1">
      <alignment horizontal="center" vertical="center"/>
    </xf>
    <xf numFmtId="0" fontId="13" fillId="0" borderId="56" xfId="0" applyNumberFormat="1" applyFont="1" applyFill="1" applyBorder="1" applyAlignment="1">
      <alignment horizontal="center" vertical="center"/>
    </xf>
    <xf numFmtId="49" fontId="7" fillId="0" borderId="56" xfId="0" applyNumberFormat="1" applyFont="1" applyFill="1" applyBorder="1" applyAlignment="1">
      <alignment horizontal="center" vertical="center"/>
    </xf>
    <xf numFmtId="0" fontId="48" fillId="17" borderId="54"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37" fillId="0" borderId="1" xfId="0" applyFont="1" applyFill="1" applyBorder="1" applyAlignment="1">
      <alignment horizontal="center" vertical="center" shrinkToFit="1"/>
    </xf>
    <xf numFmtId="0" fontId="7" fillId="0" borderId="30" xfId="4" applyNumberFormat="1" applyFont="1" applyFill="1" applyBorder="1" applyAlignment="1">
      <alignment horizontal="center" vertical="center" wrapText="1"/>
    </xf>
    <xf numFmtId="9" fontId="7" fillId="0" borderId="28" xfId="2" applyFont="1" applyFill="1" applyBorder="1" applyAlignment="1">
      <alignment horizontal="center" vertical="center" shrinkToFit="1"/>
    </xf>
    <xf numFmtId="0" fontId="7" fillId="0" borderId="29" xfId="2" applyNumberFormat="1" applyFont="1" applyFill="1" applyBorder="1" applyAlignment="1">
      <alignment horizontal="center" vertical="center" shrinkToFit="1"/>
    </xf>
    <xf numFmtId="0" fontId="37" fillId="0" borderId="38" xfId="0" applyFont="1" applyFill="1" applyBorder="1" applyAlignment="1">
      <alignment horizontal="center" vertical="center" shrinkToFit="1"/>
    </xf>
    <xf numFmtId="0" fontId="7" fillId="0" borderId="41" xfId="4" applyNumberFormat="1" applyFont="1" applyFill="1" applyBorder="1" applyAlignment="1">
      <alignment horizontal="center" vertical="center" wrapText="1"/>
    </xf>
    <xf numFmtId="9" fontId="7" fillId="14" borderId="55" xfId="2" applyFont="1" applyFill="1" applyBorder="1" applyAlignment="1">
      <alignment horizontal="center" vertical="center" shrinkToFit="1"/>
    </xf>
    <xf numFmtId="0" fontId="7" fillId="14" borderId="15" xfId="2" applyNumberFormat="1" applyFont="1" applyFill="1" applyBorder="1" applyAlignment="1">
      <alignment horizontal="center" vertical="center" shrinkToFit="1"/>
    </xf>
    <xf numFmtId="0" fontId="2" fillId="0" borderId="0" xfId="0" applyFont="1" applyBorder="1" applyAlignment="1">
      <alignment vertical="center"/>
    </xf>
    <xf numFmtId="0" fontId="57"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6" fillId="0" borderId="36" xfId="0" applyFont="1" applyBorder="1" applyAlignment="1">
      <alignment horizontal="centerContinuous" vertical="center" wrapText="1"/>
    </xf>
    <xf numFmtId="0" fontId="7" fillId="0" borderId="0" xfId="0" applyFont="1" applyBorder="1" applyAlignment="1">
      <alignment vertical="center" wrapText="1"/>
    </xf>
    <xf numFmtId="0" fontId="2" fillId="0" borderId="0" xfId="0" applyFont="1" applyBorder="1" applyAlignment="1">
      <alignment vertical="center" wrapText="1"/>
    </xf>
    <xf numFmtId="0" fontId="57"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3" fillId="0" borderId="0" xfId="0" applyFont="1" applyBorder="1" applyAlignment="1">
      <alignment horizontal="centerContinuous" vertical="center" wrapText="1"/>
    </xf>
    <xf numFmtId="0" fontId="12" fillId="11" borderId="38" xfId="0" applyFont="1" applyFill="1" applyBorder="1" applyAlignment="1">
      <alignment horizontal="centerContinuous" vertical="center" wrapText="1"/>
    </xf>
    <xf numFmtId="0" fontId="12" fillId="11" borderId="39"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37" fillId="0" borderId="1" xfId="0" applyFont="1" applyBorder="1" applyAlignment="1">
      <alignment horizontal="center" vertical="center" shrinkToFit="1"/>
    </xf>
    <xf numFmtId="0" fontId="7" fillId="0" borderId="28" xfId="0" applyFont="1" applyBorder="1" applyAlignment="1">
      <alignment horizontal="center" vertical="center"/>
    </xf>
    <xf numFmtId="0" fontId="35" fillId="9" borderId="30"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5" xfId="0" applyFont="1" applyBorder="1" applyAlignment="1">
      <alignment horizontal="right"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4" fillId="0" borderId="43" xfId="0" applyFont="1" applyBorder="1" applyAlignment="1">
      <alignment horizontal="right" vertical="center" wrapText="1"/>
    </xf>
    <xf numFmtId="0" fontId="2" fillId="0" borderId="68" xfId="0" applyFont="1" applyBorder="1" applyAlignment="1">
      <alignment horizontal="center" vertical="center" wrapText="1"/>
    </xf>
    <xf numFmtId="0" fontId="2" fillId="0" borderId="48" xfId="0" applyFont="1" applyBorder="1" applyAlignment="1">
      <alignment horizontal="center" vertical="center" wrapText="1"/>
    </xf>
    <xf numFmtId="0" fontId="4" fillId="0" borderId="57" xfId="0" applyFont="1" applyBorder="1" applyAlignment="1">
      <alignment horizontal="right" vertical="center" wrapText="1"/>
    </xf>
    <xf numFmtId="0" fontId="44" fillId="11" borderId="76" xfId="0" applyFont="1" applyFill="1" applyBorder="1" applyAlignment="1">
      <alignment horizontal="center" vertical="center" wrapText="1"/>
    </xf>
    <xf numFmtId="0" fontId="44" fillId="11" borderId="50" xfId="0" applyFont="1" applyFill="1" applyBorder="1" applyAlignment="1">
      <alignment horizontal="center" vertical="center" wrapText="1"/>
    </xf>
    <xf numFmtId="0" fontId="37" fillId="0" borderId="38" xfId="0" applyFont="1" applyBorder="1" applyAlignment="1">
      <alignment horizontal="center" vertical="center" shrinkToFit="1"/>
    </xf>
    <xf numFmtId="0" fontId="7" fillId="0" borderId="55" xfId="0" applyFont="1" applyBorder="1" applyAlignment="1">
      <alignment horizontal="center" vertical="center"/>
    </xf>
    <xf numFmtId="0" fontId="35" fillId="9" borderId="41" xfId="2" applyNumberFormat="1" applyFont="1" applyFill="1" applyBorder="1" applyAlignment="1">
      <alignment horizontal="center" vertical="center" shrinkToFit="1"/>
    </xf>
    <xf numFmtId="0" fontId="37" fillId="0" borderId="116" xfId="0" applyFont="1" applyFill="1" applyBorder="1" applyAlignment="1">
      <alignment horizontal="center" vertical="center" shrinkToFit="1"/>
    </xf>
    <xf numFmtId="0" fontId="7" fillId="0" borderId="117" xfId="0" applyFont="1" applyFill="1" applyBorder="1" applyAlignment="1">
      <alignment horizontal="center" vertical="center"/>
    </xf>
    <xf numFmtId="0" fontId="37" fillId="0" borderId="8" xfId="0" applyFont="1" applyFill="1" applyBorder="1" applyAlignment="1">
      <alignment horizontal="center" vertical="center" shrinkToFit="1"/>
    </xf>
    <xf numFmtId="0" fontId="7" fillId="0" borderId="54" xfId="0" applyFont="1" applyFill="1" applyBorder="1" applyAlignment="1">
      <alignment horizontal="center" vertical="center"/>
    </xf>
    <xf numFmtId="0" fontId="35" fillId="9" borderId="42" xfId="2" applyNumberFormat="1" applyFont="1" applyFill="1" applyBorder="1" applyAlignment="1">
      <alignment horizontal="center" vertical="center" shrinkToFit="1"/>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17" fillId="0" borderId="43" xfId="0" applyFont="1" applyFill="1" applyBorder="1" applyAlignment="1">
      <alignment horizontal="center" vertical="center" shrinkToFit="1"/>
    </xf>
    <xf numFmtId="0" fontId="7" fillId="0" borderId="62" xfId="0" applyFont="1" applyFill="1" applyBorder="1" applyAlignment="1">
      <alignment horizontal="centerContinuous" vertical="center"/>
    </xf>
    <xf numFmtId="0" fontId="7" fillId="0" borderId="64" xfId="0" applyFont="1" applyFill="1" applyBorder="1" applyAlignment="1">
      <alignment horizontal="centerContinuous" vertical="center"/>
    </xf>
    <xf numFmtId="0" fontId="7" fillId="0" borderId="57" xfId="0" applyFont="1" applyFill="1" applyBorder="1" applyAlignment="1">
      <alignment horizontal="centerContinuous" vertical="center"/>
    </xf>
    <xf numFmtId="0" fontId="17" fillId="0" borderId="63" xfId="0" applyFont="1" applyFill="1" applyBorder="1" applyAlignment="1">
      <alignment horizontal="center" vertical="center" shrinkToFit="1"/>
    </xf>
    <xf numFmtId="0" fontId="7" fillId="0" borderId="63" xfId="0" applyFont="1" applyFill="1" applyBorder="1" applyAlignment="1">
      <alignment horizontal="centerContinuous" vertical="center"/>
    </xf>
    <xf numFmtId="0" fontId="7" fillId="0" borderId="64" xfId="0" quotePrefix="1" applyFont="1" applyFill="1" applyBorder="1" applyAlignment="1">
      <alignment horizontal="centerContinuous" vertical="center"/>
    </xf>
    <xf numFmtId="0" fontId="7" fillId="0" borderId="57" xfId="0" quotePrefix="1"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5" borderId="17" xfId="0" applyFont="1" applyFill="1" applyBorder="1" applyAlignment="1">
      <alignment horizontal="center" vertical="center"/>
    </xf>
    <xf numFmtId="0" fontId="21" fillId="15" borderId="18" xfId="0" applyFont="1" applyFill="1" applyBorder="1" applyAlignment="1">
      <alignment horizontal="center" vertical="center"/>
    </xf>
    <xf numFmtId="49" fontId="21" fillId="15" borderId="18" xfId="0" applyNumberFormat="1" applyFont="1" applyFill="1" applyBorder="1" applyAlignment="1">
      <alignment horizontal="center" vertical="center"/>
    </xf>
    <xf numFmtId="0" fontId="21" fillId="15" borderId="22" xfId="0" applyFont="1" applyFill="1" applyBorder="1" applyAlignment="1">
      <alignment horizontal="center" vertical="center"/>
    </xf>
    <xf numFmtId="0" fontId="55" fillId="17" borderId="22" xfId="0" applyFont="1" applyFill="1" applyBorder="1" applyAlignment="1">
      <alignment horizontal="center" vertical="center"/>
    </xf>
    <xf numFmtId="0" fontId="21" fillId="15" borderId="19" xfId="0" applyFont="1" applyFill="1" applyBorder="1" applyAlignment="1">
      <alignment horizontal="center" vertical="center"/>
    </xf>
    <xf numFmtId="0" fontId="21" fillId="15" borderId="37"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5" borderId="22" xfId="0" applyFont="1" applyFill="1" applyBorder="1" applyAlignment="1">
      <alignment horizontal="centerContinuous" vertical="center"/>
    </xf>
    <xf numFmtId="0" fontId="21" fillId="15" borderId="85" xfId="0" applyFont="1" applyFill="1" applyBorder="1" applyAlignment="1">
      <alignment horizontal="centerContinuous" vertical="center"/>
    </xf>
    <xf numFmtId="0" fontId="21" fillId="15" borderId="58" xfId="0" applyFont="1" applyFill="1" applyBorder="1" applyAlignment="1">
      <alignment horizontal="centerContinuous" vertical="center"/>
    </xf>
    <xf numFmtId="0" fontId="2" fillId="0" borderId="87" xfId="0" quotePrefix="1" applyFont="1" applyFill="1" applyBorder="1" applyAlignment="1">
      <alignment horizontal="center" vertical="center"/>
    </xf>
    <xf numFmtId="9" fontId="2" fillId="0" borderId="87" xfId="0" applyNumberFormat="1" applyFont="1" applyFill="1" applyBorder="1" applyAlignment="1">
      <alignment horizontal="center" vertical="center"/>
    </xf>
    <xf numFmtId="164" fontId="2" fillId="0" borderId="97" xfId="0" applyNumberFormat="1" applyFont="1" applyFill="1" applyBorder="1" applyAlignment="1">
      <alignment horizontal="centerContinuous" vertical="center"/>
    </xf>
    <xf numFmtId="0" fontId="5" fillId="0" borderId="98" xfId="0" quotePrefix="1" applyFont="1" applyFill="1" applyBorder="1" applyAlignment="1">
      <alignment horizontal="centerContinuous" vertical="center"/>
    </xf>
    <xf numFmtId="0" fontId="2" fillId="0" borderId="91" xfId="0" quotePrefix="1" applyFont="1" applyBorder="1" applyAlignment="1">
      <alignment horizontal="center" vertical="center"/>
    </xf>
    <xf numFmtId="0" fontId="2" fillId="0" borderId="91" xfId="0" applyFont="1" applyBorder="1" applyAlignment="1">
      <alignment horizontal="center" vertical="center"/>
    </xf>
    <xf numFmtId="9" fontId="2" fillId="0" borderId="91" xfId="0" applyNumberFormat="1" applyFont="1" applyBorder="1" applyAlignment="1">
      <alignment horizontal="center" vertical="center"/>
    </xf>
    <xf numFmtId="164" fontId="5" fillId="0" borderId="91"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9" xfId="0" applyNumberFormat="1" applyFont="1" applyFill="1" applyBorder="1" applyAlignment="1">
      <alignment horizontal="centerContinuous" vertical="center"/>
    </xf>
    <xf numFmtId="0" fontId="5" fillId="0" borderId="100" xfId="0" quotePrefix="1" applyFont="1" applyBorder="1" applyAlignment="1">
      <alignment horizontal="centerContinuous" vertical="center"/>
    </xf>
    <xf numFmtId="0" fontId="50" fillId="16" borderId="104" xfId="0" applyFont="1" applyFill="1" applyBorder="1" applyAlignment="1">
      <alignment horizontal="center" vertical="center"/>
    </xf>
    <xf numFmtId="0" fontId="50" fillId="16" borderId="104" xfId="0" quotePrefix="1" applyFont="1" applyFill="1" applyBorder="1" applyAlignment="1">
      <alignment horizontal="center" vertical="center"/>
    </xf>
    <xf numFmtId="9" fontId="50" fillId="16" borderId="104" xfId="0" applyNumberFormat="1" applyFont="1" applyFill="1" applyBorder="1" applyAlignment="1">
      <alignment horizontal="center" vertical="center"/>
    </xf>
    <xf numFmtId="164" fontId="50" fillId="16" borderId="104" xfId="0" applyNumberFormat="1" applyFont="1" applyFill="1" applyBorder="1" applyAlignment="1">
      <alignment horizontal="center" vertical="center"/>
    </xf>
    <xf numFmtId="164" fontId="50" fillId="16" borderId="105" xfId="0" applyNumberFormat="1" applyFont="1" applyFill="1" applyBorder="1" applyAlignment="1">
      <alignment horizontal="centerContinuous" vertical="center"/>
    </xf>
    <xf numFmtId="164" fontId="50" fillId="16" borderId="106" xfId="0" applyNumberFormat="1" applyFont="1" applyFill="1" applyBorder="1" applyAlignment="1">
      <alignment horizontal="centerContinuous" vertical="center"/>
    </xf>
    <xf numFmtId="0" fontId="50" fillId="16" borderId="107" xfId="0" applyFont="1" applyFill="1" applyBorder="1" applyAlignment="1">
      <alignment horizontal="centerContinuous" vertical="center"/>
    </xf>
    <xf numFmtId="0" fontId="21" fillId="15" borderId="20" xfId="0" applyFont="1" applyFill="1" applyBorder="1" applyAlignment="1">
      <alignment horizontal="centerContinuous" vertical="center"/>
    </xf>
    <xf numFmtId="0" fontId="21" fillId="15" borderId="21" xfId="0" applyFont="1" applyFill="1" applyBorder="1" applyAlignment="1">
      <alignment horizontal="centerContinuous" vertical="center"/>
    </xf>
    <xf numFmtId="0" fontId="2" fillId="0" borderId="111" xfId="0" applyFont="1" applyFill="1" applyBorder="1" applyAlignment="1">
      <alignment horizontal="centerContinuous" vertical="center"/>
    </xf>
    <xf numFmtId="0" fontId="5" fillId="0" borderId="112" xfId="0" applyFont="1" applyFill="1" applyBorder="1" applyAlignment="1">
      <alignment horizontal="centerContinuous" vertical="center"/>
    </xf>
    <xf numFmtId="0" fontId="5" fillId="0" borderId="8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49" fontId="2" fillId="0" borderId="97" xfId="0" applyNumberFormat="1" applyFont="1" applyFill="1" applyBorder="1" applyAlignment="1">
      <alignment horizontal="centerContinuous" vertical="center"/>
    </xf>
    <xf numFmtId="0" fontId="5" fillId="0" borderId="98" xfId="0" applyFont="1" applyFill="1" applyBorder="1" applyAlignment="1">
      <alignment horizontal="centerContinuous" vertical="center"/>
    </xf>
    <xf numFmtId="0" fontId="2" fillId="0" borderId="113" xfId="0" applyFont="1" applyFill="1" applyBorder="1" applyAlignment="1">
      <alignment horizontal="centerContinuous" vertical="center"/>
    </xf>
    <xf numFmtId="0" fontId="5" fillId="0" borderId="114" xfId="0" applyFont="1" applyFill="1" applyBorder="1" applyAlignment="1">
      <alignment horizontal="centerContinuous" vertical="center"/>
    </xf>
    <xf numFmtId="0" fontId="5" fillId="0" borderId="105" xfId="0" applyFont="1" applyFill="1" applyBorder="1" applyAlignment="1">
      <alignment horizontal="centerContinuous" vertical="center"/>
    </xf>
    <xf numFmtId="164" fontId="2" fillId="0" borderId="104" xfId="0" applyNumberFormat="1" applyFont="1" applyFill="1" applyBorder="1" applyAlignment="1">
      <alignment horizontal="center" vertical="center"/>
    </xf>
    <xf numFmtId="49" fontId="2" fillId="0" borderId="105" xfId="0" applyNumberFormat="1" applyFont="1" applyFill="1" applyBorder="1" applyAlignment="1">
      <alignment horizontal="center" vertical="center"/>
    </xf>
    <xf numFmtId="49" fontId="2" fillId="0" borderId="105" xfId="0" applyNumberFormat="1" applyFont="1" applyFill="1" applyBorder="1" applyAlignment="1">
      <alignment horizontal="centerContinuous" vertical="center"/>
    </xf>
    <xf numFmtId="49" fontId="2" fillId="0" borderId="106" xfId="0" applyNumberFormat="1" applyFont="1" applyFill="1" applyBorder="1" applyAlignment="1">
      <alignment horizontal="centerContinuous" vertical="center"/>
    </xf>
    <xf numFmtId="0" fontId="5" fillId="0" borderId="107" xfId="0" applyFont="1" applyFill="1" applyBorder="1" applyAlignment="1">
      <alignment horizontal="centerContinuous" vertical="center"/>
    </xf>
    <xf numFmtId="0" fontId="58" fillId="0" borderId="0" xfId="0" applyFont="1" applyBorder="1" applyAlignment="1">
      <alignment horizontal="right" vertical="center"/>
    </xf>
    <xf numFmtId="0" fontId="21" fillId="15" borderId="119" xfId="0" applyFont="1" applyFill="1" applyBorder="1" applyAlignment="1">
      <alignment horizontal="center" vertical="center"/>
    </xf>
    <xf numFmtId="0" fontId="59" fillId="0" borderId="0" xfId="0" applyFont="1" applyBorder="1" applyAlignment="1">
      <alignment horizontal="center" vertical="center"/>
    </xf>
    <xf numFmtId="0" fontId="2" fillId="0" borderId="111" xfId="0" applyFont="1" applyFill="1" applyBorder="1" applyAlignment="1">
      <alignment horizontal="centerContinuous" vertical="center" shrinkToFit="1"/>
    </xf>
    <xf numFmtId="0" fontId="21" fillId="0" borderId="97" xfId="0" applyFont="1" applyFill="1" applyBorder="1" applyAlignment="1">
      <alignment horizontal="centerContinuous" vertical="center"/>
    </xf>
    <xf numFmtId="0" fontId="21" fillId="0" borderId="120" xfId="0" applyFont="1" applyFill="1" applyBorder="1" applyAlignment="1">
      <alignment horizontal="centerContinuous" vertical="center"/>
    </xf>
    <xf numFmtId="0" fontId="2" fillId="0" borderId="53" xfId="0" applyFont="1" applyFill="1" applyBorder="1" applyAlignment="1">
      <alignment horizontal="center" vertical="center"/>
    </xf>
    <xf numFmtId="0" fontId="2" fillId="0" borderId="52" xfId="0" applyFont="1" applyFill="1" applyBorder="1" applyAlignment="1">
      <alignment horizontal="centerContinuous" vertical="center"/>
    </xf>
    <xf numFmtId="0" fontId="2" fillId="0" borderId="113" xfId="0" applyFont="1" applyFill="1" applyBorder="1" applyAlignment="1">
      <alignment horizontal="centerContinuous" vertical="center" shrinkToFit="1"/>
    </xf>
    <xf numFmtId="0" fontId="2" fillId="0" borderId="51"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5" fillId="0" borderId="108" xfId="0" applyFont="1" applyBorder="1" applyAlignment="1">
      <alignment horizontal="center" vertical="center" shrinkToFit="1"/>
    </xf>
    <xf numFmtId="0" fontId="5" fillId="0" borderId="53"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5" fillId="0" borderId="53" xfId="0" applyFont="1" applyBorder="1" applyAlignment="1">
      <alignment horizontal="left" vertical="center"/>
    </xf>
    <xf numFmtId="0" fontId="5" fillId="0" borderId="52" xfId="0" applyFont="1" applyBorder="1" applyAlignment="1">
      <alignment horizontal="left" vertical="center" shrinkToFit="1"/>
    </xf>
    <xf numFmtId="0" fontId="2" fillId="0" borderId="0" xfId="0" applyFont="1" applyBorder="1" applyAlignment="1">
      <alignment horizontal="center" vertical="center"/>
    </xf>
    <xf numFmtId="0" fontId="2" fillId="0" borderId="109" xfId="0" applyFont="1" applyBorder="1" applyAlignment="1">
      <alignment horizontal="center" vertical="center" shrinkToFit="1"/>
    </xf>
    <xf numFmtId="0" fontId="2" fillId="0" borderId="48" xfId="0"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0" fontId="5" fillId="0" borderId="109" xfId="0" applyFont="1" applyBorder="1" applyAlignment="1">
      <alignment horizontal="center" vertical="center" shrinkToFit="1"/>
    </xf>
    <xf numFmtId="0" fontId="5" fillId="0" borderId="48"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50"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0" fontId="5" fillId="0" borderId="50" xfId="0" applyFont="1" applyBorder="1" applyAlignment="1">
      <alignment horizontal="left" vertical="center"/>
    </xf>
    <xf numFmtId="0" fontId="5" fillId="0" borderId="5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164" fontId="5" fillId="0" borderId="50" xfId="0" applyNumberFormat="1" applyFont="1" applyBorder="1" applyAlignment="1">
      <alignment horizontal="center" vertical="center" shrinkToFit="1"/>
    </xf>
    <xf numFmtId="0" fontId="3" fillId="0" borderId="0" xfId="0" applyFont="1" applyBorder="1" applyAlignment="1">
      <alignment vertical="center"/>
    </xf>
    <xf numFmtId="0" fontId="5" fillId="0" borderId="110" xfId="0" applyFont="1" applyBorder="1" applyAlignment="1">
      <alignment horizontal="center" vertical="center" shrinkToFit="1"/>
    </xf>
    <xf numFmtId="0" fontId="5" fillId="0" borderId="50" xfId="0" applyFont="1" applyBorder="1" applyAlignment="1">
      <alignment horizontal="center" vertical="center" shrinkToFit="1"/>
    </xf>
    <xf numFmtId="0" fontId="2" fillId="0" borderId="48" xfId="0" applyFont="1" applyBorder="1" applyAlignment="1">
      <alignment horizontal="left" vertical="center"/>
    </xf>
    <xf numFmtId="0" fontId="47" fillId="2" borderId="65" xfId="0" applyFont="1" applyFill="1" applyBorder="1" applyAlignment="1">
      <alignment horizontal="right" vertical="center"/>
    </xf>
    <xf numFmtId="0" fontId="20" fillId="2" borderId="66" xfId="0" applyFont="1" applyFill="1" applyBorder="1" applyAlignment="1">
      <alignment horizontal="left" vertical="center"/>
    </xf>
    <xf numFmtId="0" fontId="38" fillId="2" borderId="66" xfId="0" applyFont="1" applyFill="1" applyBorder="1" applyAlignment="1">
      <alignment horizontal="centerContinuous" vertical="center"/>
    </xf>
    <xf numFmtId="0" fontId="5"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39" fillId="2" borderId="67" xfId="0" applyFont="1" applyFill="1" applyBorder="1" applyAlignment="1">
      <alignment horizontal="right" vertical="center"/>
    </xf>
    <xf numFmtId="0" fontId="40" fillId="0" borderId="0" xfId="0" applyFont="1" applyBorder="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40"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26" fillId="0" borderId="84" xfId="7" applyNumberFormat="1" applyFont="1" applyFill="1" applyBorder="1" applyAlignment="1">
      <alignment horizontal="center" vertical="center"/>
    </xf>
    <xf numFmtId="0" fontId="8" fillId="4" borderId="102" xfId="7" applyFont="1" applyFill="1" applyBorder="1" applyAlignment="1">
      <alignment horizontal="right" vertical="center"/>
    </xf>
    <xf numFmtId="1" fontId="7" fillId="0" borderId="6" xfId="7" applyNumberFormat="1" applyFont="1" applyBorder="1" applyAlignment="1">
      <alignment horizontal="center" vertical="center"/>
    </xf>
    <xf numFmtId="0" fontId="6" fillId="10" borderId="101" xfId="7"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Border="1" applyAlignment="1">
      <alignment horizontal="center" vertical="center"/>
    </xf>
    <xf numFmtId="0" fontId="26" fillId="0" borderId="11" xfId="7" applyNumberFormat="1" applyFont="1" applyFill="1" applyBorder="1" applyAlignment="1">
      <alignment horizontal="center" vertical="center"/>
    </xf>
    <xf numFmtId="0" fontId="11" fillId="4" borderId="47" xfId="7" applyFont="1" applyFill="1" applyBorder="1" applyAlignment="1">
      <alignment horizontal="right" vertical="center"/>
    </xf>
    <xf numFmtId="0" fontId="7" fillId="0" borderId="91" xfId="7" applyNumberFormat="1" applyFont="1" applyBorder="1" applyAlignment="1">
      <alignment horizontal="center" vertical="center"/>
    </xf>
    <xf numFmtId="0" fontId="7" fillId="0" borderId="2" xfId="0" applyFont="1" applyFill="1" applyBorder="1" applyAlignment="1">
      <alignment horizontal="center" vertical="center"/>
    </xf>
    <xf numFmtId="0" fontId="8" fillId="4" borderId="47" xfId="7" applyFont="1" applyFill="1" applyBorder="1" applyAlignment="1">
      <alignment horizontal="right" vertical="center"/>
    </xf>
    <xf numFmtId="0" fontId="7" fillId="0" borderId="93" xfId="7" quotePrefix="1" applyFont="1" applyBorder="1" applyAlignment="1">
      <alignment horizontal="center" vertical="center"/>
    </xf>
    <xf numFmtId="0" fontId="8" fillId="0" borderId="1" xfId="7" applyFont="1" applyFill="1" applyBorder="1" applyAlignment="1">
      <alignment horizontal="right" vertical="center"/>
    </xf>
    <xf numFmtId="0" fontId="11" fillId="2" borderId="4" xfId="0" applyFont="1" applyFill="1" applyBorder="1" applyAlignment="1">
      <alignment horizontal="right" vertical="center"/>
    </xf>
    <xf numFmtId="0" fontId="7" fillId="0" borderId="93" xfId="7" applyFont="1" applyBorder="1" applyAlignment="1">
      <alignment horizontal="center" vertical="center"/>
    </xf>
    <xf numFmtId="0" fontId="11" fillId="0" borderId="1" xfId="7" applyFont="1" applyFill="1" applyBorder="1" applyAlignment="1">
      <alignment horizontal="right" vertical="center"/>
    </xf>
    <xf numFmtId="0" fontId="26" fillId="0" borderId="3" xfId="7" applyNumberFormat="1" applyFont="1" applyFill="1" applyBorder="1" applyAlignment="1">
      <alignment horizontal="center" vertical="center"/>
    </xf>
    <xf numFmtId="0" fontId="41" fillId="4" borderId="90" xfId="7" applyFont="1" applyFill="1" applyBorder="1" applyAlignment="1">
      <alignment horizontal="right" vertical="center"/>
    </xf>
    <xf numFmtId="0" fontId="7" fillId="0" borderId="27" xfId="0" applyFont="1" applyBorder="1" applyAlignment="1">
      <alignment horizontal="center" vertical="center"/>
    </xf>
    <xf numFmtId="0" fontId="26" fillId="0" borderId="27" xfId="7" applyNumberFormat="1" applyFont="1" applyFill="1" applyBorder="1" applyAlignment="1">
      <alignment horizontal="center" vertical="center"/>
    </xf>
    <xf numFmtId="0" fontId="10" fillId="4" borderId="16" xfId="7" applyFont="1" applyFill="1" applyBorder="1" applyAlignment="1">
      <alignment horizontal="right" vertical="center"/>
    </xf>
    <xf numFmtId="0" fontId="7" fillId="0" borderId="42" xfId="7" applyFont="1" applyBorder="1" applyAlignment="1">
      <alignment horizontal="center" vertical="center"/>
    </xf>
    <xf numFmtId="0" fontId="11" fillId="0"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3"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47" xfId="0" applyFont="1" applyBorder="1" applyAlignment="1">
      <alignment horizontal="center" shrinkToFit="1"/>
    </xf>
    <xf numFmtId="164" fontId="2" fillId="0" borderId="48" xfId="0" applyNumberFormat="1" applyFont="1" applyBorder="1" applyAlignment="1">
      <alignment horizontal="center" shrinkToFit="1"/>
    </xf>
    <xf numFmtId="0" fontId="60" fillId="16" borderId="103" xfId="0" applyFont="1" applyFill="1" applyBorder="1" applyAlignment="1">
      <alignment horizontal="center" vertical="center"/>
    </xf>
    <xf numFmtId="0" fontId="2" fillId="0" borderId="121" xfId="0" applyFont="1" applyFill="1" applyBorder="1" applyAlignment="1">
      <alignment horizontal="centerContinuous" vertical="center" shrinkToFit="1"/>
    </xf>
    <xf numFmtId="0" fontId="21" fillId="0" borderId="122" xfId="0" applyFont="1" applyFill="1" applyBorder="1" applyAlignment="1">
      <alignment horizontal="centerContinuous" vertical="center"/>
    </xf>
    <xf numFmtId="0" fontId="21" fillId="0" borderId="123" xfId="0" applyFont="1" applyFill="1" applyBorder="1" applyAlignment="1">
      <alignment horizontal="centerContinuous" vertical="center"/>
    </xf>
    <xf numFmtId="0" fontId="2" fillId="0" borderId="124" xfId="0" applyFont="1" applyFill="1" applyBorder="1" applyAlignment="1">
      <alignment horizontal="center" vertical="center"/>
    </xf>
    <xf numFmtId="0" fontId="2" fillId="0" borderId="125" xfId="0" applyFont="1" applyFill="1" applyBorder="1" applyAlignment="1">
      <alignment horizontal="centerContinuous" vertical="center"/>
    </xf>
    <xf numFmtId="0" fontId="21" fillId="0" borderId="106" xfId="0" applyFont="1" applyFill="1" applyBorder="1" applyAlignment="1">
      <alignment horizontal="centerContinuous" vertical="center"/>
    </xf>
    <xf numFmtId="0" fontId="21" fillId="0" borderId="76" xfId="0" applyFont="1" applyFill="1" applyBorder="1" applyAlignment="1">
      <alignment horizontal="centerContinuous" vertical="center"/>
    </xf>
    <xf numFmtId="0" fontId="2" fillId="0" borderId="50" xfId="0" applyFont="1" applyFill="1" applyBorder="1" applyAlignment="1">
      <alignment horizontal="center" vertical="center"/>
    </xf>
    <xf numFmtId="1" fontId="5" fillId="0" borderId="0" xfId="0" applyNumberFormat="1" applyFont="1" applyBorder="1" applyAlignment="1">
      <alignment vertical="center"/>
    </xf>
    <xf numFmtId="1" fontId="21" fillId="3" borderId="37" xfId="0" applyNumberFormat="1" applyFont="1" applyFill="1" applyBorder="1" applyAlignment="1">
      <alignment horizontal="center" vertical="center"/>
    </xf>
    <xf numFmtId="1" fontId="2" fillId="18" borderId="62" xfId="0" applyNumberFormat="1" applyFont="1" applyFill="1" applyBorder="1" applyAlignment="1">
      <alignment horizontal="center" vertical="center" shrinkToFit="1"/>
    </xf>
    <xf numFmtId="1" fontId="2" fillId="18" borderId="64" xfId="0" applyNumberFormat="1" applyFont="1" applyFill="1" applyBorder="1" applyAlignment="1">
      <alignment horizontal="center" vertical="center" shrinkToFit="1"/>
    </xf>
    <xf numFmtId="1" fontId="2" fillId="18" borderId="57"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64" xfId="0" applyNumberFormat="1" applyFont="1" applyBorder="1" applyAlignment="1">
      <alignment horizontal="center" vertical="center" shrinkToFit="1"/>
    </xf>
    <xf numFmtId="1" fontId="5" fillId="0" borderId="0" xfId="0" applyNumberFormat="1" applyFont="1" applyBorder="1" applyAlignment="1">
      <alignment horizontal="center" vertical="center"/>
    </xf>
    <xf numFmtId="1" fontId="2" fillId="0" borderId="62" xfId="0" applyNumberFormat="1" applyFont="1" applyBorder="1" applyAlignment="1">
      <alignment horizontal="center" vertical="center" shrinkToFit="1"/>
    </xf>
    <xf numFmtId="1" fontId="2" fillId="0" borderId="57" xfId="0" applyNumberFormat="1" applyFont="1" applyBorder="1" applyAlignment="1">
      <alignment horizontal="center" vertical="center" shrinkToFit="1"/>
    </xf>
    <xf numFmtId="0" fontId="2" fillId="0" borderId="86" xfId="0" applyFont="1" applyBorder="1" applyAlignment="1">
      <alignment horizontal="center" vertical="center"/>
    </xf>
    <xf numFmtId="0" fontId="2" fillId="0" borderId="87" xfId="0" applyFont="1" applyBorder="1" applyAlignment="1">
      <alignment horizontal="center" vertical="center"/>
    </xf>
    <xf numFmtId="49" fontId="2" fillId="0" borderId="87" xfId="0" applyNumberFormat="1" applyFont="1" applyBorder="1" applyAlignment="1">
      <alignment horizontal="center" vertical="center"/>
    </xf>
    <xf numFmtId="164" fontId="2" fillId="0" borderId="87" xfId="0" applyNumberFormat="1" applyFont="1" applyBorder="1" applyAlignment="1">
      <alignment horizontal="center" vertical="center"/>
    </xf>
    <xf numFmtId="0" fontId="61" fillId="0" borderId="57" xfId="0" applyFont="1" applyFill="1" applyBorder="1" applyAlignment="1">
      <alignment horizontal="center" vertical="center" shrinkToFit="1"/>
    </xf>
    <xf numFmtId="0" fontId="22" fillId="12" borderId="1" xfId="0" applyFont="1" applyFill="1" applyBorder="1" applyAlignment="1">
      <alignment vertical="center"/>
    </xf>
    <xf numFmtId="49" fontId="28" fillId="12" borderId="28" xfId="0" applyNumberFormat="1" applyFont="1" applyFill="1" applyBorder="1" applyAlignment="1">
      <alignment horizontal="center" vertical="center"/>
    </xf>
    <xf numFmtId="0" fontId="28" fillId="12" borderId="29" xfId="0" applyNumberFormat="1" applyFont="1" applyFill="1" applyBorder="1" applyAlignment="1">
      <alignment horizontal="center" vertical="center"/>
    </xf>
    <xf numFmtId="0" fontId="22" fillId="12" borderId="29" xfId="0" applyNumberFormat="1" applyFont="1" applyFill="1" applyBorder="1" applyAlignment="1">
      <alignment horizontal="center" vertical="center"/>
    </xf>
    <xf numFmtId="1" fontId="7" fillId="0" borderId="13" xfId="7" applyNumberFormat="1" applyFont="1" applyBorder="1" applyAlignment="1">
      <alignment horizontal="center" vertical="center"/>
    </xf>
    <xf numFmtId="164" fontId="21" fillId="3" borderId="37" xfId="0" applyNumberFormat="1" applyFont="1" applyFill="1" applyBorder="1" applyAlignment="1">
      <alignment horizontal="center" vertical="center"/>
    </xf>
    <xf numFmtId="164" fontId="2" fillId="0" borderId="53" xfId="0" applyNumberFormat="1" applyFont="1" applyBorder="1" applyAlignment="1">
      <alignment horizontal="center" vertical="center" shrinkToFit="1"/>
    </xf>
    <xf numFmtId="0" fontId="2" fillId="0" borderId="49" xfId="0" applyFont="1" applyBorder="1" applyAlignment="1">
      <alignment horizontal="left" vertical="center" shrinkToFit="1"/>
    </xf>
    <xf numFmtId="164" fontId="2" fillId="0" borderId="48" xfId="0" applyNumberFormat="1"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27" xfId="0" applyFont="1" applyBorder="1" applyAlignment="1">
      <alignment horizontal="left" vertical="center"/>
    </xf>
    <xf numFmtId="0" fontId="2" fillId="0" borderId="51" xfId="0" applyFont="1" applyBorder="1" applyAlignment="1">
      <alignment horizontal="left" vertical="center" shrinkToFit="1"/>
    </xf>
    <xf numFmtId="164" fontId="2" fillId="0" borderId="57" xfId="0" applyNumberFormat="1" applyFont="1" applyBorder="1" applyAlignment="1">
      <alignment horizontal="center" vertical="center" shrinkToFit="1"/>
    </xf>
    <xf numFmtId="9" fontId="7" fillId="0" borderId="28" xfId="8" applyFont="1" applyFill="1" applyBorder="1" applyAlignment="1">
      <alignment horizontal="center" vertical="center" shrinkToFit="1"/>
    </xf>
    <xf numFmtId="9" fontId="7" fillId="0" borderId="29" xfId="8" applyFont="1" applyFill="1" applyBorder="1" applyAlignment="1">
      <alignment horizontal="center" vertical="center" shrinkToFit="1"/>
    </xf>
    <xf numFmtId="0" fontId="7" fillId="0" borderId="29" xfId="8" applyNumberFormat="1" applyFont="1" applyFill="1" applyBorder="1" applyAlignment="1">
      <alignment horizontal="center" vertical="center" shrinkToFit="1"/>
    </xf>
    <xf numFmtId="1" fontId="4" fillId="0" borderId="50" xfId="0" applyNumberFormat="1" applyFont="1" applyBorder="1" applyAlignment="1">
      <alignment horizontal="right" vertical="center" shrinkToFit="1"/>
    </xf>
    <xf numFmtId="1" fontId="2" fillId="0" borderId="43" xfId="0" applyNumberFormat="1" applyFont="1" applyFill="1" applyBorder="1" applyAlignment="1">
      <alignment horizontal="center" vertical="center"/>
    </xf>
    <xf numFmtId="0" fontId="65" fillId="0" borderId="87" xfId="0" quotePrefix="1" applyNumberFormat="1" applyFont="1" applyBorder="1" applyAlignment="1">
      <alignment horizontal="center" vertical="center"/>
    </xf>
    <xf numFmtId="1" fontId="2" fillId="0" borderId="118" xfId="0" applyNumberFormat="1" applyFont="1" applyBorder="1" applyAlignment="1">
      <alignment horizontal="center" vertical="center"/>
    </xf>
    <xf numFmtId="1" fontId="2" fillId="18" borderId="57" xfId="0" applyNumberFormat="1" applyFont="1" applyFill="1" applyBorder="1" applyAlignment="1">
      <alignment horizontal="center" vertical="center"/>
    </xf>
    <xf numFmtId="1" fontId="2" fillId="0" borderId="57" xfId="0" applyNumberFormat="1" applyFont="1" applyFill="1" applyBorder="1" applyAlignment="1">
      <alignment horizontal="center" vertical="center"/>
    </xf>
    <xf numFmtId="1" fontId="2" fillId="0" borderId="118" xfId="0" applyNumberFormat="1" applyFont="1" applyFill="1" applyBorder="1" applyAlignment="1">
      <alignment horizontal="center" vertical="center"/>
    </xf>
    <xf numFmtId="1" fontId="2" fillId="0" borderId="126" xfId="0" applyNumberFormat="1" applyFont="1" applyFill="1" applyBorder="1" applyAlignment="1">
      <alignment horizontal="center" vertical="center"/>
    </xf>
    <xf numFmtId="1" fontId="2" fillId="0" borderId="126" xfId="0" applyNumberFormat="1" applyFont="1" applyBorder="1" applyAlignment="1">
      <alignment horizontal="center" vertical="center"/>
    </xf>
    <xf numFmtId="0" fontId="2" fillId="0" borderId="128" xfId="0" applyFont="1" applyFill="1" applyBorder="1" applyAlignment="1">
      <alignment horizontal="left" vertical="center"/>
    </xf>
    <xf numFmtId="164" fontId="2" fillId="0" borderId="91" xfId="0" applyNumberFormat="1" applyFont="1" applyFill="1" applyBorder="1" applyAlignment="1">
      <alignment horizontal="center" vertical="center"/>
    </xf>
    <xf numFmtId="0" fontId="2" fillId="0" borderId="130" xfId="0" quotePrefix="1" applyFont="1" applyBorder="1" applyAlignment="1">
      <alignment horizontal="center" vertical="center"/>
    </xf>
    <xf numFmtId="0" fontId="2" fillId="0" borderId="130" xfId="0" applyFont="1" applyBorder="1" applyAlignment="1">
      <alignment horizontal="center" vertical="center"/>
    </xf>
    <xf numFmtId="9" fontId="2" fillId="0" borderId="130" xfId="0" applyNumberFormat="1" applyFont="1" applyBorder="1" applyAlignment="1">
      <alignment horizontal="center" vertical="center"/>
    </xf>
    <xf numFmtId="164" fontId="2" fillId="0" borderId="131" xfId="0" applyNumberFormat="1" applyFont="1" applyFill="1" applyBorder="1" applyAlignment="1">
      <alignment horizontal="centerContinuous" vertical="center"/>
    </xf>
    <xf numFmtId="164" fontId="2" fillId="0" borderId="122" xfId="0" applyNumberFormat="1" applyFont="1" applyFill="1" applyBorder="1" applyAlignment="1">
      <alignment horizontal="centerContinuous" vertical="center"/>
    </xf>
    <xf numFmtId="0" fontId="5" fillId="0" borderId="132" xfId="0" quotePrefix="1" applyFont="1" applyBorder="1" applyAlignment="1">
      <alignment horizontal="centerContinuous" vertical="center"/>
    </xf>
    <xf numFmtId="0" fontId="2" fillId="0" borderId="86" xfId="0" applyFont="1" applyFill="1" applyBorder="1" applyAlignment="1">
      <alignment horizontal="center" vertical="center"/>
    </xf>
    <xf numFmtId="0" fontId="2" fillId="0" borderId="133" xfId="0" applyFont="1" applyFill="1" applyBorder="1" applyAlignment="1">
      <alignment horizontal="center" vertical="center"/>
    </xf>
    <xf numFmtId="1" fontId="5" fillId="0" borderId="87" xfId="0" applyNumberFormat="1" applyFont="1" applyBorder="1" applyAlignment="1">
      <alignment horizontal="center" vertical="center"/>
    </xf>
    <xf numFmtId="0" fontId="2" fillId="0" borderId="91" xfId="0" applyFont="1" applyFill="1" applyBorder="1" applyAlignment="1">
      <alignment horizontal="center" vertical="center"/>
    </xf>
    <xf numFmtId="0" fontId="2" fillId="0" borderId="91" xfId="0" quotePrefix="1" applyFont="1" applyFill="1" applyBorder="1" applyAlignment="1">
      <alignment horizontal="center" vertical="center" wrapText="1"/>
    </xf>
    <xf numFmtId="49" fontId="2" fillId="0" borderId="91" xfId="2" applyNumberFormat="1" applyFont="1" applyFill="1" applyBorder="1" applyAlignment="1">
      <alignment horizontal="center" vertical="center"/>
    </xf>
    <xf numFmtId="0" fontId="2" fillId="0" borderId="91" xfId="0" applyFont="1" applyFill="1" applyBorder="1" applyAlignment="1">
      <alignment horizontal="center" vertical="center" shrinkToFit="1"/>
    </xf>
    <xf numFmtId="164" fontId="5" fillId="0" borderId="92" xfId="0" applyNumberFormat="1" applyFont="1" applyFill="1" applyBorder="1" applyAlignment="1">
      <alignment horizontal="center" vertical="center"/>
    </xf>
    <xf numFmtId="1" fontId="56" fillId="17" borderId="92" xfId="0" applyNumberFormat="1" applyFont="1" applyFill="1" applyBorder="1" applyAlignment="1">
      <alignment horizontal="center" vertical="center"/>
    </xf>
    <xf numFmtId="1" fontId="5" fillId="0" borderId="91"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55" xfId="0" applyFont="1" applyBorder="1" applyAlignment="1">
      <alignment horizontal="center" vertical="center"/>
    </xf>
    <xf numFmtId="0" fontId="5" fillId="0" borderId="55" xfId="0" quotePrefix="1" applyFont="1" applyBorder="1" applyAlignment="1">
      <alignment horizontal="center" vertical="center" wrapText="1"/>
    </xf>
    <xf numFmtId="49" fontId="2" fillId="0" borderId="55" xfId="2" applyNumberFormat="1" applyFont="1" applyBorder="1" applyAlignment="1">
      <alignment horizontal="center" vertical="center"/>
    </xf>
    <xf numFmtId="0" fontId="2" fillId="0" borderId="55" xfId="0" applyFont="1" applyBorder="1" applyAlignment="1">
      <alignment horizontal="center" vertical="center" shrinkToFit="1"/>
    </xf>
    <xf numFmtId="164" fontId="5" fillId="0" borderId="55" xfId="0" applyNumberFormat="1" applyFont="1" applyBorder="1" applyAlignment="1">
      <alignment horizontal="center" vertical="center"/>
    </xf>
    <xf numFmtId="164" fontId="5" fillId="0" borderId="15" xfId="0" applyNumberFormat="1" applyFont="1" applyFill="1" applyBorder="1" applyAlignment="1">
      <alignment horizontal="center" vertical="center"/>
    </xf>
    <xf numFmtId="1" fontId="56" fillId="17" borderId="15" xfId="0" applyNumberFormat="1" applyFont="1" applyFill="1" applyBorder="1" applyAlignment="1">
      <alignment horizontal="center" vertical="center"/>
    </xf>
    <xf numFmtId="1" fontId="5" fillId="0" borderId="15" xfId="0" applyNumberFormat="1" applyFont="1" applyBorder="1" applyAlignment="1">
      <alignment horizontal="center" vertical="center"/>
    </xf>
    <xf numFmtId="0" fontId="64" fillId="0" borderId="95" xfId="0" quotePrefix="1" applyFont="1" applyFill="1" applyBorder="1" applyAlignment="1">
      <alignment horizontal="center" vertical="center" wrapText="1"/>
    </xf>
    <xf numFmtId="164" fontId="2" fillId="0" borderId="95" xfId="0" applyNumberFormat="1" applyFont="1" applyFill="1" applyBorder="1" applyAlignment="1">
      <alignment horizontal="center" vertical="center"/>
    </xf>
    <xf numFmtId="1" fontId="2" fillId="17" borderId="95" xfId="0" applyNumberFormat="1" applyFont="1" applyFill="1" applyBorder="1" applyAlignment="1">
      <alignment horizontal="center" vertical="center"/>
    </xf>
    <xf numFmtId="1" fontId="2" fillId="0" borderId="95" xfId="0" applyNumberFormat="1" applyFont="1" applyBorder="1" applyAlignment="1">
      <alignment horizontal="center" vertical="center"/>
    </xf>
    <xf numFmtId="1" fontId="7" fillId="0" borderId="28" xfId="0" applyNumberFormat="1" applyFont="1" applyBorder="1" applyAlignment="1">
      <alignment horizontal="center" vertical="center"/>
    </xf>
    <xf numFmtId="1" fontId="7" fillId="0" borderId="55" xfId="0" applyNumberFormat="1" applyFont="1" applyBorder="1" applyAlignment="1">
      <alignment horizontal="center" vertical="center"/>
    </xf>
    <xf numFmtId="1" fontId="7" fillId="0" borderId="28" xfId="0" applyNumberFormat="1" applyFont="1" applyFill="1" applyBorder="1" applyAlignment="1">
      <alignment horizontal="center" vertical="center"/>
    </xf>
    <xf numFmtId="1" fontId="7" fillId="0" borderId="117" xfId="0" applyNumberFormat="1" applyFont="1" applyFill="1" applyBorder="1" applyAlignment="1">
      <alignment horizontal="center" vertical="center"/>
    </xf>
    <xf numFmtId="1" fontId="7" fillId="0" borderId="29" xfId="0" applyNumberFormat="1" applyFont="1" applyFill="1" applyBorder="1" applyAlignment="1">
      <alignment horizontal="center" vertical="center"/>
    </xf>
    <xf numFmtId="0" fontId="6" fillId="4" borderId="14" xfId="0" applyFont="1" applyFill="1" applyBorder="1" applyAlignment="1">
      <alignment horizontal="right" vertical="center"/>
    </xf>
    <xf numFmtId="0" fontId="6" fillId="4" borderId="69" xfId="0" applyFont="1" applyFill="1" applyBorder="1" applyAlignment="1">
      <alignment horizontal="right" vertical="center"/>
    </xf>
    <xf numFmtId="49" fontId="7" fillId="0" borderId="30" xfId="0" applyNumberFormat="1" applyFont="1" applyFill="1" applyBorder="1" applyAlignment="1">
      <alignment horizontal="center" vertical="center"/>
    </xf>
    <xf numFmtId="1" fontId="7" fillId="0" borderId="138" xfId="0" applyNumberFormat="1" applyFont="1" applyFill="1" applyBorder="1" applyAlignment="1">
      <alignment horizontal="centerContinuous" vertical="center"/>
    </xf>
    <xf numFmtId="1" fontId="2" fillId="0" borderId="139" xfId="0" applyNumberFormat="1" applyFont="1" applyFill="1" applyBorder="1" applyAlignment="1">
      <alignment horizontal="centerContinuous" vertical="center"/>
    </xf>
    <xf numFmtId="1" fontId="7" fillId="0" borderId="101" xfId="0" applyNumberFormat="1" applyFont="1" applyFill="1" applyBorder="1"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0" fontId="4" fillId="0" borderId="0" xfId="5" applyFont="1" applyAlignment="1">
      <alignment vertical="center"/>
    </xf>
    <xf numFmtId="1" fontId="4" fillId="0" borderId="0" xfId="5" applyNumberFormat="1" applyFont="1" applyAlignment="1">
      <alignment horizontal="center" vertical="center"/>
    </xf>
    <xf numFmtId="165" fontId="2" fillId="0" borderId="0" xfId="0" applyNumberFormat="1" applyFont="1" applyBorder="1" applyAlignment="1">
      <alignment horizontal="center" vertical="center"/>
    </xf>
    <xf numFmtId="9" fontId="7" fillId="0" borderId="55" xfId="2"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6" fillId="0" borderId="1" xfId="0" applyFont="1" applyFill="1" applyBorder="1" applyAlignment="1">
      <alignment horizontal="right" vertical="center"/>
    </xf>
    <xf numFmtId="0" fontId="7" fillId="0" borderId="0" xfId="0" applyFont="1" applyFill="1" applyBorder="1" applyAlignment="1">
      <alignment horizontal="centerContinuous" vertical="center"/>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xf>
    <xf numFmtId="164" fontId="2" fillId="0" borderId="130"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0" fontId="66" fillId="0" borderId="37" xfId="0" applyFont="1" applyBorder="1" applyAlignment="1">
      <alignment horizontal="centerContinuous" vertical="center"/>
    </xf>
    <xf numFmtId="0" fontId="67" fillId="0" borderId="37" xfId="0" applyFont="1" applyBorder="1" applyAlignment="1">
      <alignment horizontal="centerContinuous" vertical="center" wrapText="1"/>
    </xf>
    <xf numFmtId="0" fontId="68" fillId="0" borderId="37" xfId="0" applyFont="1" applyBorder="1" applyAlignment="1">
      <alignment horizontal="centerContinuous" vertical="center" wrapText="1"/>
    </xf>
    <xf numFmtId="0" fontId="69" fillId="0" borderId="37" xfId="0" applyFont="1" applyBorder="1" applyAlignment="1">
      <alignment horizontal="centerContinuous" vertical="center" wrapText="1"/>
    </xf>
    <xf numFmtId="0" fontId="7" fillId="0" borderId="29" xfId="4" applyNumberFormat="1" applyFont="1" applyFill="1" applyBorder="1" applyAlignment="1">
      <alignment horizontal="center" vertical="center" wrapText="1"/>
    </xf>
    <xf numFmtId="0" fontId="7" fillId="0" borderId="15" xfId="4" applyNumberFormat="1" applyFont="1" applyFill="1" applyBorder="1" applyAlignment="1">
      <alignment horizontal="center" vertical="center" wrapText="1"/>
    </xf>
    <xf numFmtId="0" fontId="4" fillId="0" borderId="0" xfId="0" applyFont="1" applyBorder="1" applyAlignment="1">
      <alignment horizontal="right" vertical="center" wrapText="1"/>
    </xf>
    <xf numFmtId="9" fontId="7" fillId="0" borderId="55" xfId="8" applyFont="1" applyFill="1" applyBorder="1" applyAlignment="1">
      <alignment horizontal="center" vertical="center" shrinkToFit="1"/>
    </xf>
    <xf numFmtId="9" fontId="7" fillId="0" borderId="15" xfId="8" applyFont="1" applyFill="1" applyBorder="1" applyAlignment="1">
      <alignment horizontal="center" vertical="center" shrinkToFit="1"/>
    </xf>
    <xf numFmtId="0" fontId="7" fillId="0" borderId="15" xfId="8" applyNumberFormat="1" applyFont="1" applyFill="1" applyBorder="1" applyAlignment="1">
      <alignment horizontal="center" vertical="center" shrinkToFit="1"/>
    </xf>
    <xf numFmtId="9" fontId="7" fillId="14" borderId="28" xfId="8" applyFont="1" applyFill="1" applyBorder="1" applyAlignment="1">
      <alignment horizontal="center" vertical="center" shrinkToFit="1"/>
    </xf>
    <xf numFmtId="9" fontId="7" fillId="14" borderId="29" xfId="8" applyFont="1" applyFill="1" applyBorder="1" applyAlignment="1">
      <alignment horizontal="center" vertical="center" shrinkToFit="1"/>
    </xf>
    <xf numFmtId="0" fontId="7" fillId="14" borderId="29" xfId="8" applyNumberFormat="1" applyFont="1" applyFill="1" applyBorder="1" applyAlignment="1">
      <alignment horizontal="center" vertical="center" shrinkToFit="1"/>
    </xf>
    <xf numFmtId="0" fontId="72" fillId="2" borderId="142" xfId="0" applyFont="1" applyFill="1" applyBorder="1" applyAlignment="1">
      <alignment horizontal="right" vertical="center"/>
    </xf>
    <xf numFmtId="0" fontId="72" fillId="2" borderId="143" xfId="0" applyFont="1" applyFill="1" applyBorder="1" applyAlignment="1">
      <alignment horizontal="left" vertical="center"/>
    </xf>
    <xf numFmtId="0" fontId="20" fillId="2" borderId="143" xfId="0" applyFont="1" applyFill="1" applyBorder="1" applyAlignment="1">
      <alignment horizontal="left" vertical="center"/>
    </xf>
    <xf numFmtId="0" fontId="4" fillId="2" borderId="143" xfId="0" applyFont="1" applyFill="1" applyBorder="1" applyAlignment="1">
      <alignment horizontal="centerContinuous" vertical="center"/>
    </xf>
    <xf numFmtId="0" fontId="5" fillId="2" borderId="143" xfId="0" applyFont="1" applyFill="1" applyBorder="1" applyAlignment="1">
      <alignment horizontal="centerContinuous" vertical="center"/>
    </xf>
    <xf numFmtId="0" fontId="36" fillId="2" borderId="144" xfId="1" applyFont="1" applyFill="1" applyBorder="1" applyAlignment="1" applyProtection="1">
      <alignment horizontal="right" vertical="center"/>
    </xf>
    <xf numFmtId="0" fontId="16" fillId="0" borderId="0" xfId="5" applyFont="1" applyBorder="1" applyAlignment="1">
      <alignment horizontal="centerContinuous" vertical="center"/>
    </xf>
    <xf numFmtId="0" fontId="16" fillId="0" borderId="0" xfId="5" applyNumberFormat="1" applyFont="1" applyBorder="1" applyAlignment="1">
      <alignment horizontal="centerContinuous" vertical="center"/>
    </xf>
    <xf numFmtId="0" fontId="2" fillId="0" borderId="0" xfId="5" applyFont="1" applyBorder="1" applyAlignment="1">
      <alignment vertical="center"/>
    </xf>
    <xf numFmtId="0" fontId="12" fillId="11" borderId="23" xfId="5" applyFont="1" applyFill="1" applyBorder="1" applyAlignment="1">
      <alignment horizontal="centerContinuous" vertical="center"/>
    </xf>
    <xf numFmtId="0" fontId="12" fillId="11" borderId="24" xfId="5" applyFont="1" applyFill="1" applyBorder="1" applyAlignment="1">
      <alignment horizontal="center" vertical="center"/>
    </xf>
    <xf numFmtId="0" fontId="21" fillId="11" borderId="24" xfId="5" applyFont="1" applyFill="1" applyBorder="1" applyAlignment="1">
      <alignment horizontal="center" vertical="center" wrapText="1"/>
    </xf>
    <xf numFmtId="0" fontId="12" fillId="11" borderId="25" xfId="5" applyFont="1" applyFill="1" applyBorder="1" applyAlignment="1">
      <alignment horizontal="centerContinuous" vertical="center"/>
    </xf>
    <xf numFmtId="0" fontId="4" fillId="0" borderId="0" xfId="5" applyFont="1" applyBorder="1" applyAlignment="1">
      <alignment vertical="center"/>
    </xf>
    <xf numFmtId="0" fontId="37" fillId="0" borderId="1" xfId="5" applyFont="1" applyFill="1" applyBorder="1" applyAlignment="1">
      <alignment horizontal="center" vertical="center" shrinkToFit="1"/>
    </xf>
    <xf numFmtId="0" fontId="7" fillId="0" borderId="28" xfId="5" applyFont="1" applyFill="1" applyBorder="1" applyAlignment="1">
      <alignment horizontal="center" vertical="center" wrapText="1"/>
    </xf>
    <xf numFmtId="0" fontId="7" fillId="0" borderId="30" xfId="5" applyNumberFormat="1" applyFont="1" applyFill="1" applyBorder="1" applyAlignment="1">
      <alignment horizontal="center" vertical="center" wrapText="1"/>
    </xf>
    <xf numFmtId="0" fontId="7" fillId="0" borderId="29" xfId="5" applyFont="1" applyFill="1" applyBorder="1" applyAlignment="1">
      <alignment horizontal="center" vertical="center" shrinkToFit="1"/>
    </xf>
    <xf numFmtId="0" fontId="37" fillId="0" borderId="38" xfId="5" applyFont="1" applyFill="1" applyBorder="1" applyAlignment="1">
      <alignment horizontal="center" vertical="center" shrinkToFit="1"/>
    </xf>
    <xf numFmtId="0" fontId="7" fillId="0" borderId="55" xfId="5" applyFont="1" applyFill="1" applyBorder="1" applyAlignment="1">
      <alignment horizontal="center" vertical="center" wrapText="1"/>
    </xf>
    <xf numFmtId="0" fontId="7" fillId="0" borderId="29" xfId="5" applyNumberFormat="1" applyFont="1" applyFill="1" applyBorder="1" applyAlignment="1">
      <alignment horizontal="center" vertical="center" shrinkToFit="1"/>
    </xf>
    <xf numFmtId="0" fontId="7" fillId="0" borderId="30" xfId="5" applyNumberFormat="1" applyFont="1" applyFill="1" applyBorder="1" applyAlignment="1">
      <alignment horizontal="center" vertical="center"/>
    </xf>
    <xf numFmtId="0" fontId="7" fillId="0" borderId="29" xfId="5" applyNumberFormat="1" applyFont="1" applyFill="1" applyBorder="1" applyAlignment="1">
      <alignment horizontal="center" vertical="center"/>
    </xf>
    <xf numFmtId="49" fontId="7" fillId="0" borderId="30" xfId="5" applyNumberFormat="1" applyFont="1" applyFill="1" applyBorder="1" applyAlignment="1">
      <alignment horizontal="center" vertical="center" wrapText="1"/>
    </xf>
    <xf numFmtId="0" fontId="7" fillId="0" borderId="29" xfId="5" applyNumberFormat="1" applyFont="1" applyFill="1" applyBorder="1" applyAlignment="1">
      <alignment horizontal="center" vertical="center" wrapText="1"/>
    </xf>
    <xf numFmtId="0" fontId="7" fillId="0" borderId="29" xfId="2" applyNumberFormat="1" applyFont="1" applyBorder="1" applyAlignment="1">
      <alignment horizontal="center" vertical="center" shrinkToFit="1"/>
    </xf>
    <xf numFmtId="0" fontId="7" fillId="0" borderId="28" xfId="5" applyFont="1" applyBorder="1" applyAlignment="1">
      <alignment horizontal="center" vertical="center" shrinkToFit="1"/>
    </xf>
    <xf numFmtId="0" fontId="7" fillId="0" borderId="30" xfId="5" applyNumberFormat="1" applyFont="1" applyBorder="1" applyAlignment="1">
      <alignment horizontal="center" vertical="center" wrapText="1"/>
    </xf>
    <xf numFmtId="0" fontId="37" fillId="14" borderId="1" xfId="5" applyFont="1" applyFill="1" applyBorder="1" applyAlignment="1">
      <alignment horizontal="center" vertical="center" shrinkToFit="1"/>
    </xf>
    <xf numFmtId="0" fontId="7" fillId="14" borderId="28" xfId="5" applyFont="1" applyFill="1" applyBorder="1" applyAlignment="1">
      <alignment horizontal="center" vertical="center" wrapText="1"/>
    </xf>
    <xf numFmtId="0" fontId="7" fillId="14" borderId="29" xfId="5" applyNumberFormat="1" applyFont="1" applyFill="1" applyBorder="1" applyAlignment="1">
      <alignment horizontal="center" vertical="center" shrinkToFit="1"/>
    </xf>
    <xf numFmtId="0" fontId="37" fillId="14" borderId="38" xfId="5" applyFont="1" applyFill="1" applyBorder="1" applyAlignment="1">
      <alignment horizontal="center" vertical="center" shrinkToFit="1"/>
    </xf>
    <xf numFmtId="0" fontId="7" fillId="14" borderId="55" xfId="5" applyFont="1" applyFill="1" applyBorder="1" applyAlignment="1">
      <alignment horizontal="center" vertical="center" wrapText="1"/>
    </xf>
    <xf numFmtId="0" fontId="7" fillId="14" borderId="15" xfId="5" applyFont="1" applyFill="1" applyBorder="1" applyAlignment="1">
      <alignment horizontal="center" vertical="center" shrinkToFit="1"/>
    </xf>
    <xf numFmtId="0" fontId="7" fillId="14" borderId="41" xfId="5" applyNumberFormat="1" applyFont="1" applyFill="1" applyBorder="1" applyAlignment="1">
      <alignment horizontal="center" vertical="center" wrapText="1"/>
    </xf>
    <xf numFmtId="0" fontId="7" fillId="0" borderId="30" xfId="5" quotePrefix="1" applyNumberFormat="1" applyFont="1" applyFill="1" applyBorder="1" applyAlignment="1">
      <alignment horizontal="center" vertical="center" wrapText="1"/>
    </xf>
    <xf numFmtId="9" fontId="7" fillId="0" borderId="28" xfId="2" applyFont="1" applyBorder="1" applyAlignment="1">
      <alignment horizontal="center" vertical="center" shrinkToFit="1"/>
    </xf>
    <xf numFmtId="0" fontId="7" fillId="0" borderId="15" xfId="5" applyNumberFormat="1"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41" xfId="5" applyNumberFormat="1" applyFont="1" applyFill="1" applyBorder="1" applyAlignment="1">
      <alignment horizontal="center" vertical="center"/>
    </xf>
    <xf numFmtId="0" fontId="7" fillId="0" borderId="41" xfId="5" applyNumberFormat="1" applyFont="1" applyFill="1" applyBorder="1" applyAlignment="1">
      <alignment horizontal="center" vertical="center" wrapText="1"/>
    </xf>
    <xf numFmtId="0" fontId="7" fillId="0" borderId="15" xfId="5" applyNumberFormat="1" applyFont="1" applyFill="1" applyBorder="1" applyAlignment="1">
      <alignment horizontal="center" vertical="center"/>
    </xf>
    <xf numFmtId="0" fontId="7" fillId="0" borderId="30" xfId="5" applyNumberFormat="1" applyFont="1" applyFill="1" applyBorder="1" applyAlignment="1">
      <alignment horizontal="center" vertical="center" shrinkToFit="1"/>
    </xf>
    <xf numFmtId="0" fontId="7" fillId="0" borderId="41" xfId="5" applyNumberFormat="1" applyFont="1" applyFill="1" applyBorder="1" applyAlignment="1">
      <alignment horizontal="center" vertical="center" shrinkToFit="1"/>
    </xf>
    <xf numFmtId="0" fontId="4" fillId="0" borderId="0" xfId="5" applyFont="1" applyBorder="1" applyAlignment="1">
      <alignment horizontal="right" vertical="center"/>
    </xf>
    <xf numFmtId="0" fontId="2" fillId="0" borderId="0" xfId="5" applyFont="1" applyBorder="1" applyAlignment="1">
      <alignment horizontal="left" vertical="center"/>
    </xf>
    <xf numFmtId="0" fontId="2" fillId="0" borderId="0" xfId="5" applyNumberFormat="1" applyFont="1" applyBorder="1" applyAlignment="1">
      <alignment horizontal="left" vertical="center"/>
    </xf>
    <xf numFmtId="0" fontId="37" fillId="13" borderId="1" xfId="5" applyFont="1" applyFill="1" applyBorder="1" applyAlignment="1">
      <alignment horizontal="center" vertical="center" shrinkToFit="1"/>
    </xf>
    <xf numFmtId="0" fontId="7" fillId="13" borderId="28" xfId="5" applyFont="1" applyFill="1" applyBorder="1" applyAlignment="1">
      <alignment horizontal="center" vertical="center" wrapText="1"/>
    </xf>
    <xf numFmtId="9" fontId="7" fillId="13" borderId="28" xfId="8" applyFont="1" applyFill="1" applyBorder="1" applyAlignment="1">
      <alignment horizontal="center" vertical="center" shrinkToFit="1"/>
    </xf>
    <xf numFmtId="9" fontId="7" fillId="13" borderId="29" xfId="8" applyFont="1" applyFill="1" applyBorder="1" applyAlignment="1">
      <alignment horizontal="center" vertical="center" shrinkToFit="1"/>
    </xf>
    <xf numFmtId="0" fontId="7" fillId="13" borderId="29" xfId="5" applyNumberFormat="1" applyFont="1" applyFill="1" applyBorder="1" applyAlignment="1">
      <alignment horizontal="center" vertical="center" shrinkToFit="1"/>
    </xf>
    <xf numFmtId="0" fontId="7" fillId="13" borderId="29" xfId="8" applyNumberFormat="1" applyFont="1" applyFill="1" applyBorder="1" applyAlignment="1">
      <alignment horizontal="center" vertical="center" shrinkToFit="1"/>
    </xf>
    <xf numFmtId="0" fontId="7" fillId="13" borderId="29" xfId="2" applyNumberFormat="1" applyFont="1" applyFill="1" applyBorder="1" applyAlignment="1">
      <alignment horizontal="center" vertical="center" shrinkToFit="1"/>
    </xf>
    <xf numFmtId="0" fontId="7" fillId="13" borderId="30" xfId="5" applyNumberFormat="1" applyFont="1" applyFill="1" applyBorder="1" applyAlignment="1">
      <alignment horizontal="center" vertical="center"/>
    </xf>
    <xf numFmtId="9" fontId="7" fillId="13" borderId="28" xfId="2" applyFont="1" applyFill="1" applyBorder="1" applyAlignment="1">
      <alignment horizontal="center" vertical="center" shrinkToFit="1"/>
    </xf>
    <xf numFmtId="9" fontId="7" fillId="13" borderId="29" xfId="2" applyFont="1" applyFill="1" applyBorder="1" applyAlignment="1">
      <alignment horizontal="center" vertical="center" shrinkToFit="1"/>
    </xf>
    <xf numFmtId="0" fontId="7" fillId="13" borderId="30" xfId="5" applyNumberFormat="1" applyFont="1" applyFill="1" applyBorder="1" applyAlignment="1">
      <alignment horizontal="center" vertical="center" wrapText="1"/>
    </xf>
    <xf numFmtId="0" fontId="7" fillId="13" borderId="29" xfId="5" applyNumberFormat="1" applyFont="1" applyFill="1" applyBorder="1" applyAlignment="1">
      <alignment horizontal="center" vertical="center" wrapText="1"/>
    </xf>
    <xf numFmtId="0" fontId="7" fillId="13" borderId="30" xfId="5" applyNumberFormat="1" applyFont="1" applyFill="1" applyBorder="1" applyAlignment="1">
      <alignment horizontal="center" vertical="center" shrinkToFit="1"/>
    </xf>
    <xf numFmtId="0" fontId="37" fillId="13" borderId="38" xfId="5" applyFont="1" applyFill="1" applyBorder="1" applyAlignment="1">
      <alignment horizontal="center" vertical="center" shrinkToFit="1"/>
    </xf>
    <xf numFmtId="0" fontId="7" fillId="13" borderId="55" xfId="5" applyFont="1" applyFill="1" applyBorder="1" applyAlignment="1">
      <alignment horizontal="center" vertical="center" wrapText="1"/>
    </xf>
    <xf numFmtId="9" fontId="7" fillId="13" borderId="55" xfId="2" applyFont="1" applyFill="1" applyBorder="1" applyAlignment="1">
      <alignment horizontal="center" vertical="center" shrinkToFit="1"/>
    </xf>
    <xf numFmtId="9" fontId="7" fillId="13" borderId="15" xfId="2" applyFont="1" applyFill="1" applyBorder="1" applyAlignment="1">
      <alignment horizontal="center" vertical="center" shrinkToFit="1"/>
    </xf>
    <xf numFmtId="0" fontId="7" fillId="13" borderId="15" xfId="5" applyNumberFormat="1" applyFont="1" applyFill="1" applyBorder="1" applyAlignment="1">
      <alignment horizontal="center" vertical="center" shrinkToFit="1"/>
    </xf>
    <xf numFmtId="0" fontId="7" fillId="13" borderId="15" xfId="8" applyNumberFormat="1" applyFont="1" applyFill="1" applyBorder="1" applyAlignment="1">
      <alignment horizontal="center" vertical="center" shrinkToFit="1"/>
    </xf>
    <xf numFmtId="0" fontId="7" fillId="13" borderId="15" xfId="2" applyNumberFormat="1" applyFont="1" applyFill="1" applyBorder="1" applyAlignment="1">
      <alignment horizontal="center" vertical="center" shrinkToFit="1"/>
    </xf>
    <xf numFmtId="0" fontId="7" fillId="13" borderId="41" xfId="5" applyNumberFormat="1" applyFont="1" applyFill="1" applyBorder="1" applyAlignment="1">
      <alignment horizontal="center" vertical="center" wrapText="1"/>
    </xf>
    <xf numFmtId="9" fontId="7" fillId="13" borderId="69" xfId="8" applyFont="1" applyFill="1" applyBorder="1" applyAlignment="1">
      <alignment horizontal="center" vertical="center" shrinkToFit="1"/>
    </xf>
    <xf numFmtId="0" fontId="37" fillId="13" borderId="8" xfId="5" applyFont="1" applyFill="1" applyBorder="1" applyAlignment="1">
      <alignment horizontal="center" vertical="center" shrinkToFit="1"/>
    </xf>
    <xf numFmtId="0" fontId="7" fillId="13" borderId="54" xfId="5" applyFont="1" applyFill="1" applyBorder="1" applyAlignment="1">
      <alignment horizontal="center" vertical="center" wrapText="1"/>
    </xf>
    <xf numFmtId="9" fontId="7" fillId="13" borderId="54" xfId="2" applyFont="1" applyFill="1" applyBorder="1" applyAlignment="1">
      <alignment horizontal="center" vertical="center" shrinkToFit="1"/>
    </xf>
    <xf numFmtId="9" fontId="7" fillId="13" borderId="56" xfId="2" applyFont="1" applyFill="1" applyBorder="1" applyAlignment="1">
      <alignment horizontal="center" vertical="center" shrinkToFit="1"/>
    </xf>
    <xf numFmtId="0" fontId="7" fillId="13" borderId="56" xfId="5" applyNumberFormat="1" applyFont="1" applyFill="1" applyBorder="1" applyAlignment="1">
      <alignment horizontal="center" vertical="center" wrapText="1"/>
    </xf>
    <xf numFmtId="0" fontId="7" fillId="13" borderId="56" xfId="2" applyNumberFormat="1" applyFont="1" applyFill="1" applyBorder="1" applyAlignment="1">
      <alignment horizontal="center" vertical="center" shrinkToFit="1"/>
    </xf>
    <xf numFmtId="0" fontId="7" fillId="13" borderId="42" xfId="5" applyNumberFormat="1" applyFont="1" applyFill="1" applyBorder="1" applyAlignment="1">
      <alignment horizontal="center" vertical="center" shrinkToFit="1"/>
    </xf>
    <xf numFmtId="1" fontId="2" fillId="0" borderId="62" xfId="0" applyNumberFormat="1" applyFont="1" applyBorder="1" applyAlignment="1">
      <alignment horizontal="center" vertical="center"/>
    </xf>
    <xf numFmtId="0" fontId="2" fillId="0" borderId="134" xfId="0" quotePrefix="1" applyFont="1" applyFill="1" applyBorder="1" applyAlignment="1">
      <alignment horizontal="center" vertical="center"/>
    </xf>
    <xf numFmtId="0" fontId="2" fillId="0" borderId="41" xfId="0" quotePrefix="1" applyFont="1" applyFill="1" applyBorder="1" applyAlignment="1">
      <alignment horizontal="center" vertical="center"/>
    </xf>
    <xf numFmtId="0" fontId="2" fillId="0" borderId="89" xfId="0" applyFont="1" applyFill="1" applyBorder="1" applyAlignment="1">
      <alignment horizontal="center" vertical="center"/>
    </xf>
    <xf numFmtId="0" fontId="53" fillId="4" borderId="33" xfId="0" applyFont="1" applyFill="1" applyBorder="1" applyAlignment="1">
      <alignment horizontal="right" vertical="center"/>
    </xf>
    <xf numFmtId="49" fontId="7" fillId="0" borderId="13" xfId="0" applyNumberFormat="1" applyFont="1" applyFill="1" applyBorder="1" applyAlignment="1">
      <alignment horizontal="center" vertical="center"/>
    </xf>
    <xf numFmtId="1" fontId="56" fillId="17" borderId="105" xfId="0" applyNumberFormat="1" applyFont="1" applyFill="1" applyBorder="1" applyAlignment="1">
      <alignment horizontal="center" vertical="center"/>
    </xf>
    <xf numFmtId="0" fontId="2" fillId="0" borderId="55" xfId="2" applyNumberFormat="1" applyFont="1" applyBorder="1" applyAlignment="1">
      <alignment horizontal="center" vertical="center"/>
    </xf>
    <xf numFmtId="164" fontId="2" fillId="0" borderId="55" xfId="0" applyNumberFormat="1" applyFont="1" applyBorder="1" applyAlignment="1">
      <alignment horizontal="center" vertical="center"/>
    </xf>
    <xf numFmtId="0" fontId="7" fillId="0" borderId="28" xfId="0" applyFont="1" applyFill="1" applyBorder="1" applyAlignment="1">
      <alignment horizontal="center" vertical="center" wrapText="1"/>
    </xf>
    <xf numFmtId="0" fontId="7" fillId="0" borderId="55" xfId="0" applyFont="1" applyFill="1" applyBorder="1" applyAlignment="1">
      <alignment horizontal="center" vertical="center" wrapText="1"/>
    </xf>
    <xf numFmtId="49" fontId="2" fillId="0" borderId="55" xfId="0" applyNumberFormat="1" applyFont="1" applyBorder="1" applyAlignment="1">
      <alignment horizontal="center" vertical="center"/>
    </xf>
    <xf numFmtId="164" fontId="2" fillId="13" borderId="55"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xf>
    <xf numFmtId="1" fontId="2" fillId="0" borderId="15" xfId="0" applyNumberFormat="1" applyFont="1" applyBorder="1" applyAlignment="1">
      <alignment horizontal="center" vertical="center"/>
    </xf>
    <xf numFmtId="0" fontId="21" fillId="0" borderId="41" xfId="0" applyFont="1" applyFill="1" applyBorder="1" applyAlignment="1">
      <alignment horizontal="center" vertical="center"/>
    </xf>
    <xf numFmtId="1" fontId="2" fillId="13" borderId="146" xfId="0" applyNumberFormat="1" applyFont="1" applyFill="1" applyBorder="1" applyAlignment="1">
      <alignment horizontal="center" vertical="center"/>
    </xf>
    <xf numFmtId="0" fontId="65" fillId="0" borderId="55" xfId="0" quotePrefix="1" applyNumberFormat="1" applyFont="1" applyBorder="1" applyAlignment="1">
      <alignment horizontal="center" vertical="center"/>
    </xf>
    <xf numFmtId="0" fontId="74" fillId="0" borderId="125" xfId="0" applyFont="1" applyBorder="1" applyAlignment="1">
      <alignment horizontal="left" vertical="center" shrinkToFit="1"/>
    </xf>
    <xf numFmtId="0" fontId="9" fillId="0" borderId="3" xfId="0" quotePrefix="1" applyFont="1" applyFill="1" applyBorder="1" applyAlignment="1">
      <alignment horizontal="center" vertical="center"/>
    </xf>
    <xf numFmtId="0" fontId="13" fillId="12" borderId="1" xfId="0" applyFont="1" applyFill="1" applyBorder="1" applyAlignment="1">
      <alignment vertical="center"/>
    </xf>
    <xf numFmtId="49" fontId="24" fillId="12" borderId="28" xfId="0" applyNumberFormat="1" applyFont="1" applyFill="1" applyBorder="1" applyAlignment="1">
      <alignment horizontal="center" vertical="center"/>
    </xf>
    <xf numFmtId="0" fontId="24" fillId="12" borderId="29" xfId="0" applyNumberFormat="1" applyFont="1" applyFill="1" applyBorder="1" applyAlignment="1">
      <alignment horizontal="center" vertical="center"/>
    </xf>
    <xf numFmtId="0" fontId="13" fillId="12" borderId="29" xfId="0" applyNumberFormat="1" applyFont="1" applyFill="1" applyBorder="1" applyAlignment="1">
      <alignment horizontal="center" vertical="center"/>
    </xf>
    <xf numFmtId="0" fontId="2" fillId="0" borderId="140" xfId="0" applyFont="1" applyBorder="1" applyAlignment="1">
      <alignment horizontal="center" vertical="center" shrinkToFit="1"/>
    </xf>
    <xf numFmtId="0" fontId="2" fillId="0" borderId="124" xfId="0" applyFont="1" applyBorder="1" applyAlignment="1">
      <alignment horizontal="center" vertical="center" shrinkToFit="1"/>
    </xf>
    <xf numFmtId="164" fontId="2" fillId="0" borderId="124" xfId="0" applyNumberFormat="1" applyFont="1" applyBorder="1" applyAlignment="1">
      <alignment horizontal="center" vertical="center" shrinkToFit="1"/>
    </xf>
    <xf numFmtId="0" fontId="2" fillId="0" borderId="124" xfId="0" applyFont="1" applyBorder="1" applyAlignment="1">
      <alignment horizontal="left" vertical="center"/>
    </xf>
    <xf numFmtId="0" fontId="2" fillId="0" borderId="125" xfId="0" applyFont="1" applyBorder="1" applyAlignment="1">
      <alignment horizontal="left" vertical="center" shrinkToFit="1"/>
    </xf>
    <xf numFmtId="1" fontId="2" fillId="0" borderId="50" xfId="0" applyNumberFormat="1" applyFont="1" applyBorder="1" applyAlignment="1">
      <alignment horizontal="center" vertical="center" shrinkToFit="1"/>
    </xf>
    <xf numFmtId="1" fontId="7" fillId="0" borderId="55" xfId="0" applyNumberFormat="1" applyFont="1" applyFill="1" applyBorder="1" applyAlignment="1">
      <alignment horizontal="center" vertical="center"/>
    </xf>
    <xf numFmtId="1" fontId="7" fillId="0" borderId="54" xfId="0" applyNumberFormat="1" applyFont="1" applyBorder="1" applyAlignment="1">
      <alignment horizontal="center" vertical="center"/>
    </xf>
    <xf numFmtId="166" fontId="7" fillId="0" borderId="147" xfId="9" applyNumberFormat="1" applyFont="1" applyBorder="1" applyAlignment="1">
      <alignment horizontal="center" vertical="center"/>
    </xf>
    <xf numFmtId="0" fontId="7" fillId="0" borderId="148" xfId="0" applyFont="1" applyBorder="1" applyAlignment="1">
      <alignment horizontal="centerContinuous" vertical="center"/>
    </xf>
    <xf numFmtId="0" fontId="2" fillId="0" borderId="0" xfId="0" applyFont="1" applyFill="1" applyBorder="1" applyAlignment="1">
      <alignment horizontal="centerContinuous" vertical="center"/>
    </xf>
    <xf numFmtId="0" fontId="61" fillId="0" borderId="43" xfId="0" applyFont="1" applyFill="1" applyBorder="1" applyAlignment="1">
      <alignment horizontal="center" vertical="center" shrinkToFit="1"/>
    </xf>
    <xf numFmtId="0" fontId="57" fillId="0" borderId="26" xfId="5" applyFont="1" applyBorder="1" applyAlignment="1">
      <alignment horizontal="centerContinuous" vertical="center"/>
    </xf>
    <xf numFmtId="0" fontId="12" fillId="11" borderId="24" xfId="5" applyNumberFormat="1" applyFont="1" applyFill="1" applyBorder="1" applyAlignment="1">
      <alignment horizontal="center" vertical="center" wrapText="1"/>
    </xf>
    <xf numFmtId="0" fontId="7" fillId="0" borderId="28" xfId="0" applyFont="1" applyFill="1" applyBorder="1" applyAlignment="1">
      <alignment horizontal="center" vertical="center" shrinkToFit="1"/>
    </xf>
    <xf numFmtId="0" fontId="7" fillId="0" borderId="29"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wrapText="1"/>
    </xf>
    <xf numFmtId="49" fontId="7" fillId="0" borderId="31" xfId="0" applyNumberFormat="1" applyFont="1" applyFill="1" applyBorder="1" applyAlignment="1">
      <alignment horizontal="center" vertical="center"/>
    </xf>
    <xf numFmtId="1" fontId="7" fillId="0" borderId="136" xfId="0" applyNumberFormat="1" applyFont="1" applyFill="1" applyBorder="1" applyAlignment="1">
      <alignment horizontal="centerContinuous" vertical="center"/>
    </xf>
    <xf numFmtId="1" fontId="2" fillId="0" borderId="137" xfId="0" applyNumberFormat="1" applyFont="1" applyFill="1" applyBorder="1" applyAlignment="1">
      <alignment horizontal="centerContinuous" vertical="center"/>
    </xf>
    <xf numFmtId="0" fontId="2" fillId="0" borderId="48"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8" fillId="12" borderId="1" xfId="0" applyFont="1" applyFill="1" applyBorder="1" applyAlignment="1">
      <alignment vertical="center"/>
    </xf>
    <xf numFmtId="49" fontId="18" fillId="12" borderId="28" xfId="0" applyNumberFormat="1" applyFont="1" applyFill="1" applyBorder="1" applyAlignment="1">
      <alignment horizontal="center" vertical="center"/>
    </xf>
    <xf numFmtId="0" fontId="18" fillId="12" borderId="29" xfId="0" applyNumberFormat="1" applyFont="1" applyFill="1" applyBorder="1" applyAlignment="1">
      <alignment horizontal="center" vertical="center"/>
    </xf>
    <xf numFmtId="0" fontId="8" fillId="12" borderId="29" xfId="0" applyNumberFormat="1" applyFont="1" applyFill="1" applyBorder="1" applyAlignment="1">
      <alignment horizontal="center" vertical="center"/>
    </xf>
    <xf numFmtId="0" fontId="7" fillId="12" borderId="30" xfId="0" quotePrefix="1" applyNumberFormat="1" applyFont="1" applyFill="1" applyBorder="1" applyAlignment="1">
      <alignment horizontal="center" vertical="center"/>
    </xf>
    <xf numFmtId="9" fontId="2" fillId="0" borderId="0" xfId="2" applyFont="1" applyBorder="1" applyAlignment="1">
      <alignment horizontal="center" vertical="center"/>
    </xf>
    <xf numFmtId="164" fontId="2" fillId="0" borderId="0" xfId="0" applyNumberFormat="1" applyFont="1" applyBorder="1" applyAlignment="1">
      <alignment horizontal="center" vertical="center"/>
    </xf>
    <xf numFmtId="1" fontId="21" fillId="3" borderId="44" xfId="0" applyNumberFormat="1" applyFont="1" applyFill="1" applyBorder="1" applyAlignment="1">
      <alignment horizontal="center" vertical="center"/>
    </xf>
    <xf numFmtId="0" fontId="2" fillId="0" borderId="149" xfId="0" applyFont="1" applyBorder="1" applyAlignment="1">
      <alignment horizontal="center" vertical="center" shrinkToFit="1"/>
    </xf>
    <xf numFmtId="1" fontId="2" fillId="0" borderId="53" xfId="0" applyNumberFormat="1" applyFont="1" applyBorder="1" applyAlignment="1">
      <alignment horizontal="center" vertical="center" shrinkToFit="1"/>
    </xf>
    <xf numFmtId="0" fontId="74" fillId="0" borderId="96" xfId="0" quotePrefix="1" applyFont="1" applyFill="1" applyBorder="1" applyAlignment="1">
      <alignment horizontal="center" vertical="center"/>
    </xf>
    <xf numFmtId="0" fontId="17" fillId="0" borderId="41" xfId="0" applyFont="1" applyFill="1" applyBorder="1" applyAlignment="1">
      <alignment horizontal="center" shrinkToFit="1"/>
    </xf>
    <xf numFmtId="3" fontId="2" fillId="0" borderId="48" xfId="0" applyNumberFormat="1" applyFont="1" applyBorder="1" applyAlignment="1">
      <alignment horizontal="center" vertical="center" shrinkToFit="1"/>
    </xf>
    <xf numFmtId="0" fontId="2" fillId="0" borderId="86" xfId="0" applyFont="1" applyFill="1" applyBorder="1" applyAlignment="1">
      <alignment horizontal="center" vertical="center" shrinkToFit="1"/>
    </xf>
    <xf numFmtId="0" fontId="75" fillId="19" borderId="103" xfId="0" applyFont="1" applyFill="1" applyBorder="1" applyAlignment="1">
      <alignment horizontal="center" vertical="center"/>
    </xf>
    <xf numFmtId="0" fontId="75" fillId="19" borderId="104" xfId="0" applyFont="1" applyFill="1" applyBorder="1" applyAlignment="1">
      <alignment horizontal="center" vertical="center"/>
    </xf>
    <xf numFmtId="49" fontId="75" fillId="19" borderId="104" xfId="0" applyNumberFormat="1" applyFont="1" applyFill="1" applyBorder="1" applyAlignment="1">
      <alignment horizontal="center" vertical="center"/>
    </xf>
    <xf numFmtId="164" fontId="75" fillId="19" borderId="104" xfId="0" applyNumberFormat="1" applyFont="1" applyFill="1" applyBorder="1" applyAlignment="1">
      <alignment horizontal="center" vertical="center"/>
    </xf>
    <xf numFmtId="1" fontId="75" fillId="19" borderId="105" xfId="0" applyNumberFormat="1" applyFont="1" applyFill="1" applyBorder="1" applyAlignment="1">
      <alignment horizontal="center" vertical="center"/>
    </xf>
    <xf numFmtId="0" fontId="75" fillId="19" borderId="145" xfId="0" applyFont="1" applyFill="1" applyBorder="1" applyAlignment="1">
      <alignment horizontal="center" vertical="center"/>
    </xf>
    <xf numFmtId="1" fontId="75" fillId="19" borderId="57" xfId="0" applyNumberFormat="1" applyFont="1" applyFill="1" applyBorder="1" applyAlignment="1">
      <alignment horizontal="center" vertical="center"/>
    </xf>
    <xf numFmtId="0" fontId="2" fillId="0" borderId="109" xfId="0" applyFont="1" applyBorder="1" applyAlignment="1">
      <alignment horizontal="center" shrinkToFit="1"/>
    </xf>
    <xf numFmtId="0" fontId="2" fillId="0" borderId="68" xfId="0" applyFont="1" applyBorder="1" applyAlignment="1">
      <alignment horizontal="center" shrinkToFit="1"/>
    </xf>
    <xf numFmtId="0" fontId="2" fillId="0" borderId="48" xfId="0" applyFont="1" applyBorder="1" applyAlignment="1">
      <alignment horizontal="left"/>
    </xf>
    <xf numFmtId="0" fontId="2" fillId="0" borderId="49" xfId="0" applyFont="1" applyBorder="1" applyAlignment="1">
      <alignment horizontal="left" shrinkToFit="1"/>
    </xf>
    <xf numFmtId="0" fontId="2" fillId="0" borderId="0" xfId="0" applyFont="1" applyAlignment="1">
      <alignment horizontal="center"/>
    </xf>
    <xf numFmtId="1" fontId="2" fillId="0" borderId="43" xfId="0" applyNumberFormat="1" applyFont="1" applyBorder="1" applyAlignment="1">
      <alignment horizontal="center" vertical="center" shrinkToFit="1"/>
    </xf>
    <xf numFmtId="9" fontId="2" fillId="0" borderId="0" xfId="8" applyAlignment="1">
      <alignment horizontal="center" vertical="center"/>
    </xf>
    <xf numFmtId="9" fontId="4" fillId="0" borderId="0" xfId="8" applyFont="1" applyAlignment="1">
      <alignment horizontal="center" vertical="center"/>
    </xf>
    <xf numFmtId="1" fontId="2" fillId="0" borderId="141" xfId="5" applyNumberFormat="1" applyBorder="1" applyAlignment="1">
      <alignment horizontal="center" vertical="center"/>
    </xf>
    <xf numFmtId="0" fontId="2" fillId="0" borderId="90" xfId="0" applyFont="1" applyBorder="1" applyAlignment="1">
      <alignment horizontal="center" vertical="center" shrinkToFit="1"/>
    </xf>
    <xf numFmtId="0" fontId="2" fillId="0" borderId="129" xfId="0" applyFont="1" applyBorder="1" applyAlignment="1">
      <alignment horizontal="center" vertical="center" shrinkToFit="1"/>
    </xf>
    <xf numFmtId="0" fontId="2" fillId="0" borderId="133" xfId="0" applyFont="1" applyBorder="1" applyAlignment="1">
      <alignment horizontal="center" vertical="center"/>
    </xf>
    <xf numFmtId="0" fontId="2" fillId="0" borderId="150" xfId="0" applyFont="1" applyBorder="1" applyAlignment="1">
      <alignment horizontal="center" vertical="center"/>
    </xf>
    <xf numFmtId="0" fontId="2" fillId="0" borderId="150" xfId="0" quotePrefix="1" applyFont="1" applyBorder="1" applyAlignment="1">
      <alignment horizontal="center" vertical="center"/>
    </xf>
    <xf numFmtId="9" fontId="2" fillId="0" borderId="150" xfId="0" applyNumberFormat="1" applyFont="1" applyBorder="1" applyAlignment="1">
      <alignment horizontal="center" vertical="center"/>
    </xf>
    <xf numFmtId="164" fontId="2" fillId="0" borderId="150" xfId="0" applyNumberFormat="1" applyFont="1" applyBorder="1" applyAlignment="1">
      <alignment horizontal="center" vertical="center"/>
    </xf>
    <xf numFmtId="164" fontId="2" fillId="0" borderId="150" xfId="0" applyNumberFormat="1" applyFont="1" applyFill="1" applyBorder="1" applyAlignment="1">
      <alignment horizontal="center" vertical="center"/>
    </xf>
    <xf numFmtId="164" fontId="2" fillId="0" borderId="152" xfId="0" applyNumberFormat="1" applyFont="1" applyFill="1" applyBorder="1" applyAlignment="1">
      <alignment horizontal="center" vertical="center"/>
    </xf>
    <xf numFmtId="0" fontId="74" fillId="0" borderId="134" xfId="0" quotePrefix="1" applyFont="1" applyFill="1" applyBorder="1" applyAlignment="1">
      <alignment horizontal="center" vertical="center"/>
    </xf>
    <xf numFmtId="164" fontId="2" fillId="0" borderId="153" xfId="0" applyNumberFormat="1" applyFont="1" applyFill="1" applyBorder="1" applyAlignment="1">
      <alignment horizontal="center" vertical="center"/>
    </xf>
    <xf numFmtId="1" fontId="56" fillId="17" borderId="152" xfId="0" applyNumberFormat="1" applyFont="1" applyFill="1" applyBorder="1" applyAlignment="1">
      <alignment horizontal="center" vertical="center"/>
    </xf>
    <xf numFmtId="1" fontId="5" fillId="0" borderId="150" xfId="0" applyNumberFormat="1" applyFont="1" applyBorder="1" applyAlignment="1">
      <alignment horizontal="center" vertical="center"/>
    </xf>
    <xf numFmtId="1" fontId="56" fillId="17" borderId="153" xfId="0" applyNumberFormat="1" applyFont="1" applyFill="1" applyBorder="1" applyAlignment="1">
      <alignment horizontal="center" vertical="center"/>
    </xf>
    <xf numFmtId="1" fontId="5" fillId="0" borderId="95" xfId="0" applyNumberFormat="1" applyFont="1" applyBorder="1" applyAlignment="1">
      <alignment horizontal="center" vertical="center"/>
    </xf>
    <xf numFmtId="0" fontId="2" fillId="0" borderId="150" xfId="0" quotePrefix="1" applyFont="1" applyFill="1" applyBorder="1" applyAlignment="1">
      <alignment horizontal="center" vertical="center" wrapText="1"/>
    </xf>
    <xf numFmtId="0" fontId="2" fillId="0" borderId="95" xfId="0" quotePrefix="1" applyFont="1" applyFill="1" applyBorder="1" applyAlignment="1">
      <alignment horizontal="center" vertical="center" wrapText="1"/>
    </xf>
    <xf numFmtId="0" fontId="2" fillId="0" borderId="68" xfId="0" applyFont="1" applyBorder="1" applyAlignment="1">
      <alignment horizontal="center" vertical="center" shrinkToFit="1"/>
    </xf>
    <xf numFmtId="1" fontId="2" fillId="13" borderId="151" xfId="0" applyNumberFormat="1" applyFont="1" applyFill="1" applyBorder="1" applyAlignment="1">
      <alignment horizontal="center" vertical="center"/>
    </xf>
    <xf numFmtId="0" fontId="75" fillId="19" borderId="133" xfId="0" applyFont="1" applyFill="1" applyBorder="1" applyAlignment="1">
      <alignment horizontal="center" vertical="center"/>
    </xf>
    <xf numFmtId="0" fontId="75" fillId="19" borderId="150" xfId="0" applyFont="1" applyFill="1" applyBorder="1" applyAlignment="1">
      <alignment horizontal="center" vertical="center"/>
    </xf>
    <xf numFmtId="0" fontId="75" fillId="19" borderId="150" xfId="0" quotePrefix="1" applyNumberFormat="1" applyFont="1" applyFill="1" applyBorder="1" applyAlignment="1">
      <alignment horizontal="center" vertical="center"/>
    </xf>
    <xf numFmtId="49" fontId="75" fillId="19" borderId="150" xfId="0" applyNumberFormat="1" applyFont="1" applyFill="1" applyBorder="1" applyAlignment="1">
      <alignment horizontal="center" vertical="center"/>
    </xf>
    <xf numFmtId="164" fontId="75" fillId="19" borderId="150" xfId="0" applyNumberFormat="1" applyFont="1" applyFill="1" applyBorder="1" applyAlignment="1">
      <alignment horizontal="center" vertical="center"/>
    </xf>
    <xf numFmtId="1" fontId="75" fillId="19" borderId="152" xfId="0" applyNumberFormat="1" applyFont="1" applyFill="1" applyBorder="1" applyAlignment="1">
      <alignment horizontal="center" vertical="center"/>
    </xf>
    <xf numFmtId="0" fontId="75" fillId="19" borderId="134" xfId="0" applyFont="1" applyFill="1" applyBorder="1" applyAlignment="1">
      <alignment horizontal="center" vertical="center"/>
    </xf>
    <xf numFmtId="1" fontId="75" fillId="19" borderId="64" xfId="0" applyNumberFormat="1" applyFont="1" applyFill="1" applyBorder="1" applyAlignment="1">
      <alignment horizontal="center" vertical="center"/>
    </xf>
    <xf numFmtId="0" fontId="2" fillId="0" borderId="47" xfId="0" applyFont="1" applyBorder="1" applyAlignment="1">
      <alignment horizontal="center" vertical="center" shrinkToFit="1"/>
    </xf>
    <xf numFmtId="0" fontId="16" fillId="0" borderId="0" xfId="0" applyNumberFormat="1" applyFont="1" applyBorder="1" applyAlignment="1">
      <alignment vertical="center"/>
    </xf>
    <xf numFmtId="0" fontId="2" fillId="0" borderId="72" xfId="0" applyFont="1" applyBorder="1" applyAlignment="1">
      <alignment horizontal="center" vertical="center" wrapText="1"/>
    </xf>
    <xf numFmtId="0" fontId="2" fillId="0" borderId="49" xfId="0" applyFont="1" applyBorder="1" applyAlignment="1">
      <alignment horizontal="center" vertical="center" wrapText="1"/>
    </xf>
    <xf numFmtId="0" fontId="44" fillId="11" borderId="51" xfId="0" applyFont="1" applyFill="1" applyBorder="1" applyAlignment="1">
      <alignment horizontal="center" vertical="center" wrapText="1"/>
    </xf>
    <xf numFmtId="0" fontId="2" fillId="0" borderId="125" xfId="0" quotePrefix="1" applyFont="1" applyFill="1" applyBorder="1" applyAlignment="1">
      <alignment horizontal="centerContinuous" vertical="center"/>
    </xf>
    <xf numFmtId="0" fontId="2" fillId="0" borderId="89" xfId="0" quotePrefix="1" applyFont="1" applyFill="1" applyBorder="1" applyAlignment="1">
      <alignment horizontal="center" vertical="center"/>
    </xf>
    <xf numFmtId="0" fontId="2" fillId="0" borderId="96" xfId="0" quotePrefix="1" applyFont="1" applyFill="1" applyBorder="1" applyAlignment="1">
      <alignment horizontal="center" vertical="center"/>
    </xf>
    <xf numFmtId="0" fontId="7" fillId="0" borderId="29" xfId="0" applyFont="1" applyBorder="1" applyAlignment="1">
      <alignment horizontal="center" vertical="center" shrinkToFit="1"/>
    </xf>
    <xf numFmtId="0" fontId="7" fillId="0" borderId="30" xfId="0" applyFont="1" applyBorder="1" applyAlignment="1">
      <alignment horizontal="center" vertical="center" wrapText="1"/>
    </xf>
    <xf numFmtId="1" fontId="2" fillId="13" borderId="43" xfId="0" applyNumberFormat="1" applyFont="1" applyFill="1" applyBorder="1" applyAlignment="1">
      <alignment horizontal="center" vertical="center"/>
    </xf>
    <xf numFmtId="1" fontId="2" fillId="13" borderId="57" xfId="0" applyNumberFormat="1" applyFont="1" applyFill="1" applyBorder="1" applyAlignment="1">
      <alignment horizontal="center" vertical="center"/>
    </xf>
    <xf numFmtId="0" fontId="4" fillId="13" borderId="73" xfId="0" applyFont="1" applyFill="1" applyBorder="1" applyAlignment="1">
      <alignment horizontal="centerContinuous" vertical="center"/>
    </xf>
    <xf numFmtId="49" fontId="4" fillId="13" borderId="74" xfId="2" applyNumberFormat="1" applyFont="1" applyFill="1" applyBorder="1" applyAlignment="1">
      <alignment horizontal="centerContinuous" vertical="center"/>
    </xf>
    <xf numFmtId="0" fontId="4" fillId="13" borderId="74" xfId="0" applyFont="1" applyFill="1" applyBorder="1" applyAlignment="1">
      <alignment horizontal="centerContinuous" vertical="center" shrinkToFit="1"/>
    </xf>
    <xf numFmtId="164" fontId="4" fillId="13" borderId="74" xfId="0" applyNumberFormat="1" applyFont="1" applyFill="1" applyBorder="1" applyAlignment="1">
      <alignment horizontal="centerContinuous" vertical="center"/>
    </xf>
    <xf numFmtId="1" fontId="4" fillId="13" borderId="74" xfId="0" applyNumberFormat="1" applyFont="1" applyFill="1" applyBorder="1" applyAlignment="1">
      <alignment horizontal="centerContinuous" vertical="center"/>
    </xf>
    <xf numFmtId="0" fontId="4" fillId="13" borderId="31" xfId="0" applyFont="1" applyFill="1" applyBorder="1" applyAlignment="1">
      <alignment horizontal="centerContinuous" vertical="center"/>
    </xf>
    <xf numFmtId="0" fontId="2" fillId="13" borderId="77" xfId="0" applyFont="1" applyFill="1" applyBorder="1" applyAlignment="1">
      <alignment horizontal="center" vertical="center"/>
    </xf>
    <xf numFmtId="49" fontId="2" fillId="13" borderId="78" xfId="2" applyNumberFormat="1" applyFont="1" applyFill="1" applyBorder="1" applyAlignment="1">
      <alignment horizontal="center" vertical="center"/>
    </xf>
    <xf numFmtId="0" fontId="2" fillId="13" borderId="78" xfId="0" applyFont="1" applyFill="1" applyBorder="1" applyAlignment="1">
      <alignment horizontal="center" vertical="center" shrinkToFit="1"/>
    </xf>
    <xf numFmtId="164" fontId="2" fillId="13" borderId="78" xfId="0" applyNumberFormat="1" applyFont="1" applyFill="1" applyBorder="1" applyAlignment="1">
      <alignment horizontal="center" vertical="center"/>
    </xf>
    <xf numFmtId="164" fontId="5" fillId="13" borderId="79" xfId="0" applyNumberFormat="1" applyFont="1" applyFill="1" applyBorder="1" applyAlignment="1">
      <alignment horizontal="center" vertical="center"/>
    </xf>
    <xf numFmtId="1" fontId="5" fillId="13" borderId="79" xfId="0" applyNumberFormat="1" applyFont="1" applyFill="1" applyBorder="1" applyAlignment="1">
      <alignment horizontal="center" vertical="center"/>
    </xf>
    <xf numFmtId="0" fontId="2" fillId="13" borderId="80"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54" xfId="0" applyFont="1" applyFill="1" applyBorder="1" applyAlignment="1">
      <alignment horizontal="center" vertical="center"/>
    </xf>
    <xf numFmtId="164" fontId="2" fillId="13" borderId="54" xfId="0" applyNumberFormat="1" applyFont="1" applyFill="1" applyBorder="1" applyAlignment="1">
      <alignment horizontal="center" vertical="center"/>
    </xf>
    <xf numFmtId="164" fontId="5" fillId="13" borderId="56" xfId="0" applyNumberFormat="1" applyFont="1" applyFill="1" applyBorder="1" applyAlignment="1">
      <alignment horizontal="center" vertical="center"/>
    </xf>
    <xf numFmtId="1" fontId="5" fillId="13" borderId="56" xfId="0" applyNumberFormat="1" applyFont="1" applyFill="1" applyBorder="1" applyAlignment="1">
      <alignment horizontal="center" vertical="center"/>
    </xf>
    <xf numFmtId="0" fontId="2" fillId="13" borderId="42" xfId="0" applyFont="1" applyFill="1" applyBorder="1" applyAlignment="1">
      <alignment horizontal="center" vertical="center"/>
    </xf>
    <xf numFmtId="0" fontId="51" fillId="20" borderId="138" xfId="0" applyFont="1" applyFill="1" applyBorder="1" applyAlignment="1">
      <alignment horizontal="center" vertical="center"/>
    </xf>
    <xf numFmtId="0" fontId="51" fillId="21" borderId="3" xfId="0" quotePrefix="1" applyFont="1" applyFill="1" applyBorder="1" applyAlignment="1">
      <alignment horizontal="center" vertical="center"/>
    </xf>
    <xf numFmtId="49" fontId="2" fillId="20" borderId="78" xfId="2" applyNumberFormat="1" applyFont="1" applyFill="1" applyBorder="1" applyAlignment="1">
      <alignment horizontal="center" vertical="center"/>
    </xf>
    <xf numFmtId="0" fontId="2" fillId="20" borderId="54" xfId="0" applyFont="1" applyFill="1" applyBorder="1" applyAlignment="1">
      <alignment horizontal="center" vertical="center"/>
    </xf>
    <xf numFmtId="0" fontId="2" fillId="20" borderId="78" xfId="2" applyNumberFormat="1" applyFont="1" applyFill="1" applyBorder="1" applyAlignment="1">
      <alignment horizontal="center" vertical="center"/>
    </xf>
  </cellXfs>
  <cellStyles count="12">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10" xr:uid="{00000000-0005-0000-0000-000006000000}"/>
    <cellStyle name="Normal 4" xfId="7" xr:uid="{00000000-0005-0000-0000-000007000000}"/>
    <cellStyle name="Normal 5" xfId="11" xr:uid="{00000000-0005-0000-0000-000008000000}"/>
    <cellStyle name="Percent" xfId="2" builtinId="5"/>
    <cellStyle name="Percent 2" xfId="3" xr:uid="{00000000-0005-0000-0000-00000A000000}"/>
    <cellStyle name="Percent 2 2" xfId="8" xr:uid="{00000000-0005-0000-0000-00000B000000}"/>
  </cellStyles>
  <dxfs count="225">
    <dxf>
      <font>
        <b/>
        <i val="0"/>
        <condense val="0"/>
        <extend val="0"/>
      </font>
      <fill>
        <patternFill>
          <bgColor indexed="51"/>
        </patternFill>
      </fill>
    </dxf>
    <dxf>
      <font>
        <b/>
        <i val="0"/>
        <condense val="0"/>
        <extend val="0"/>
      </font>
      <fill>
        <patternFill>
          <bgColor indexed="11"/>
        </patternFill>
      </fill>
    </dxf>
    <dxf>
      <fill>
        <patternFill>
          <bgColor rgb="FFFF0000"/>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9966FF"/>
      <color rgb="FF009900"/>
      <color rgb="FFCC0099"/>
      <color rgb="FFCCCC00"/>
      <color rgb="FF99FF99"/>
      <color rgb="FFCCFF99"/>
      <color rgb="FFFFFF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87631</xdr:colOff>
      <xdr:row>1</xdr:row>
      <xdr:rowOff>74294</xdr:rowOff>
    </xdr:from>
    <xdr:to>
      <xdr:col>6</xdr:col>
      <xdr:colOff>1223251</xdr:colOff>
      <xdr:row>14</xdr:row>
      <xdr:rowOff>167640</xdr:rowOff>
    </xdr:to>
    <xdr:pic>
      <xdr:nvPicPr>
        <xdr:cNvPr id="5" name="Picture 4" descr="C:\A\Jue\SoF\Images\NPC\Primes\Elves &amp; Fey\fairy wood.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1" y="447674"/>
          <a:ext cx="2255760" cy="2905126"/>
        </a:xfrm>
        <a:prstGeom prst="rect">
          <a:avLst/>
        </a:prstGeom>
        <a:noFill/>
        <a:ln w="19050" cmpd="dbl">
          <a:solidFill>
            <a:srgbClr val="0099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17</xdr:row>
      <xdr:rowOff>66675</xdr:rowOff>
    </xdr:from>
    <xdr:to>
      <xdr:col>6</xdr:col>
      <xdr:colOff>1276350</xdr:colOff>
      <xdr:row>69</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a:t>
          </a:r>
          <a:r>
            <a:rPr lang="en-US" sz="1200">
              <a:effectLst/>
              <a:latin typeface="Times New Roman" pitchFamily="18" charset="0"/>
              <a:ea typeface="+mn-ea"/>
              <a:cs typeface="Times New Roman" pitchFamily="18" charset="0"/>
            </a:rPr>
            <a:t>  Allisa Maltholas is the product of a human male and an elven female.   Standing at 5’ 2” she is a little fireball.  Her skin is paler, fairer and smoother then her human ancestry, but she acquired the reddish,</a:t>
          </a:r>
          <a:r>
            <a:rPr lang="en-US" sz="1200" baseline="0">
              <a:effectLst/>
              <a:latin typeface="Times New Roman" pitchFamily="18" charset="0"/>
              <a:ea typeface="+mn-ea"/>
              <a:cs typeface="Times New Roman" pitchFamily="18" charset="0"/>
            </a:rPr>
            <a:t> </a:t>
          </a:r>
          <a:r>
            <a:rPr lang="en-US" sz="1200">
              <a:effectLst/>
              <a:latin typeface="Times New Roman" pitchFamily="18" charset="0"/>
              <a:ea typeface="+mn-ea"/>
              <a:cs typeface="Times New Roman" pitchFamily="18" charset="0"/>
            </a:rPr>
            <a:t>copper colored hair of her father.  The hair trails two inches down her back with the sides trimmed to shoulder length.  Her eyes are a stunning green.  Her sumptuous body well sculptured with curves in all the right places and enough breasts to turn a man’s eye.  She is surefooted and lethal in movement. No sound does she make as she strolls through the forest. Normal attire is that of soft hide knee high boats and leggings of the forest elves.  A Hide braces adorns her right arm running from her writs to just below the elbow and on her left upper arm down to her elbow is another. Her tunic covers her shoulders but Vs down her chest reveal bits of cleavage. From there the tunic continues done to leave her midriff exposed. Her breeches also made of the soft hide extend under the leggings to midway her thighs.</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b="1">
              <a:effectLst/>
              <a:latin typeface="Times New Roman" pitchFamily="18" charset="0"/>
              <a:ea typeface="+mn-ea"/>
              <a:cs typeface="Times New Roman" pitchFamily="18" charset="0"/>
            </a:rPr>
            <a:t>NOTE:  </a:t>
          </a:r>
          <a:r>
            <a:rPr lang="en-US" sz="1200">
              <a:effectLst/>
              <a:latin typeface="Times New Roman" pitchFamily="18" charset="0"/>
              <a:ea typeface="+mn-ea"/>
              <a:cs typeface="Times New Roman" pitchFamily="18" charset="0"/>
            </a:rPr>
            <a:t>Clothing should look similar to that in the PHB under druid with the alteration under appearance. Head attire not included.</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b="1">
              <a:effectLst/>
              <a:latin typeface="Times New Roman" pitchFamily="18" charset="0"/>
              <a:ea typeface="+mn-ea"/>
              <a:cs typeface="Times New Roman" pitchFamily="18" charset="0"/>
            </a:rPr>
            <a:t>History:</a:t>
          </a:r>
          <a:r>
            <a:rPr lang="en-US" sz="1200">
              <a:effectLst/>
              <a:latin typeface="Times New Roman" pitchFamily="18" charset="0"/>
              <a:ea typeface="+mn-ea"/>
              <a:cs typeface="Times New Roman" pitchFamily="18" charset="0"/>
            </a:rPr>
            <a:t>  The old man sat on a stump in the clearing, in front of his home, enjoying the refreshing morning air. He had lived here out in the forest for the past 19 years, waiting. He had seen 50 winters his once youthful feature long gone. The man bent down to adjust his boot making sure the straps where tight. A feeling came over him as if he was being watched. He began to scan the trees and turns to his right as he thinks he sees a movement out of the corner of his eye. Moments pass with no incident. Then another movement to his left. The man whorls around saying “Show yourself, I know someone is out here.” But not a sound is heard. A pebble hits his left shoulder, again the man turns in that direction to see who throw it. “This is not funny, Damn elves come out. I am only one old man surely you are not afraid”. Behind him a white tiger pass from the side of his dwelling and pads softly into the woods disappearing. Another pebble hits the man in the right shoulder he turns to look. “Now listen here I am not having this. Show yourself before I go in there and drag you out,” the man says along with a few other choices words. The sound of giggling is heard but the man sees no one. He continues to rant and rave at the unseen prankster as the giggling increases and moves from his right to his front and off in the distance.</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Allisa stopped her giggling as she began sprinting through the forest. She liked the old man but never showed herself to him. Usually after playing some trick on him she would leave a dear or some fruit she found deep within the forest. The man reminder of someone but she could not place him. She was intrigued by his fiery temper mostly used when something didn’t go his way or like in this case. The man had faded auburn hair with gray seeping throughout.</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She ran on through the trees, something she could do for hours with Luna running beside her. The tiger was special and very rare. She was white all over with the normal black markings. If not for Allisa it would have died. She had watched the cat and it mother when it was born and when the mother did not return for several days Allisa’s mentor allowed her to care for the beast. The big cat had been with her several years now and they were attuned to one another.</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At noon Allisa came to the clearing where she planned to take nourishment.  Setting on a fallen log she opened her pouch and removed two packages. The first she unwrapped was slab of fresh dear meat she he picked up before leaving her home.  The cat immediately raised its head and began sniffing. “You know what I’ve got girl, here take it.” Allisa says as she tosses the meat towards the tiger. Luna lunges up ripping the meat from the air before settling down to devour it. The second package contains a slice of smoked dear and two slice of bread one with a honey spread.  As she eats the big cat come over and lays its head in her lap. Allisa begins to rub the cats huge head and scratch behind its ears.  </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The two continue on their journey. Today was a special day, Allisa was starting her spirit quest. She was instructed to go out and seek what nature had in store and to return when that was done, taking nothing but her dagger and the clothes on her back. First she was to go done to the town of Waterdeep to purchase what was needed. She had only taken the clothes on her back, a forest green tunic and paints with matching doe skin boots. Finally about mid afternoon they arrived at the edge of the woods where the town could be seen sprawled out before them. She had only been here once before with her master. This would be her first time to interact with people other than elves and she was not a little bit nervous. “Luna, you stay hidden. Just the sight of you will scar most people.  If I need you I will call” The great cat nuzzles her leg and the girl pats the cats  head before it leaves to hide.</a:t>
          </a:r>
          <a:endParaRPr lang="en-US" sz="1200">
            <a:effectLst/>
            <a:latin typeface="Times New Roman" pitchFamily="18" charset="0"/>
            <a:cs typeface="Times New Roman" pitchFamily="18" charset="0"/>
          </a:endParaRPr>
        </a:p>
        <a:p>
          <a:pPr algn="just"/>
          <a:r>
            <a:rPr lang="en-US" sz="1200">
              <a:effectLst/>
              <a:latin typeface="Times New Roman" pitchFamily="18" charset="0"/>
              <a:ea typeface="+mn-ea"/>
              <a:cs typeface="Times New Roman" pitchFamily="18" charset="0"/>
            </a:rPr>
            <a:t> </a:t>
          </a:r>
          <a:endParaRPr lang="en-US" sz="1200">
            <a:effectLst/>
            <a:latin typeface="Times New Roman" pitchFamily="18" charset="0"/>
            <a:cs typeface="Times New Roman" pitchFamily="18" charset="0"/>
          </a:endParaRPr>
        </a:p>
        <a:p>
          <a:pPr algn="just"/>
          <a:r>
            <a:rPr lang="en-US" sz="1200" b="1">
              <a:effectLst/>
              <a:latin typeface="Times New Roman" pitchFamily="18" charset="0"/>
              <a:ea typeface="+mn-ea"/>
              <a:cs typeface="Times New Roman" pitchFamily="18" charset="0"/>
            </a:rPr>
            <a:t>Personality:  </a:t>
          </a:r>
          <a:r>
            <a:rPr lang="en-US" sz="1200">
              <a:effectLst/>
              <a:latin typeface="Times New Roman" pitchFamily="18" charset="0"/>
              <a:ea typeface="+mn-ea"/>
              <a:cs typeface="Times New Roman" pitchFamily="18" charset="0"/>
            </a:rPr>
            <a:t>Allisa is usually a soft spoken person, but her fiery human side does have its say occasionally. She hates the mistreatment of animals and is leery of humans since she has met few at this point in her life. She can be mischievous at times and enjoys a good laugh. She enjoys being out in nature and discovering new plants and animals. Her oneness with nature is what moved her to become a druid.</a:t>
          </a:r>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76200</xdr:colOff>
      <xdr:row>15</xdr:row>
      <xdr:rowOff>15240</xdr:rowOff>
    </xdr:from>
    <xdr:to>
      <xdr:col>6</xdr:col>
      <xdr:colOff>1247775</xdr:colOff>
      <xdr:row>16</xdr:row>
      <xdr:rowOff>241934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389120" y="3413760"/>
          <a:ext cx="2291715" cy="44767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391400" y="0"/>
          <a:ext cx="185166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142875</xdr:colOff>
      <xdr:row>1</xdr:row>
      <xdr:rowOff>123825</xdr:rowOff>
    </xdr:from>
    <xdr:to>
      <xdr:col>2</xdr:col>
      <xdr:colOff>180975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4, Spot 7, Swim 12.</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claws +11 melee (1d8+8) and bite +6 melee (2d6+4)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629150" y="1257300"/>
          <a:ext cx="2457450" cy="15049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Low Light Vision, Scent, Endurance, Run, Track.</a:t>
          </a: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showGridLines="0" tabSelected="1" zoomScaleNormal="100" workbookViewId="0"/>
  </sheetViews>
  <sheetFormatPr defaultColWidth="13" defaultRowHeight="15.6"/>
  <cols>
    <col min="1" max="1" width="13.796875" style="65" customWidth="1"/>
    <col min="2" max="2" width="13.3984375" style="66" customWidth="1"/>
    <col min="3" max="3" width="5.8984375" style="66" customWidth="1"/>
    <col min="4" max="4" width="13.69921875" style="65" bestFit="1" customWidth="1"/>
    <col min="5" max="5" width="9.796875" style="66" bestFit="1" customWidth="1"/>
    <col min="6" max="6" width="14.69921875" style="65" customWidth="1"/>
    <col min="7" max="7" width="17.09765625" style="66" customWidth="1"/>
    <col min="8" max="16384" width="13" style="21"/>
  </cols>
  <sheetData>
    <row r="1" spans="1:7" ht="29.4" thickTop="1" thickBot="1">
      <c r="A1" s="493" t="s">
        <v>329</v>
      </c>
      <c r="B1" s="494" t="s">
        <v>328</v>
      </c>
      <c r="C1" s="495"/>
      <c r="D1" s="496"/>
      <c r="E1" s="497"/>
      <c r="F1" s="496"/>
      <c r="G1" s="498" t="s">
        <v>351</v>
      </c>
    </row>
    <row r="2" spans="1:7" ht="17.399999999999999" thickTop="1">
      <c r="A2" s="22" t="s">
        <v>746</v>
      </c>
      <c r="B2" s="23" t="s">
        <v>385</v>
      </c>
      <c r="C2" s="23"/>
      <c r="D2" s="24" t="s">
        <v>733</v>
      </c>
      <c r="E2" s="25" t="s">
        <v>142</v>
      </c>
      <c r="F2" s="26"/>
      <c r="G2" s="27"/>
    </row>
    <row r="3" spans="1:7" ht="16.8">
      <c r="A3" s="22" t="s">
        <v>747</v>
      </c>
      <c r="B3" s="23" t="s">
        <v>102</v>
      </c>
      <c r="C3" s="23"/>
      <c r="D3" s="24" t="s">
        <v>0</v>
      </c>
      <c r="E3" s="25">
        <v>14</v>
      </c>
      <c r="F3" s="24"/>
      <c r="G3" s="27"/>
    </row>
    <row r="4" spans="1:7" ht="16.8">
      <c r="A4" s="474" t="s">
        <v>747</v>
      </c>
      <c r="B4" s="603" t="s">
        <v>433</v>
      </c>
      <c r="C4" s="475"/>
      <c r="D4" s="476" t="s">
        <v>0</v>
      </c>
      <c r="E4" s="477">
        <v>3</v>
      </c>
      <c r="F4" s="24"/>
      <c r="G4" s="27"/>
    </row>
    <row r="5" spans="1:7" ht="16.8">
      <c r="A5" s="22" t="s">
        <v>748</v>
      </c>
      <c r="B5" s="23" t="s">
        <v>125</v>
      </c>
      <c r="C5" s="23"/>
      <c r="D5" s="24" t="s">
        <v>734</v>
      </c>
      <c r="E5" s="25">
        <v>24</v>
      </c>
      <c r="F5" s="24"/>
      <c r="G5" s="27"/>
    </row>
    <row r="6" spans="1:7" ht="16.8">
      <c r="A6" s="22" t="s">
        <v>749</v>
      </c>
      <c r="B6" s="23" t="s">
        <v>359</v>
      </c>
      <c r="C6" s="23"/>
      <c r="D6" s="24" t="s">
        <v>735</v>
      </c>
      <c r="E6" s="25" t="s">
        <v>330</v>
      </c>
      <c r="F6" s="24"/>
      <c r="G6" s="27"/>
    </row>
    <row r="7" spans="1:7" ht="17.399999999999999" thickBot="1">
      <c r="A7" s="22" t="s">
        <v>750</v>
      </c>
      <c r="B7" s="23" t="s">
        <v>445</v>
      </c>
      <c r="C7" s="23"/>
      <c r="D7" s="24" t="s">
        <v>736</v>
      </c>
      <c r="E7" s="25" t="s">
        <v>331</v>
      </c>
      <c r="F7" s="24"/>
      <c r="G7" s="27"/>
    </row>
    <row r="8" spans="1:7" ht="17.399999999999999" thickTop="1">
      <c r="A8" s="28" t="s">
        <v>730</v>
      </c>
      <c r="B8" s="611">
        <f>10+2</f>
        <v>12</v>
      </c>
      <c r="C8" s="612"/>
      <c r="D8" s="29" t="s">
        <v>737</v>
      </c>
      <c r="E8" s="466" t="s">
        <v>362</v>
      </c>
      <c r="F8" s="30"/>
      <c r="G8" s="27"/>
    </row>
    <row r="9" spans="1:7" ht="16.8">
      <c r="A9" s="461" t="s">
        <v>731</v>
      </c>
      <c r="B9" s="464" t="str">
        <f>C12</f>
        <v>+3</v>
      </c>
      <c r="C9" s="465"/>
      <c r="D9" s="462" t="s">
        <v>738</v>
      </c>
      <c r="E9" s="463" t="s">
        <v>362</v>
      </c>
      <c r="F9" s="30"/>
      <c r="G9" s="27"/>
    </row>
    <row r="10" spans="1:7" ht="17.399999999999999" thickBot="1">
      <c r="A10" s="31" t="s">
        <v>732</v>
      </c>
      <c r="B10" s="601">
        <v>136000</v>
      </c>
      <c r="C10" s="602"/>
      <c r="D10" s="573" t="s">
        <v>739</v>
      </c>
      <c r="E10" s="574">
        <f>E3+E4+C16+2-2+1</f>
        <v>20</v>
      </c>
      <c r="F10" s="30"/>
      <c r="G10" s="27"/>
    </row>
    <row r="11" spans="1:7" ht="17.399999999999999" thickTop="1">
      <c r="A11" s="32" t="s">
        <v>728</v>
      </c>
      <c r="B11" s="704">
        <v>12</v>
      </c>
      <c r="C11" s="33" t="str">
        <f t="shared" ref="C11:C16" si="0">IF(B11&gt;9.9,CONCATENATE("+",ROUNDDOWN((B11-10)/2,0)),ROUNDUP((B11-10)/2,0))</f>
        <v>+1</v>
      </c>
      <c r="D11" s="34" t="s">
        <v>740</v>
      </c>
      <c r="E11" s="627" t="s">
        <v>767</v>
      </c>
      <c r="F11" s="30"/>
      <c r="G11" s="27"/>
    </row>
    <row r="12" spans="1:7" ht="16.8">
      <c r="A12" s="35" t="s">
        <v>725</v>
      </c>
      <c r="B12" s="705">
        <f>14+2</f>
        <v>16</v>
      </c>
      <c r="C12" s="36" t="str">
        <f t="shared" si="0"/>
        <v>+3</v>
      </c>
      <c r="D12" s="37" t="s">
        <v>741</v>
      </c>
      <c r="E12" s="38">
        <f>SUM(Martial!$G$3:$G$32)+SUM(Equipment!$C$3:$C$19)</f>
        <v>47.5</v>
      </c>
      <c r="F12" s="30"/>
      <c r="G12" s="27"/>
    </row>
    <row r="13" spans="1:7" ht="16.8">
      <c r="A13" s="39" t="s">
        <v>724</v>
      </c>
      <c r="B13" s="588">
        <f>10</f>
        <v>10</v>
      </c>
      <c r="C13" s="41" t="str">
        <f t="shared" si="0"/>
        <v>+0</v>
      </c>
      <c r="D13" s="37" t="s">
        <v>742</v>
      </c>
      <c r="E13" s="42">
        <f>ROUNDUP(((E3*8)*0.75)+(((E4*8)*0.75)+((E3+E4))*C13),0)</f>
        <v>102</v>
      </c>
      <c r="F13" s="30"/>
      <c r="G13" s="27"/>
    </row>
    <row r="14" spans="1:7" ht="16.8">
      <c r="A14" s="43" t="s">
        <v>729</v>
      </c>
      <c r="B14" s="40">
        <v>12</v>
      </c>
      <c r="C14" s="36" t="str">
        <f t="shared" si="0"/>
        <v>+1</v>
      </c>
      <c r="D14" s="44" t="s">
        <v>743</v>
      </c>
      <c r="E14" s="610">
        <f>10+C12</f>
        <v>13</v>
      </c>
      <c r="F14" s="22"/>
      <c r="G14" s="27"/>
    </row>
    <row r="15" spans="1:7" ht="16.8">
      <c r="A15" s="46" t="s">
        <v>727</v>
      </c>
      <c r="B15" s="47">
        <v>18</v>
      </c>
      <c r="C15" s="36" t="str">
        <f t="shared" si="0"/>
        <v>+4</v>
      </c>
      <c r="D15" s="44" t="s">
        <v>744</v>
      </c>
      <c r="E15" s="45">
        <f>E16-C12</f>
        <v>21</v>
      </c>
      <c r="F15" s="30"/>
      <c r="G15" s="27"/>
    </row>
    <row r="16" spans="1:7" ht="17.399999999999999" thickBot="1">
      <c r="A16" s="48" t="s">
        <v>726</v>
      </c>
      <c r="B16" s="49">
        <v>14</v>
      </c>
      <c r="C16" s="50" t="str">
        <f t="shared" si="0"/>
        <v>+2</v>
      </c>
      <c r="D16" s="51" t="s">
        <v>745</v>
      </c>
      <c r="E16" s="574">
        <f>E14+SUM(Martial!B24:B28)</f>
        <v>24</v>
      </c>
      <c r="F16" s="30"/>
      <c r="G16" s="27"/>
    </row>
    <row r="17" spans="1:7" ht="24" thickTop="1" thickBot="1">
      <c r="A17" s="52" t="s">
        <v>18</v>
      </c>
      <c r="B17" s="53"/>
      <c r="C17" s="53"/>
      <c r="D17" s="54"/>
      <c r="E17" s="674"/>
      <c r="F17" s="54"/>
      <c r="G17" s="55"/>
    </row>
    <row r="18" spans="1:7" s="19" customFormat="1" ht="17.399999999999999" thickTop="1">
      <c r="A18" s="56"/>
      <c r="B18" s="57"/>
      <c r="C18" s="57"/>
      <c r="D18" s="57"/>
      <c r="E18" s="57"/>
      <c r="F18" s="57"/>
      <c r="G18" s="58"/>
    </row>
    <row r="19" spans="1:7" s="19" customFormat="1" ht="16.8">
      <c r="A19" s="59"/>
      <c r="B19" s="60"/>
      <c r="C19" s="60"/>
      <c r="D19" s="60"/>
      <c r="E19" s="60"/>
      <c r="F19" s="60"/>
      <c r="G19" s="61"/>
    </row>
    <row r="20" spans="1:7" s="19" customFormat="1" ht="16.8">
      <c r="A20" s="59"/>
      <c r="B20" s="60"/>
      <c r="C20" s="60"/>
      <c r="D20" s="60"/>
      <c r="E20" s="60"/>
      <c r="F20" s="60"/>
      <c r="G20" s="61"/>
    </row>
    <row r="21" spans="1:7" s="19" customFormat="1" ht="16.8">
      <c r="A21" s="59"/>
      <c r="B21" s="60"/>
      <c r="C21" s="60"/>
      <c r="D21" s="60"/>
      <c r="E21" s="60"/>
      <c r="F21" s="60"/>
      <c r="G21" s="61"/>
    </row>
    <row r="22" spans="1:7" s="19" customFormat="1" ht="16.8">
      <c r="A22" s="59"/>
      <c r="B22" s="60"/>
      <c r="C22" s="60"/>
      <c r="D22" s="60"/>
      <c r="E22" s="60"/>
      <c r="F22" s="60"/>
      <c r="G22" s="61"/>
    </row>
    <row r="23" spans="1:7" s="19" customFormat="1" ht="16.8">
      <c r="A23" s="59"/>
      <c r="B23" s="60"/>
      <c r="C23" s="60"/>
      <c r="D23" s="60"/>
      <c r="E23" s="60"/>
      <c r="F23" s="60"/>
      <c r="G23" s="61"/>
    </row>
    <row r="24" spans="1:7" s="19" customFormat="1" ht="16.8">
      <c r="A24" s="59"/>
      <c r="B24" s="60"/>
      <c r="C24" s="60"/>
      <c r="D24" s="60"/>
      <c r="E24" s="60"/>
      <c r="F24" s="60"/>
      <c r="G24" s="61"/>
    </row>
    <row r="25" spans="1:7" s="19" customFormat="1" ht="16.8">
      <c r="A25" s="59"/>
      <c r="B25" s="60"/>
      <c r="C25" s="60"/>
      <c r="D25" s="60"/>
      <c r="E25" s="60"/>
      <c r="F25" s="60"/>
      <c r="G25" s="61"/>
    </row>
    <row r="26" spans="1:7" s="19" customFormat="1" ht="16.8">
      <c r="A26" s="59"/>
      <c r="B26" s="60"/>
      <c r="C26" s="60"/>
      <c r="D26" s="60"/>
      <c r="E26" s="60"/>
      <c r="F26" s="60"/>
      <c r="G26" s="61"/>
    </row>
    <row r="27" spans="1:7" s="19" customFormat="1" ht="16.8">
      <c r="A27" s="59"/>
      <c r="B27" s="60"/>
      <c r="C27" s="60"/>
      <c r="D27" s="60"/>
      <c r="E27" s="60"/>
      <c r="F27" s="60"/>
      <c r="G27" s="61"/>
    </row>
    <row r="28" spans="1:7" s="19" customFormat="1" ht="16.8">
      <c r="A28" s="59"/>
      <c r="B28" s="60"/>
      <c r="C28" s="60"/>
      <c r="D28" s="60"/>
      <c r="E28" s="60"/>
      <c r="F28" s="60"/>
      <c r="G28" s="61"/>
    </row>
    <row r="29" spans="1:7" s="19" customFormat="1" ht="16.8">
      <c r="A29" s="59"/>
      <c r="B29" s="60"/>
      <c r="C29" s="60"/>
      <c r="D29" s="60"/>
      <c r="E29" s="60"/>
      <c r="F29" s="60"/>
      <c r="G29" s="61"/>
    </row>
    <row r="30" spans="1:7" s="19" customFormat="1" ht="16.8">
      <c r="A30" s="59"/>
      <c r="B30" s="60"/>
      <c r="C30" s="60"/>
      <c r="D30" s="60"/>
      <c r="E30" s="60"/>
      <c r="F30" s="60"/>
      <c r="G30" s="61"/>
    </row>
    <row r="31" spans="1:7" s="19" customFormat="1" ht="16.8">
      <c r="A31" s="59"/>
      <c r="B31" s="60"/>
      <c r="C31" s="60"/>
      <c r="D31" s="60"/>
      <c r="E31" s="60"/>
      <c r="F31" s="60"/>
      <c r="G31" s="61"/>
    </row>
    <row r="32" spans="1:7" s="19" customFormat="1" ht="16.8">
      <c r="A32" s="59"/>
      <c r="B32" s="60"/>
      <c r="C32" s="60"/>
      <c r="D32" s="60"/>
      <c r="E32" s="60"/>
      <c r="F32" s="60"/>
      <c r="G32" s="61"/>
    </row>
    <row r="33" spans="1:7" s="19" customFormat="1" ht="16.8">
      <c r="A33" s="59"/>
      <c r="B33" s="60"/>
      <c r="C33" s="60"/>
      <c r="D33" s="60"/>
      <c r="E33" s="60"/>
      <c r="F33" s="60"/>
      <c r="G33" s="61"/>
    </row>
    <row r="34" spans="1:7" s="19" customFormat="1" ht="16.8">
      <c r="A34" s="59"/>
      <c r="B34" s="60"/>
      <c r="C34" s="60"/>
      <c r="D34" s="60"/>
      <c r="E34" s="60"/>
      <c r="F34" s="60"/>
      <c r="G34" s="61"/>
    </row>
    <row r="35" spans="1:7" s="19" customFormat="1" ht="16.8">
      <c r="A35" s="59"/>
      <c r="B35" s="60"/>
      <c r="C35" s="60"/>
      <c r="D35" s="60"/>
      <c r="E35" s="60"/>
      <c r="F35" s="60"/>
      <c r="G35" s="61"/>
    </row>
    <row r="36" spans="1:7" s="19" customFormat="1" ht="16.8">
      <c r="A36" s="59"/>
      <c r="B36" s="60"/>
      <c r="C36" s="60"/>
      <c r="D36" s="60"/>
      <c r="E36" s="60"/>
      <c r="F36" s="60"/>
      <c r="G36" s="61"/>
    </row>
    <row r="37" spans="1:7" s="19" customFormat="1" ht="16.8">
      <c r="A37" s="59"/>
      <c r="B37" s="60"/>
      <c r="C37" s="60"/>
      <c r="D37" s="60"/>
      <c r="E37" s="60"/>
      <c r="F37" s="60"/>
      <c r="G37" s="61"/>
    </row>
    <row r="38" spans="1:7" s="19" customFormat="1" ht="16.8">
      <c r="A38" s="59"/>
      <c r="B38" s="60"/>
      <c r="C38" s="60"/>
      <c r="D38" s="60"/>
      <c r="E38" s="60"/>
      <c r="F38" s="60"/>
      <c r="G38" s="61"/>
    </row>
    <row r="39" spans="1:7" s="19" customFormat="1" ht="16.8">
      <c r="A39" s="59"/>
      <c r="B39" s="60"/>
      <c r="C39" s="60"/>
      <c r="D39" s="60"/>
      <c r="E39" s="60"/>
      <c r="F39" s="60"/>
      <c r="G39" s="61"/>
    </row>
    <row r="40" spans="1:7" s="19" customFormat="1" ht="16.8">
      <c r="A40" s="59"/>
      <c r="B40" s="60"/>
      <c r="C40" s="60"/>
      <c r="D40" s="60"/>
      <c r="E40" s="60"/>
      <c r="F40" s="60"/>
      <c r="G40" s="61"/>
    </row>
    <row r="41" spans="1:7" s="19" customFormat="1" ht="16.8">
      <c r="A41" s="59"/>
      <c r="B41" s="60"/>
      <c r="C41" s="60"/>
      <c r="D41" s="60"/>
      <c r="E41" s="60"/>
      <c r="F41" s="60"/>
      <c r="G41" s="61"/>
    </row>
    <row r="42" spans="1:7" s="19" customFormat="1" ht="16.8">
      <c r="A42" s="59"/>
      <c r="B42" s="60"/>
      <c r="C42" s="60"/>
      <c r="D42" s="60"/>
      <c r="E42" s="60"/>
      <c r="F42" s="60"/>
      <c r="G42" s="61"/>
    </row>
    <row r="43" spans="1:7" s="19" customFormat="1" ht="16.8">
      <c r="A43" s="59"/>
      <c r="B43" s="60"/>
      <c r="C43" s="60"/>
      <c r="D43" s="60"/>
      <c r="E43" s="60"/>
      <c r="F43" s="60"/>
      <c r="G43" s="61"/>
    </row>
    <row r="44" spans="1:7" s="19" customFormat="1" ht="16.8">
      <c r="A44" s="59"/>
      <c r="B44" s="60"/>
      <c r="C44" s="60"/>
      <c r="D44" s="60"/>
      <c r="E44" s="60"/>
      <c r="F44" s="60"/>
      <c r="G44" s="61"/>
    </row>
    <row r="45" spans="1:7" s="19" customFormat="1" ht="16.8">
      <c r="A45" s="59"/>
      <c r="B45" s="60"/>
      <c r="C45" s="60"/>
      <c r="D45" s="60"/>
      <c r="E45" s="60"/>
      <c r="F45" s="60"/>
      <c r="G45" s="61"/>
    </row>
    <row r="46" spans="1:7" s="19" customFormat="1" ht="16.8">
      <c r="A46" s="59"/>
      <c r="B46" s="60"/>
      <c r="C46" s="60"/>
      <c r="D46" s="60"/>
      <c r="E46" s="60"/>
      <c r="F46" s="60"/>
      <c r="G46" s="61"/>
    </row>
    <row r="47" spans="1:7" s="19" customFormat="1" ht="16.8">
      <c r="A47" s="59"/>
      <c r="B47" s="60"/>
      <c r="C47" s="60"/>
      <c r="D47" s="60"/>
      <c r="E47" s="60"/>
      <c r="F47" s="60"/>
      <c r="G47" s="61"/>
    </row>
    <row r="48" spans="1:7" s="19" customFormat="1" ht="16.8">
      <c r="A48" s="59"/>
      <c r="B48" s="60"/>
      <c r="C48" s="60"/>
      <c r="D48" s="60"/>
      <c r="E48" s="60"/>
      <c r="F48" s="60"/>
      <c r="G48" s="61"/>
    </row>
    <row r="49" spans="1:7" s="19" customFormat="1" ht="16.8">
      <c r="A49" s="59"/>
      <c r="B49" s="60"/>
      <c r="C49" s="60"/>
      <c r="D49" s="60"/>
      <c r="E49" s="60"/>
      <c r="F49" s="60"/>
      <c r="G49" s="61"/>
    </row>
    <row r="50" spans="1:7" s="19" customFormat="1" ht="16.8">
      <c r="A50" s="59"/>
      <c r="B50" s="60"/>
      <c r="C50" s="60"/>
      <c r="D50" s="60"/>
      <c r="E50" s="60"/>
      <c r="F50" s="60"/>
      <c r="G50" s="61"/>
    </row>
    <row r="51" spans="1:7" s="19" customFormat="1" ht="16.8">
      <c r="A51" s="59"/>
      <c r="B51" s="60"/>
      <c r="C51" s="60"/>
      <c r="D51" s="60"/>
      <c r="E51" s="60"/>
      <c r="F51" s="60"/>
      <c r="G51" s="61"/>
    </row>
    <row r="52" spans="1:7" s="19" customFormat="1" ht="16.8">
      <c r="A52" s="59"/>
      <c r="B52" s="60"/>
      <c r="C52" s="60"/>
      <c r="D52" s="60"/>
      <c r="E52" s="60"/>
      <c r="F52" s="60"/>
      <c r="G52" s="61"/>
    </row>
    <row r="53" spans="1:7" s="19" customFormat="1" ht="16.8">
      <c r="A53" s="59"/>
      <c r="B53" s="60"/>
      <c r="C53" s="60"/>
      <c r="D53" s="60"/>
      <c r="E53" s="60"/>
      <c r="F53" s="60"/>
      <c r="G53" s="61"/>
    </row>
    <row r="54" spans="1:7" s="19" customFormat="1" ht="16.8">
      <c r="A54" s="59"/>
      <c r="B54" s="60"/>
      <c r="C54" s="60"/>
      <c r="D54" s="60"/>
      <c r="E54" s="60"/>
      <c r="F54" s="60"/>
      <c r="G54" s="61"/>
    </row>
    <row r="55" spans="1:7" s="19" customFormat="1" ht="16.8">
      <c r="A55" s="59"/>
      <c r="B55" s="60"/>
      <c r="C55" s="60"/>
      <c r="D55" s="60"/>
      <c r="E55" s="60"/>
      <c r="F55" s="60"/>
      <c r="G55" s="61"/>
    </row>
    <row r="56" spans="1:7" s="19" customFormat="1" ht="16.8">
      <c r="A56" s="59"/>
      <c r="B56" s="60"/>
      <c r="C56" s="60"/>
      <c r="D56" s="60"/>
      <c r="E56" s="60"/>
      <c r="F56" s="60"/>
      <c r="G56" s="61"/>
    </row>
    <row r="57" spans="1:7" s="19" customFormat="1" ht="16.8">
      <c r="A57" s="59"/>
      <c r="B57" s="60"/>
      <c r="C57" s="60"/>
      <c r="D57" s="60"/>
      <c r="E57" s="60"/>
      <c r="F57" s="60"/>
      <c r="G57" s="61"/>
    </row>
    <row r="58" spans="1:7" s="19" customFormat="1" ht="16.8">
      <c r="A58" s="59"/>
      <c r="B58" s="60"/>
      <c r="C58" s="60"/>
      <c r="D58" s="60"/>
      <c r="E58" s="60"/>
      <c r="F58" s="60"/>
      <c r="G58" s="61"/>
    </row>
    <row r="59" spans="1:7" s="19" customFormat="1" ht="16.8">
      <c r="A59" s="59"/>
      <c r="B59" s="60"/>
      <c r="C59" s="60"/>
      <c r="D59" s="60"/>
      <c r="E59" s="60"/>
      <c r="F59" s="60"/>
      <c r="G59" s="61"/>
    </row>
    <row r="60" spans="1:7" s="19" customFormat="1" ht="16.8">
      <c r="A60" s="59"/>
      <c r="B60" s="60"/>
      <c r="C60" s="60"/>
      <c r="D60" s="60"/>
      <c r="E60" s="60"/>
      <c r="F60" s="60"/>
      <c r="G60" s="61"/>
    </row>
    <row r="61" spans="1:7" s="19" customFormat="1" ht="16.8">
      <c r="A61" s="59"/>
      <c r="B61" s="60"/>
      <c r="C61" s="60"/>
      <c r="D61" s="60"/>
      <c r="E61" s="60"/>
      <c r="F61" s="60"/>
      <c r="G61" s="61"/>
    </row>
    <row r="62" spans="1:7" s="19" customFormat="1" ht="16.8">
      <c r="A62" s="59"/>
      <c r="B62" s="60"/>
      <c r="C62" s="60"/>
      <c r="D62" s="60"/>
      <c r="E62" s="60"/>
      <c r="F62" s="60"/>
      <c r="G62" s="61"/>
    </row>
    <row r="63" spans="1:7" s="19" customFormat="1" ht="16.8">
      <c r="A63" s="59"/>
      <c r="B63" s="60"/>
      <c r="C63" s="60"/>
      <c r="D63" s="60"/>
      <c r="E63" s="60"/>
      <c r="F63" s="60"/>
      <c r="G63" s="61"/>
    </row>
    <row r="64" spans="1:7" s="19" customFormat="1" ht="16.8">
      <c r="A64" s="59"/>
      <c r="B64" s="60"/>
      <c r="C64" s="60"/>
      <c r="D64" s="60"/>
      <c r="E64" s="60"/>
      <c r="F64" s="60"/>
      <c r="G64" s="61"/>
    </row>
    <row r="65" spans="1:7" s="19" customFormat="1" ht="16.8">
      <c r="A65" s="59"/>
      <c r="B65" s="60"/>
      <c r="C65" s="60"/>
      <c r="D65" s="60"/>
      <c r="E65" s="60"/>
      <c r="F65" s="60"/>
      <c r="G65" s="61"/>
    </row>
    <row r="66" spans="1:7" s="19" customFormat="1" ht="16.8">
      <c r="A66" s="59"/>
      <c r="B66" s="60"/>
      <c r="C66" s="60"/>
      <c r="D66" s="60"/>
      <c r="E66" s="60"/>
      <c r="F66" s="60"/>
      <c r="G66" s="61"/>
    </row>
    <row r="67" spans="1:7" s="19" customFormat="1" ht="16.8">
      <c r="A67" s="59"/>
      <c r="B67" s="60"/>
      <c r="C67" s="60"/>
      <c r="D67" s="60"/>
      <c r="E67" s="60"/>
      <c r="F67" s="60"/>
      <c r="G67" s="61"/>
    </row>
    <row r="68" spans="1:7" s="19" customFormat="1" ht="16.8">
      <c r="A68" s="59"/>
      <c r="B68" s="60"/>
      <c r="C68" s="60"/>
      <c r="D68" s="60"/>
      <c r="E68" s="60"/>
      <c r="F68" s="60"/>
      <c r="G68" s="61"/>
    </row>
    <row r="69" spans="1:7" s="19" customFormat="1" ht="16.8">
      <c r="A69" s="59"/>
      <c r="B69" s="60"/>
      <c r="C69" s="60"/>
      <c r="D69" s="60"/>
      <c r="E69" s="60"/>
      <c r="F69" s="60"/>
      <c r="G69" s="61"/>
    </row>
    <row r="70" spans="1:7" ht="17.399999999999999" thickBot="1">
      <c r="A70" s="62"/>
      <c r="B70" s="63"/>
      <c r="C70" s="63"/>
      <c r="D70" s="63"/>
      <c r="E70" s="63"/>
      <c r="F70" s="63"/>
      <c r="G70" s="64"/>
    </row>
    <row r="71" spans="1:7" ht="16.2" thickTop="1"/>
  </sheetData>
  <phoneticPr fontId="0" type="noConversion"/>
  <conditionalFormatting sqref="E12">
    <cfRule type="cellIs" dxfId="224" priority="4" stopIfTrue="1" operator="greaterThan">
      <formula>66</formula>
    </cfRule>
    <cfRule type="cellIs" dxfId="223" priority="5" stopIfTrue="1" operator="between">
      <formula>33</formula>
      <formula>66</formula>
    </cfRule>
  </conditionalFormatting>
  <hyperlinks>
    <hyperlink ref="G1" r:id="rId1" display="Played by Way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showGridLines="0" workbookViewId="0">
      <pane ySplit="2" topLeftCell="A3" activePane="bottomLeft" state="frozen"/>
      <selection pane="bottomLeft" activeCell="A3" sqref="A3"/>
    </sheetView>
  </sheetViews>
  <sheetFormatPr defaultColWidth="13" defaultRowHeight="15.6"/>
  <cols>
    <col min="1" max="1" width="24.69921875" style="65" bestFit="1" customWidth="1"/>
    <col min="2" max="2" width="5.8984375" style="65" bestFit="1" customWidth="1"/>
    <col min="3" max="3" width="11.59765625" style="66" hidden="1" customWidth="1"/>
    <col min="4" max="4" width="5.796875" style="66" hidden="1" customWidth="1"/>
    <col min="5" max="5" width="9.5" style="66" bestFit="1" customWidth="1"/>
    <col min="6" max="6" width="6.69921875" style="66" bestFit="1" customWidth="1"/>
    <col min="7" max="7" width="6" style="181" bestFit="1" customWidth="1"/>
    <col min="8" max="8" width="5.19921875" style="181" bestFit="1" customWidth="1"/>
    <col min="9" max="9" width="6.8984375" style="181" bestFit="1" customWidth="1"/>
    <col min="10" max="10" width="32.3984375" style="65" bestFit="1" customWidth="1"/>
    <col min="11" max="16384" width="13" style="21"/>
  </cols>
  <sheetData>
    <row r="1" spans="1:10" ht="23.4" thickBot="1">
      <c r="A1" s="67" t="s">
        <v>7</v>
      </c>
      <c r="B1" s="68"/>
      <c r="C1" s="68"/>
      <c r="D1" s="68"/>
      <c r="E1" s="68"/>
      <c r="F1" s="68"/>
      <c r="G1" s="69"/>
      <c r="H1" s="69"/>
      <c r="I1" s="69"/>
      <c r="J1" s="68"/>
    </row>
    <row r="2" spans="1:10" s="19" customFormat="1" ht="34.200000000000003" thickBot="1">
      <c r="A2" s="12" t="s">
        <v>360</v>
      </c>
      <c r="B2" s="13" t="s">
        <v>23</v>
      </c>
      <c r="C2" s="13" t="s">
        <v>25</v>
      </c>
      <c r="D2" s="13" t="s">
        <v>22</v>
      </c>
      <c r="E2" s="14" t="s">
        <v>50</v>
      </c>
      <c r="F2" s="14" t="s">
        <v>26</v>
      </c>
      <c r="G2" s="15" t="s">
        <v>52</v>
      </c>
      <c r="H2" s="16" t="s">
        <v>357</v>
      </c>
      <c r="I2" s="17" t="s">
        <v>82</v>
      </c>
      <c r="J2" s="18" t="s">
        <v>80</v>
      </c>
    </row>
    <row r="3" spans="1:10" s="19" customFormat="1" ht="16.8">
      <c r="A3" s="70" t="s">
        <v>55</v>
      </c>
      <c r="B3" s="71">
        <f>9+3</f>
        <v>12</v>
      </c>
      <c r="C3" s="72" t="s">
        <v>724</v>
      </c>
      <c r="D3" s="72" t="str">
        <f>VLOOKUP(C3,'Personal File'!$A$11:$C$16,3,FALSE)</f>
        <v>+0</v>
      </c>
      <c r="E3" s="73" t="str">
        <f t="shared" ref="E3:E41" si="0">CONCATENATE(LEFT(C3,3)," (",D3,")")</f>
        <v>Con (+0)</v>
      </c>
      <c r="F3" s="578">
        <v>0</v>
      </c>
      <c r="G3" s="74">
        <f t="shared" ref="G3:G41" si="1">B3+D3+F3</f>
        <v>12</v>
      </c>
      <c r="H3" s="75">
        <f t="shared" ref="H3:H5" ca="1" si="2">RANDBETWEEN(1,20)</f>
        <v>16</v>
      </c>
      <c r="I3" s="74">
        <f ca="1">SUM(G3:H3)</f>
        <v>28</v>
      </c>
      <c r="J3" s="76" t="s">
        <v>370</v>
      </c>
    </row>
    <row r="4" spans="1:10" s="19" customFormat="1" ht="16.8">
      <c r="A4" s="77" t="s">
        <v>56</v>
      </c>
      <c r="B4" s="71">
        <f>4+3</f>
        <v>7</v>
      </c>
      <c r="C4" s="72" t="s">
        <v>725</v>
      </c>
      <c r="D4" s="72" t="str">
        <f>VLOOKUP(C4,'Personal File'!$A$11:$C$16,3,FALSE)</f>
        <v>+3</v>
      </c>
      <c r="E4" s="78" t="str">
        <f t="shared" si="0"/>
        <v>Dex (+3)</v>
      </c>
      <c r="F4" s="578">
        <v>0</v>
      </c>
      <c r="G4" s="74">
        <f t="shared" si="1"/>
        <v>10</v>
      </c>
      <c r="H4" s="75">
        <f t="shared" ca="1" si="2"/>
        <v>20</v>
      </c>
      <c r="I4" s="74">
        <f ca="1">SUM(G4:H4)</f>
        <v>30</v>
      </c>
      <c r="J4" s="76" t="s">
        <v>709</v>
      </c>
    </row>
    <row r="5" spans="1:10" s="19" customFormat="1" ht="16.8">
      <c r="A5" s="79" t="s">
        <v>57</v>
      </c>
      <c r="B5" s="80">
        <f>9+1</f>
        <v>10</v>
      </c>
      <c r="C5" s="81" t="s">
        <v>727</v>
      </c>
      <c r="D5" s="81" t="str">
        <f>VLOOKUP(C5,'Personal File'!$A$11:$C$16,3,FALSE)</f>
        <v>+4</v>
      </c>
      <c r="E5" s="82" t="str">
        <f t="shared" si="0"/>
        <v>Wis (+4)</v>
      </c>
      <c r="F5" s="579">
        <v>0</v>
      </c>
      <c r="G5" s="83">
        <f t="shared" si="1"/>
        <v>14</v>
      </c>
      <c r="H5" s="84">
        <f t="shared" ca="1" si="2"/>
        <v>10</v>
      </c>
      <c r="I5" s="83">
        <f ca="1">SUM(G5:H5)</f>
        <v>24</v>
      </c>
      <c r="J5" s="85" t="s">
        <v>370</v>
      </c>
    </row>
    <row r="6" spans="1:10" s="94" customFormat="1" ht="16.8">
      <c r="A6" s="86" t="s">
        <v>27</v>
      </c>
      <c r="B6" s="87">
        <v>0</v>
      </c>
      <c r="C6" s="88" t="s">
        <v>729</v>
      </c>
      <c r="D6" s="89" t="str">
        <f>VLOOKUP(C6,'Personal File'!$A$11:$C$16,3,FALSE)</f>
        <v>+1</v>
      </c>
      <c r="E6" s="90" t="str">
        <f t="shared" si="0"/>
        <v>Int (+1)</v>
      </c>
      <c r="F6" s="91" t="s">
        <v>51</v>
      </c>
      <c r="G6" s="92">
        <f t="shared" si="1"/>
        <v>1</v>
      </c>
      <c r="H6" s="75">
        <f ca="1">RANDBETWEEN(1,20)</f>
        <v>3</v>
      </c>
      <c r="I6" s="92">
        <f t="shared" ref="I6:I41" ca="1" si="3">SUM(G6:H6)</f>
        <v>4</v>
      </c>
      <c r="J6" s="93"/>
    </row>
    <row r="7" spans="1:10" s="98" customFormat="1" ht="16.8">
      <c r="A7" s="95" t="s">
        <v>28</v>
      </c>
      <c r="B7" s="87">
        <v>0</v>
      </c>
      <c r="C7" s="96" t="s">
        <v>725</v>
      </c>
      <c r="D7" s="97" t="str">
        <f>VLOOKUP(C7,'Personal File'!$A$11:$C$16,3,FALSE)</f>
        <v>+3</v>
      </c>
      <c r="E7" s="78" t="str">
        <f t="shared" si="0"/>
        <v>Dex (+3)</v>
      </c>
      <c r="F7" s="92" t="s">
        <v>372</v>
      </c>
      <c r="G7" s="92">
        <f t="shared" si="1"/>
        <v>0</v>
      </c>
      <c r="H7" s="75">
        <f ca="1">RANDBETWEEN(1,20)</f>
        <v>13</v>
      </c>
      <c r="I7" s="92">
        <f t="shared" ca="1" si="3"/>
        <v>13</v>
      </c>
      <c r="J7" s="93"/>
    </row>
    <row r="8" spans="1:10" s="103" customFormat="1" ht="16.8">
      <c r="A8" s="99" t="s">
        <v>29</v>
      </c>
      <c r="B8" s="87">
        <v>0</v>
      </c>
      <c r="C8" s="100" t="s">
        <v>726</v>
      </c>
      <c r="D8" s="101" t="str">
        <f>VLOOKUP(C8,'Personal File'!$A$11:$C$16,3,FALSE)</f>
        <v>+2</v>
      </c>
      <c r="E8" s="102" t="str">
        <f t="shared" si="0"/>
        <v>Cha (+2)</v>
      </c>
      <c r="F8" s="92" t="s">
        <v>51</v>
      </c>
      <c r="G8" s="92">
        <f t="shared" si="1"/>
        <v>2</v>
      </c>
      <c r="H8" s="75">
        <f t="shared" ref="H8:H41" ca="1" si="4">RANDBETWEEN(1,20)</f>
        <v>1</v>
      </c>
      <c r="I8" s="92">
        <f t="shared" ca="1" si="3"/>
        <v>3</v>
      </c>
      <c r="J8" s="93"/>
    </row>
    <row r="9" spans="1:10" s="108" customFormat="1" ht="16.8">
      <c r="A9" s="104" t="s">
        <v>30</v>
      </c>
      <c r="B9" s="87">
        <v>0</v>
      </c>
      <c r="C9" s="105" t="s">
        <v>728</v>
      </c>
      <c r="D9" s="106" t="str">
        <f>VLOOKUP(C9,'Personal File'!$A$11:$C$16,3,FALSE)</f>
        <v>+1</v>
      </c>
      <c r="E9" s="107" t="str">
        <f t="shared" si="0"/>
        <v>Str (+1)</v>
      </c>
      <c r="F9" s="92" t="s">
        <v>372</v>
      </c>
      <c r="G9" s="92">
        <f t="shared" si="1"/>
        <v>-2</v>
      </c>
      <c r="H9" s="75">
        <f t="shared" ca="1" si="4"/>
        <v>18</v>
      </c>
      <c r="I9" s="92">
        <f t="shared" ca="1" si="3"/>
        <v>16</v>
      </c>
      <c r="J9" s="93" t="s">
        <v>371</v>
      </c>
    </row>
    <row r="10" spans="1:10" s="108" customFormat="1" ht="16.8">
      <c r="A10" s="109" t="s">
        <v>8</v>
      </c>
      <c r="B10" s="110">
        <v>7</v>
      </c>
      <c r="C10" s="111" t="s">
        <v>724</v>
      </c>
      <c r="D10" s="112" t="str">
        <f>VLOOKUP(C10,'Personal File'!$A$11:$C$16,3,FALSE)</f>
        <v>+0</v>
      </c>
      <c r="E10" s="113" t="str">
        <f t="shared" si="0"/>
        <v>Con (+0)</v>
      </c>
      <c r="F10" s="114" t="s">
        <v>51</v>
      </c>
      <c r="G10" s="114">
        <f t="shared" si="1"/>
        <v>7</v>
      </c>
      <c r="H10" s="75">
        <f t="shared" ca="1" si="4"/>
        <v>18</v>
      </c>
      <c r="I10" s="114">
        <f t="shared" ca="1" si="3"/>
        <v>25</v>
      </c>
      <c r="J10" s="115"/>
    </row>
    <row r="11" spans="1:10" s="94" customFormat="1" ht="16.8">
      <c r="A11" s="86" t="s">
        <v>117</v>
      </c>
      <c r="B11" s="87">
        <v>0</v>
      </c>
      <c r="C11" s="88" t="s">
        <v>729</v>
      </c>
      <c r="D11" s="89" t="str">
        <f>VLOOKUP(C11,'Personal File'!$A$11:$C$16,3,FALSE)</f>
        <v>+1</v>
      </c>
      <c r="E11" s="90" t="str">
        <f t="shared" si="0"/>
        <v>Int (+1)</v>
      </c>
      <c r="F11" s="92" t="s">
        <v>51</v>
      </c>
      <c r="G11" s="92">
        <f t="shared" si="1"/>
        <v>1</v>
      </c>
      <c r="H11" s="75">
        <f t="shared" ca="1" si="4"/>
        <v>5</v>
      </c>
      <c r="I11" s="92">
        <f t="shared" ca="1" si="3"/>
        <v>6</v>
      </c>
      <c r="J11" s="93"/>
    </row>
    <row r="12" spans="1:10" s="123" customFormat="1" ht="16.8">
      <c r="A12" s="116" t="s">
        <v>31</v>
      </c>
      <c r="B12" s="117">
        <v>0</v>
      </c>
      <c r="C12" s="118" t="s">
        <v>729</v>
      </c>
      <c r="D12" s="119" t="str">
        <f>VLOOKUP(C12,'Personal File'!$A$11:$C$16,3,FALSE)</f>
        <v>+1</v>
      </c>
      <c r="E12" s="120" t="str">
        <f t="shared" si="0"/>
        <v>Int (+1)</v>
      </c>
      <c r="F12" s="121" t="s">
        <v>51</v>
      </c>
      <c r="G12" s="121">
        <f t="shared" si="1"/>
        <v>1</v>
      </c>
      <c r="H12" s="75">
        <f t="shared" ca="1" si="4"/>
        <v>8</v>
      </c>
      <c r="I12" s="121">
        <f t="shared" ref="I12" ca="1" si="5">SUM(G12:H12)</f>
        <v>9</v>
      </c>
      <c r="J12" s="122"/>
    </row>
    <row r="13" spans="1:10" s="98" customFormat="1" ht="16.8">
      <c r="A13" s="131" t="s">
        <v>32</v>
      </c>
      <c r="B13" s="132">
        <v>1</v>
      </c>
      <c r="C13" s="133" t="s">
        <v>726</v>
      </c>
      <c r="D13" s="134" t="str">
        <f>VLOOKUP(C13,'Personal File'!$A$11:$C$16,3,FALSE)</f>
        <v>+2</v>
      </c>
      <c r="E13" s="135" t="str">
        <f t="shared" si="0"/>
        <v>Cha (+2)</v>
      </c>
      <c r="F13" s="136" t="s">
        <v>103</v>
      </c>
      <c r="G13" s="136">
        <f t="shared" si="1"/>
        <v>5</v>
      </c>
      <c r="H13" s="75">
        <f t="shared" ca="1" si="4"/>
        <v>7</v>
      </c>
      <c r="I13" s="136">
        <f t="shared" ca="1" si="3"/>
        <v>12</v>
      </c>
      <c r="J13" s="137"/>
    </row>
    <row r="14" spans="1:10" s="98" customFormat="1" ht="16.8">
      <c r="A14" s="116" t="s">
        <v>33</v>
      </c>
      <c r="B14" s="117">
        <v>0</v>
      </c>
      <c r="C14" s="118" t="s">
        <v>729</v>
      </c>
      <c r="D14" s="119" t="str">
        <f>VLOOKUP(C14,'Personal File'!$A$11:$C$16,3,FALSE)</f>
        <v>+1</v>
      </c>
      <c r="E14" s="120" t="str">
        <f t="shared" si="0"/>
        <v>Int (+1)</v>
      </c>
      <c r="F14" s="121" t="s">
        <v>51</v>
      </c>
      <c r="G14" s="121">
        <f t="shared" si="1"/>
        <v>1</v>
      </c>
      <c r="H14" s="75">
        <f t="shared" ca="1" si="4"/>
        <v>8</v>
      </c>
      <c r="I14" s="121">
        <f t="shared" ref="I14" ca="1" si="6">SUM(G14:H14)</f>
        <v>9</v>
      </c>
      <c r="J14" s="122"/>
    </row>
    <row r="15" spans="1:10" s="98" customFormat="1" ht="16.8">
      <c r="A15" s="131" t="s">
        <v>34</v>
      </c>
      <c r="B15" s="132">
        <v>5</v>
      </c>
      <c r="C15" s="133" t="s">
        <v>726</v>
      </c>
      <c r="D15" s="134" t="str">
        <f>VLOOKUP(C15,'Personal File'!$A$11:$C$16,3,FALSE)</f>
        <v>+2</v>
      </c>
      <c r="E15" s="135" t="str">
        <f t="shared" si="0"/>
        <v>Cha (+2)</v>
      </c>
      <c r="F15" s="136" t="s">
        <v>51</v>
      </c>
      <c r="G15" s="136">
        <f t="shared" si="1"/>
        <v>7</v>
      </c>
      <c r="H15" s="75">
        <f t="shared" ca="1" si="4"/>
        <v>5</v>
      </c>
      <c r="I15" s="136">
        <f t="shared" ca="1" si="3"/>
        <v>12</v>
      </c>
      <c r="J15" s="137"/>
    </row>
    <row r="16" spans="1:10" s="98" customFormat="1" ht="16.8">
      <c r="A16" s="95" t="s">
        <v>35</v>
      </c>
      <c r="B16" s="87">
        <v>0</v>
      </c>
      <c r="C16" s="96" t="s">
        <v>725</v>
      </c>
      <c r="D16" s="97" t="str">
        <f>VLOOKUP(C16,'Personal File'!$A$11:$C$16,3,FALSE)</f>
        <v>+3</v>
      </c>
      <c r="E16" s="78" t="str">
        <f t="shared" si="0"/>
        <v>Dex (+3)</v>
      </c>
      <c r="F16" s="460">
        <f>-3+8</f>
        <v>5</v>
      </c>
      <c r="G16" s="92">
        <f t="shared" si="1"/>
        <v>8</v>
      </c>
      <c r="H16" s="75">
        <f t="shared" ca="1" si="4"/>
        <v>5</v>
      </c>
      <c r="I16" s="92">
        <f t="shared" ca="1" si="3"/>
        <v>13</v>
      </c>
      <c r="J16" s="93"/>
    </row>
    <row r="17" spans="1:10" s="98" customFormat="1" ht="16.8">
      <c r="A17" s="124" t="s">
        <v>36</v>
      </c>
      <c r="B17" s="125">
        <v>0</v>
      </c>
      <c r="C17" s="126" t="s">
        <v>729</v>
      </c>
      <c r="D17" s="127" t="str">
        <f>VLOOKUP(C17,'Personal File'!$A$11:$C$16,3,FALSE)</f>
        <v>+1</v>
      </c>
      <c r="E17" s="128" t="str">
        <f t="shared" si="0"/>
        <v>Int (+1)</v>
      </c>
      <c r="F17" s="129" t="s">
        <v>51</v>
      </c>
      <c r="G17" s="129">
        <f t="shared" si="1"/>
        <v>1</v>
      </c>
      <c r="H17" s="75">
        <f t="shared" ca="1" si="4"/>
        <v>3</v>
      </c>
      <c r="I17" s="129">
        <f t="shared" ca="1" si="3"/>
        <v>4</v>
      </c>
      <c r="J17" s="130"/>
    </row>
    <row r="18" spans="1:10" s="98" customFormat="1" ht="16.8">
      <c r="A18" s="99" t="s">
        <v>37</v>
      </c>
      <c r="B18" s="87">
        <v>0</v>
      </c>
      <c r="C18" s="100" t="s">
        <v>726</v>
      </c>
      <c r="D18" s="101" t="str">
        <f>VLOOKUP(C18,'Personal File'!$A$11:$C$16,3,FALSE)</f>
        <v>+2</v>
      </c>
      <c r="E18" s="102" t="str">
        <f t="shared" si="0"/>
        <v>Cha (+2)</v>
      </c>
      <c r="F18" s="92" t="s">
        <v>103</v>
      </c>
      <c r="G18" s="92">
        <f t="shared" si="1"/>
        <v>4</v>
      </c>
      <c r="H18" s="75">
        <f t="shared" ca="1" si="4"/>
        <v>3</v>
      </c>
      <c r="I18" s="92">
        <f t="shared" ca="1" si="3"/>
        <v>7</v>
      </c>
      <c r="J18" s="93"/>
    </row>
    <row r="19" spans="1:10" s="98" customFormat="1" ht="16.8">
      <c r="A19" s="131" t="s">
        <v>10</v>
      </c>
      <c r="B19" s="132">
        <v>8</v>
      </c>
      <c r="C19" s="133" t="s">
        <v>726</v>
      </c>
      <c r="D19" s="134" t="str">
        <f>VLOOKUP(C19,'Personal File'!$A$11:$C$16,3,FALSE)</f>
        <v>+2</v>
      </c>
      <c r="E19" s="135" t="str">
        <f t="shared" si="0"/>
        <v>Cha (+2)</v>
      </c>
      <c r="F19" s="136" t="s">
        <v>103</v>
      </c>
      <c r="G19" s="114">
        <f t="shared" si="1"/>
        <v>12</v>
      </c>
      <c r="H19" s="75">
        <f t="shared" ca="1" si="4"/>
        <v>9</v>
      </c>
      <c r="I19" s="114">
        <f t="shared" ca="1" si="3"/>
        <v>21</v>
      </c>
      <c r="J19" s="137"/>
    </row>
    <row r="20" spans="1:10" s="98" customFormat="1" ht="16.8">
      <c r="A20" s="138" t="s">
        <v>38</v>
      </c>
      <c r="B20" s="110">
        <v>6</v>
      </c>
      <c r="C20" s="139" t="s">
        <v>727</v>
      </c>
      <c r="D20" s="140" t="str">
        <f>VLOOKUP(C20,'Personal File'!$A$11:$C$16,3,FALSE)</f>
        <v>+4</v>
      </c>
      <c r="E20" s="141" t="str">
        <f t="shared" si="0"/>
        <v>Wis (+4)</v>
      </c>
      <c r="F20" s="114" t="s">
        <v>354</v>
      </c>
      <c r="G20" s="114">
        <f t="shared" si="1"/>
        <v>14</v>
      </c>
      <c r="H20" s="75">
        <f t="shared" ca="1" si="4"/>
        <v>18</v>
      </c>
      <c r="I20" s="114">
        <f t="shared" ca="1" si="3"/>
        <v>32</v>
      </c>
      <c r="J20" s="115"/>
    </row>
    <row r="21" spans="1:10" s="98" customFormat="1" ht="16.8">
      <c r="A21" s="589" t="s">
        <v>39</v>
      </c>
      <c r="B21" s="132">
        <v>7</v>
      </c>
      <c r="C21" s="590" t="s">
        <v>725</v>
      </c>
      <c r="D21" s="591" t="str">
        <f>VLOOKUP(C21,'Personal File'!$A$11:$C$16,3,FALSE)</f>
        <v>+3</v>
      </c>
      <c r="E21" s="592" t="str">
        <f t="shared" si="0"/>
        <v>Dex (+3)</v>
      </c>
      <c r="F21" s="136">
        <v>-3</v>
      </c>
      <c r="G21" s="136">
        <f t="shared" si="1"/>
        <v>7</v>
      </c>
      <c r="H21" s="75">
        <f t="shared" ca="1" si="4"/>
        <v>2</v>
      </c>
      <c r="I21" s="136">
        <f t="shared" ca="1" si="3"/>
        <v>9</v>
      </c>
      <c r="J21" s="137"/>
    </row>
    <row r="22" spans="1:10" s="98" customFormat="1" ht="16.8">
      <c r="A22" s="142" t="s">
        <v>40</v>
      </c>
      <c r="B22" s="125">
        <v>0</v>
      </c>
      <c r="C22" s="143" t="s">
        <v>726</v>
      </c>
      <c r="D22" s="144" t="str">
        <f>VLOOKUP(C22,'Personal File'!$A$11:$C$16,3,FALSE)</f>
        <v>+2</v>
      </c>
      <c r="E22" s="145" t="str">
        <f t="shared" si="0"/>
        <v>Cha (+2)</v>
      </c>
      <c r="F22" s="129" t="s">
        <v>51</v>
      </c>
      <c r="G22" s="129">
        <f t="shared" si="1"/>
        <v>2</v>
      </c>
      <c r="H22" s="75">
        <f t="shared" ca="1" si="4"/>
        <v>6</v>
      </c>
      <c r="I22" s="129">
        <f t="shared" ca="1" si="3"/>
        <v>8</v>
      </c>
      <c r="J22" s="130"/>
    </row>
    <row r="23" spans="1:10" s="98" customFormat="1" ht="16.8">
      <c r="A23" s="104" t="s">
        <v>41</v>
      </c>
      <c r="B23" s="87">
        <v>0</v>
      </c>
      <c r="C23" s="105" t="s">
        <v>728</v>
      </c>
      <c r="D23" s="106" t="str">
        <f>VLOOKUP(C23,'Personal File'!$A$11:$C$16,3,FALSE)</f>
        <v>+1</v>
      </c>
      <c r="E23" s="107" t="str">
        <f t="shared" si="0"/>
        <v>Str (+1)</v>
      </c>
      <c r="F23" s="92">
        <v>-3</v>
      </c>
      <c r="G23" s="92">
        <f t="shared" si="1"/>
        <v>-2</v>
      </c>
      <c r="H23" s="75">
        <f t="shared" ca="1" si="4"/>
        <v>3</v>
      </c>
      <c r="I23" s="92">
        <f t="shared" ca="1" si="3"/>
        <v>1</v>
      </c>
      <c r="J23" s="93"/>
    </row>
    <row r="24" spans="1:10" s="98" customFormat="1" ht="16.8">
      <c r="A24" s="146" t="s">
        <v>97</v>
      </c>
      <c r="B24" s="110">
        <v>12</v>
      </c>
      <c r="C24" s="147" t="s">
        <v>729</v>
      </c>
      <c r="D24" s="148" t="str">
        <f>VLOOKUP(C24,'Personal File'!$A$11:$C$16,3,FALSE)</f>
        <v>+1</v>
      </c>
      <c r="E24" s="149" t="str">
        <f t="shared" si="0"/>
        <v>Int (+1)</v>
      </c>
      <c r="F24" s="114" t="s">
        <v>354</v>
      </c>
      <c r="G24" s="114">
        <f t="shared" si="1"/>
        <v>17</v>
      </c>
      <c r="H24" s="75">
        <f t="shared" ca="1" si="4"/>
        <v>16</v>
      </c>
      <c r="I24" s="114">
        <f t="shared" ca="1" si="3"/>
        <v>33</v>
      </c>
      <c r="J24" s="115"/>
    </row>
    <row r="25" spans="1:10" s="98" customFormat="1" ht="16.8">
      <c r="A25" s="400" t="s">
        <v>42</v>
      </c>
      <c r="B25" s="132">
        <v>5</v>
      </c>
      <c r="C25" s="401" t="s">
        <v>727</v>
      </c>
      <c r="D25" s="402" t="str">
        <f>VLOOKUP(C25,'Personal File'!$A$11:$C$16,3,FALSE)</f>
        <v>+4</v>
      </c>
      <c r="E25" s="403" t="str">
        <f t="shared" si="0"/>
        <v>Wis (+4)</v>
      </c>
      <c r="F25" s="136" t="s">
        <v>316</v>
      </c>
      <c r="G25" s="136">
        <f t="shared" si="1"/>
        <v>10</v>
      </c>
      <c r="H25" s="75">
        <f t="shared" ca="1" si="4"/>
        <v>3</v>
      </c>
      <c r="I25" s="136">
        <f t="shared" ca="1" si="3"/>
        <v>13</v>
      </c>
      <c r="J25" s="137"/>
    </row>
    <row r="26" spans="1:10" s="98" customFormat="1" ht="16.8">
      <c r="A26" s="95" t="s">
        <v>11</v>
      </c>
      <c r="B26" s="87">
        <v>0</v>
      </c>
      <c r="C26" s="96" t="s">
        <v>725</v>
      </c>
      <c r="D26" s="97" t="str">
        <f>VLOOKUP(C26,'Personal File'!$A$11:$C$16,3,FALSE)</f>
        <v>+3</v>
      </c>
      <c r="E26" s="78" t="str">
        <f t="shared" si="0"/>
        <v>Dex (+3)</v>
      </c>
      <c r="F26" s="92">
        <v>-3</v>
      </c>
      <c r="G26" s="92">
        <f t="shared" si="1"/>
        <v>0</v>
      </c>
      <c r="H26" s="75">
        <f t="shared" ca="1" si="4"/>
        <v>5</v>
      </c>
      <c r="I26" s="92">
        <f t="shared" ca="1" si="3"/>
        <v>5</v>
      </c>
      <c r="J26" s="93"/>
    </row>
    <row r="27" spans="1:10" s="98" customFormat="1" ht="16.8">
      <c r="A27" s="154" t="s">
        <v>43</v>
      </c>
      <c r="B27" s="117">
        <v>0</v>
      </c>
      <c r="C27" s="155" t="s">
        <v>725</v>
      </c>
      <c r="D27" s="156" t="str">
        <f>VLOOKUP(C27,'Personal File'!$A$11:$C$16,3,FALSE)</f>
        <v>+3</v>
      </c>
      <c r="E27" s="157" t="str">
        <f t="shared" si="0"/>
        <v>Dex (+3)</v>
      </c>
      <c r="F27" s="121" t="s">
        <v>51</v>
      </c>
      <c r="G27" s="121">
        <f t="shared" si="1"/>
        <v>3</v>
      </c>
      <c r="H27" s="75">
        <f t="shared" ca="1" si="4"/>
        <v>1</v>
      </c>
      <c r="I27" s="121">
        <f t="shared" ca="1" si="3"/>
        <v>4</v>
      </c>
      <c r="J27" s="122"/>
    </row>
    <row r="28" spans="1:10" ht="16.8">
      <c r="A28" s="99" t="s">
        <v>118</v>
      </c>
      <c r="B28" s="87">
        <v>0</v>
      </c>
      <c r="C28" s="100" t="s">
        <v>726</v>
      </c>
      <c r="D28" s="101" t="str">
        <f>VLOOKUP(C28,'Personal File'!$A$11:$C$16,3,FALSE)</f>
        <v>+2</v>
      </c>
      <c r="E28" s="102" t="str">
        <f t="shared" si="0"/>
        <v>Cha (+2)</v>
      </c>
      <c r="F28" s="92" t="s">
        <v>51</v>
      </c>
      <c r="G28" s="92">
        <f t="shared" si="1"/>
        <v>2</v>
      </c>
      <c r="H28" s="75">
        <f t="shared" ca="1" si="4"/>
        <v>10</v>
      </c>
      <c r="I28" s="92">
        <f t="shared" ca="1" si="3"/>
        <v>12</v>
      </c>
      <c r="J28" s="93"/>
    </row>
    <row r="29" spans="1:10" ht="16.8">
      <c r="A29" s="131" t="s">
        <v>698</v>
      </c>
      <c r="B29" s="132">
        <v>4</v>
      </c>
      <c r="C29" s="401" t="s">
        <v>727</v>
      </c>
      <c r="D29" s="402" t="str">
        <f>VLOOKUP(C29,'Personal File'!$A$11:$C$16,3,FALSE)</f>
        <v>+4</v>
      </c>
      <c r="E29" s="403" t="str">
        <f t="shared" si="0"/>
        <v>Wis (+4)</v>
      </c>
      <c r="F29" s="136" t="s">
        <v>51</v>
      </c>
      <c r="G29" s="136">
        <f t="shared" si="1"/>
        <v>8</v>
      </c>
      <c r="H29" s="75">
        <f t="shared" ca="1" si="4"/>
        <v>4</v>
      </c>
      <c r="I29" s="136">
        <f t="shared" ref="I29" ca="1" si="7">SUM(G29:H29)</f>
        <v>12</v>
      </c>
      <c r="J29" s="137"/>
    </row>
    <row r="30" spans="1:10" ht="16.8">
      <c r="A30" s="589" t="s">
        <v>12</v>
      </c>
      <c r="B30" s="132">
        <v>1</v>
      </c>
      <c r="C30" s="590" t="s">
        <v>725</v>
      </c>
      <c r="D30" s="591" t="str">
        <f>VLOOKUP(C30,'Personal File'!$A$11:$C$16,3,FALSE)</f>
        <v>+3</v>
      </c>
      <c r="E30" s="592" t="str">
        <f t="shared" si="0"/>
        <v>Dex (+3)</v>
      </c>
      <c r="F30" s="136" t="s">
        <v>103</v>
      </c>
      <c r="G30" s="136">
        <f t="shared" si="1"/>
        <v>6</v>
      </c>
      <c r="H30" s="75">
        <f t="shared" ca="1" si="4"/>
        <v>5</v>
      </c>
      <c r="I30" s="136">
        <f t="shared" ca="1" si="3"/>
        <v>11</v>
      </c>
      <c r="J30" s="137"/>
    </row>
    <row r="31" spans="1:10" ht="16.8">
      <c r="A31" s="86" t="s">
        <v>13</v>
      </c>
      <c r="B31" s="87">
        <v>0</v>
      </c>
      <c r="C31" s="88" t="s">
        <v>729</v>
      </c>
      <c r="D31" s="89" t="str">
        <f>VLOOKUP(C31,'Personal File'!$A$11:$C$16,3,FALSE)</f>
        <v>+1</v>
      </c>
      <c r="E31" s="90" t="str">
        <f t="shared" si="0"/>
        <v>Int (+1)</v>
      </c>
      <c r="F31" s="92" t="s">
        <v>316</v>
      </c>
      <c r="G31" s="92">
        <f t="shared" si="1"/>
        <v>2</v>
      </c>
      <c r="H31" s="75">
        <f t="shared" ca="1" si="4"/>
        <v>8</v>
      </c>
      <c r="I31" s="92">
        <f t="shared" ca="1" si="3"/>
        <v>10</v>
      </c>
      <c r="J31" s="93"/>
    </row>
    <row r="32" spans="1:10" ht="16.8">
      <c r="A32" s="150" t="s">
        <v>44</v>
      </c>
      <c r="B32" s="87">
        <v>0</v>
      </c>
      <c r="C32" s="151" t="s">
        <v>727</v>
      </c>
      <c r="D32" s="152" t="str">
        <f>VLOOKUP(C32,'Personal File'!$A$11:$C$16,3,FALSE)</f>
        <v>+4</v>
      </c>
      <c r="E32" s="153" t="str">
        <f t="shared" si="0"/>
        <v>Wis (+4)</v>
      </c>
      <c r="F32" s="92" t="s">
        <v>51</v>
      </c>
      <c r="G32" s="92">
        <f t="shared" si="1"/>
        <v>4</v>
      </c>
      <c r="H32" s="75">
        <f t="shared" ca="1" si="4"/>
        <v>15</v>
      </c>
      <c r="I32" s="92">
        <f t="shared" ca="1" si="3"/>
        <v>19</v>
      </c>
      <c r="J32" s="93"/>
    </row>
    <row r="33" spans="1:10" ht="16.8">
      <c r="A33" s="154" t="s">
        <v>100</v>
      </c>
      <c r="B33" s="117">
        <v>0</v>
      </c>
      <c r="C33" s="155" t="s">
        <v>725</v>
      </c>
      <c r="D33" s="156" t="str">
        <f>VLOOKUP(C33,'Personal File'!$A$11:$C$16,3,FALSE)</f>
        <v>+3</v>
      </c>
      <c r="E33" s="157" t="str">
        <f t="shared" si="0"/>
        <v>Dex (+3)</v>
      </c>
      <c r="F33" s="158">
        <v>-3</v>
      </c>
      <c r="G33" s="121">
        <f t="shared" si="1"/>
        <v>0</v>
      </c>
      <c r="H33" s="75">
        <f t="shared" ca="1" si="4"/>
        <v>12</v>
      </c>
      <c r="I33" s="121">
        <f t="shared" ref="I33:I34" ca="1" si="8">SUM(G33:H33)</f>
        <v>12</v>
      </c>
      <c r="J33" s="122"/>
    </row>
    <row r="34" spans="1:10" ht="16.8">
      <c r="A34" s="146" t="s">
        <v>761</v>
      </c>
      <c r="B34" s="110">
        <v>2</v>
      </c>
      <c r="C34" s="147" t="s">
        <v>729</v>
      </c>
      <c r="D34" s="148" t="str">
        <f>VLOOKUP(C34,'Personal File'!$A$11:$C$16,3,FALSE)</f>
        <v>+1</v>
      </c>
      <c r="E34" s="149" t="str">
        <f t="shared" si="0"/>
        <v>Int (+1)</v>
      </c>
      <c r="F34" s="114" t="s">
        <v>51</v>
      </c>
      <c r="G34" s="114">
        <f t="shared" si="1"/>
        <v>3</v>
      </c>
      <c r="H34" s="75">
        <f t="shared" ca="1" si="4"/>
        <v>10</v>
      </c>
      <c r="I34" s="114">
        <f t="shared" ca="1" si="8"/>
        <v>13</v>
      </c>
      <c r="J34" s="159"/>
    </row>
    <row r="35" spans="1:10" ht="16.8">
      <c r="A35" s="146" t="s">
        <v>45</v>
      </c>
      <c r="B35" s="110">
        <v>15</v>
      </c>
      <c r="C35" s="147" t="s">
        <v>729</v>
      </c>
      <c r="D35" s="148" t="str">
        <f>VLOOKUP(C35,'Personal File'!$A$11:$C$16,3,FALSE)</f>
        <v>+1</v>
      </c>
      <c r="E35" s="149" t="str">
        <f t="shared" si="0"/>
        <v>Int (+1)</v>
      </c>
      <c r="F35" s="114" t="s">
        <v>51</v>
      </c>
      <c r="G35" s="114">
        <f t="shared" si="1"/>
        <v>16</v>
      </c>
      <c r="H35" s="75">
        <f t="shared" ca="1" si="4"/>
        <v>19</v>
      </c>
      <c r="I35" s="114">
        <f t="shared" ca="1" si="3"/>
        <v>35</v>
      </c>
      <c r="J35" s="159"/>
    </row>
    <row r="36" spans="1:10" ht="16.8">
      <c r="A36" s="400" t="s">
        <v>46</v>
      </c>
      <c r="B36" s="132">
        <v>10</v>
      </c>
      <c r="C36" s="401" t="s">
        <v>727</v>
      </c>
      <c r="D36" s="402" t="str">
        <f>VLOOKUP(C36,'Personal File'!$A$11:$C$16,3,FALSE)</f>
        <v>+4</v>
      </c>
      <c r="E36" s="403" t="str">
        <f t="shared" si="0"/>
        <v>Wis (+4)</v>
      </c>
      <c r="F36" s="136" t="s">
        <v>316</v>
      </c>
      <c r="G36" s="136">
        <f t="shared" si="1"/>
        <v>15</v>
      </c>
      <c r="H36" s="75">
        <f t="shared" ca="1" si="4"/>
        <v>15</v>
      </c>
      <c r="I36" s="136">
        <f t="shared" ca="1" si="3"/>
        <v>30</v>
      </c>
      <c r="J36" s="137"/>
    </row>
    <row r="37" spans="1:10" ht="16.8">
      <c r="A37" s="138" t="s">
        <v>101</v>
      </c>
      <c r="B37" s="110">
        <v>14</v>
      </c>
      <c r="C37" s="139" t="s">
        <v>727</v>
      </c>
      <c r="D37" s="140" t="str">
        <f>VLOOKUP(C37,'Personal File'!$A$11:$C$16,3,FALSE)</f>
        <v>+4</v>
      </c>
      <c r="E37" s="141" t="str">
        <f t="shared" si="0"/>
        <v>Wis (+4)</v>
      </c>
      <c r="F37" s="114" t="s">
        <v>376</v>
      </c>
      <c r="G37" s="114">
        <f t="shared" si="1"/>
        <v>24</v>
      </c>
      <c r="H37" s="75">
        <f t="shared" ca="1" si="4"/>
        <v>12</v>
      </c>
      <c r="I37" s="114">
        <f t="shared" ca="1" si="3"/>
        <v>36</v>
      </c>
      <c r="J37" s="115"/>
    </row>
    <row r="38" spans="1:10" ht="16.8">
      <c r="A38" s="616" t="s">
        <v>14</v>
      </c>
      <c r="B38" s="132">
        <v>3</v>
      </c>
      <c r="C38" s="617" t="s">
        <v>728</v>
      </c>
      <c r="D38" s="618" t="str">
        <f>VLOOKUP(C38,'Personal File'!$A$11:$C$16,3,FALSE)</f>
        <v>+1</v>
      </c>
      <c r="E38" s="619" t="str">
        <f t="shared" si="0"/>
        <v>Str (+1)</v>
      </c>
      <c r="F38" s="136" t="s">
        <v>51</v>
      </c>
      <c r="G38" s="136">
        <f t="shared" si="1"/>
        <v>4</v>
      </c>
      <c r="H38" s="75">
        <f t="shared" ca="1" si="4"/>
        <v>10</v>
      </c>
      <c r="I38" s="136">
        <f t="shared" ca="1" si="3"/>
        <v>14</v>
      </c>
      <c r="J38" s="620" t="s">
        <v>355</v>
      </c>
    </row>
    <row r="39" spans="1:10" ht="16.8">
      <c r="A39" s="160" t="s">
        <v>47</v>
      </c>
      <c r="B39" s="161">
        <v>0</v>
      </c>
      <c r="C39" s="162" t="s">
        <v>725</v>
      </c>
      <c r="D39" s="163" t="str">
        <f>VLOOKUP(C39,'Personal File'!$A$11:$C$16,3,FALSE)</f>
        <v>+3</v>
      </c>
      <c r="E39" s="164" t="str">
        <f t="shared" si="0"/>
        <v>Dex (+3)</v>
      </c>
      <c r="F39" s="158">
        <v>-3</v>
      </c>
      <c r="G39" s="121">
        <f t="shared" si="1"/>
        <v>0</v>
      </c>
      <c r="H39" s="75">
        <f t="shared" ca="1" si="4"/>
        <v>2</v>
      </c>
      <c r="I39" s="121">
        <f t="shared" ref="I39:I40" ca="1" si="9">SUM(G39:H39)</f>
        <v>2</v>
      </c>
      <c r="J39" s="165"/>
    </row>
    <row r="40" spans="1:10" ht="16.8">
      <c r="A40" s="166" t="s">
        <v>48</v>
      </c>
      <c r="B40" s="117">
        <v>0</v>
      </c>
      <c r="C40" s="167" t="s">
        <v>726</v>
      </c>
      <c r="D40" s="168" t="str">
        <f>VLOOKUP(C40,'Personal File'!$A$11:$C$16,3,FALSE)</f>
        <v>+2</v>
      </c>
      <c r="E40" s="169" t="str">
        <f t="shared" si="0"/>
        <v>Cha (+2)</v>
      </c>
      <c r="F40" s="121" t="s">
        <v>51</v>
      </c>
      <c r="G40" s="121">
        <f t="shared" si="1"/>
        <v>2</v>
      </c>
      <c r="H40" s="75">
        <f t="shared" ca="1" si="4"/>
        <v>9</v>
      </c>
      <c r="I40" s="121">
        <f t="shared" ca="1" si="9"/>
        <v>11</v>
      </c>
      <c r="J40" s="170" t="s">
        <v>377</v>
      </c>
    </row>
    <row r="41" spans="1:10" ht="17.399999999999999" thickBot="1">
      <c r="A41" s="171" t="s">
        <v>49</v>
      </c>
      <c r="B41" s="172">
        <v>0</v>
      </c>
      <c r="C41" s="173" t="s">
        <v>725</v>
      </c>
      <c r="D41" s="174" t="str">
        <f>VLOOKUP(C41,'Personal File'!$A$11:$C$16,3,FALSE)</f>
        <v>+3</v>
      </c>
      <c r="E41" s="175" t="str">
        <f t="shared" si="0"/>
        <v>Dex (+3)</v>
      </c>
      <c r="F41" s="176" t="s">
        <v>51</v>
      </c>
      <c r="G41" s="176">
        <f t="shared" si="1"/>
        <v>3</v>
      </c>
      <c r="H41" s="177">
        <f t="shared" ca="1" si="4"/>
        <v>17</v>
      </c>
      <c r="I41" s="176">
        <f t="shared" ca="1" si="3"/>
        <v>20</v>
      </c>
      <c r="J41" s="178"/>
    </row>
    <row r="42" spans="1:10" ht="16.2" thickTop="1">
      <c r="B42" s="179">
        <f>SUM(B6:B41)</f>
        <v>100</v>
      </c>
      <c r="E42" s="479">
        <f>SUM(E43:E59)</f>
        <v>100</v>
      </c>
      <c r="F42" s="180" t="s">
        <v>52</v>
      </c>
    </row>
    <row r="43" spans="1:10">
      <c r="B43" s="179"/>
      <c r="E43" s="479">
        <f>4*(4+'Personal File'!$C$14)</f>
        <v>20</v>
      </c>
      <c r="F43" s="182" t="s">
        <v>364</v>
      </c>
    </row>
    <row r="44" spans="1:10">
      <c r="E44" s="479">
        <f>4+'Personal File'!$C$14</f>
        <v>5</v>
      </c>
      <c r="F44" s="182" t="s">
        <v>365</v>
      </c>
    </row>
    <row r="45" spans="1:10">
      <c r="E45" s="479">
        <f>4+'Personal File'!$C$14</f>
        <v>5</v>
      </c>
      <c r="F45" s="182" t="s">
        <v>366</v>
      </c>
    </row>
    <row r="46" spans="1:10">
      <c r="E46" s="479">
        <f>4+'Personal File'!$C$14</f>
        <v>5</v>
      </c>
      <c r="F46" s="182" t="s">
        <v>367</v>
      </c>
    </row>
    <row r="47" spans="1:10">
      <c r="E47" s="479">
        <f>4+'Personal File'!$C$14</f>
        <v>5</v>
      </c>
      <c r="F47" s="182" t="s">
        <v>394</v>
      </c>
    </row>
    <row r="48" spans="1:10">
      <c r="E48" s="479">
        <f>4+'Personal File'!$C$14</f>
        <v>5</v>
      </c>
      <c r="F48" s="182" t="s">
        <v>395</v>
      </c>
    </row>
    <row r="49" spans="5:6">
      <c r="E49" s="479">
        <f>4+'Personal File'!$C$14</f>
        <v>5</v>
      </c>
      <c r="F49" s="182" t="s">
        <v>414</v>
      </c>
    </row>
    <row r="50" spans="5:6">
      <c r="E50" s="479">
        <f>4+'Personal File'!$C$14</f>
        <v>5</v>
      </c>
      <c r="F50" s="182" t="s">
        <v>413</v>
      </c>
    </row>
    <row r="51" spans="5:6">
      <c r="E51" s="479">
        <f>4+'Personal File'!$C$14</f>
        <v>5</v>
      </c>
      <c r="F51" s="182" t="s">
        <v>426</v>
      </c>
    </row>
    <row r="52" spans="5:6">
      <c r="E52" s="479">
        <f>4+'Personal File'!$C$14</f>
        <v>5</v>
      </c>
      <c r="F52" s="182" t="s">
        <v>435</v>
      </c>
    </row>
    <row r="53" spans="5:6">
      <c r="E53" s="479">
        <f>4+'Personal File'!$C$14</f>
        <v>5</v>
      </c>
      <c r="F53" s="182" t="s">
        <v>442</v>
      </c>
    </row>
    <row r="54" spans="5:6">
      <c r="E54" s="479">
        <f>4+'Personal File'!$C$14</f>
        <v>5</v>
      </c>
      <c r="F54" s="182" t="s">
        <v>694</v>
      </c>
    </row>
    <row r="55" spans="5:6">
      <c r="E55" s="479">
        <f>4+'Personal File'!$C$14</f>
        <v>5</v>
      </c>
      <c r="F55" s="182" t="s">
        <v>721</v>
      </c>
    </row>
    <row r="56" spans="5:6">
      <c r="E56" s="479">
        <f>4+'Personal File'!$C$14</f>
        <v>5</v>
      </c>
      <c r="F56" s="182" t="s">
        <v>763</v>
      </c>
    </row>
    <row r="57" spans="5:6">
      <c r="E57" s="479">
        <f>4+'Personal File'!$C$14</f>
        <v>5</v>
      </c>
      <c r="F57" s="182" t="s">
        <v>764</v>
      </c>
    </row>
    <row r="58" spans="5:6">
      <c r="E58" s="479">
        <f>4+'Personal File'!$C$14</f>
        <v>5</v>
      </c>
      <c r="F58" s="182" t="s">
        <v>793</v>
      </c>
    </row>
    <row r="59" spans="5:6">
      <c r="E59" s="479">
        <f>4+'Personal File'!$C$14</f>
        <v>5</v>
      </c>
      <c r="F59" s="182" t="s">
        <v>793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2"/>
  <sheetViews>
    <sheetView showGridLines="0" zoomScaleNormal="100" workbookViewId="0">
      <pane ySplit="2" topLeftCell="A3" activePane="bottomLeft" state="frozen"/>
      <selection pane="bottomLeft" activeCell="A3" sqref="A3"/>
    </sheetView>
  </sheetViews>
  <sheetFormatPr defaultColWidth="13" defaultRowHeight="15.6"/>
  <cols>
    <col min="1" max="1" width="25.3984375" style="537" bestFit="1" customWidth="1"/>
    <col min="2" max="2" width="6.19921875" style="537" bestFit="1" customWidth="1"/>
    <col min="3" max="3" width="13.59765625" style="538" bestFit="1" customWidth="1"/>
    <col min="4" max="4" width="11.19921875" style="538" bestFit="1" customWidth="1"/>
    <col min="5" max="5" width="10.5" style="539" bestFit="1" customWidth="1"/>
    <col min="6" max="7" width="13.19921875" style="538" bestFit="1" customWidth="1"/>
    <col min="8" max="8" width="27.296875" style="537" bestFit="1" customWidth="1"/>
    <col min="9" max="9" width="5.5" style="501" bestFit="1" customWidth="1"/>
    <col min="10" max="16384" width="13" style="501"/>
  </cols>
  <sheetData>
    <row r="1" spans="1:9" ht="23.4" thickBot="1">
      <c r="A1" s="605" t="s">
        <v>337</v>
      </c>
      <c r="B1" s="499"/>
      <c r="C1" s="499"/>
      <c r="D1" s="499"/>
      <c r="E1" s="500"/>
      <c r="F1" s="499"/>
      <c r="G1" s="499"/>
      <c r="H1" s="499"/>
    </row>
    <row r="2" spans="1:9" s="506" customFormat="1" ht="31.2">
      <c r="A2" s="502" t="s">
        <v>71</v>
      </c>
      <c r="B2" s="503" t="s">
        <v>0</v>
      </c>
      <c r="C2" s="503" t="s">
        <v>74</v>
      </c>
      <c r="D2" s="504" t="s">
        <v>144</v>
      </c>
      <c r="E2" s="606" t="s">
        <v>145</v>
      </c>
      <c r="F2" s="503" t="s">
        <v>54</v>
      </c>
      <c r="G2" s="503" t="s">
        <v>17</v>
      </c>
      <c r="H2" s="503" t="s">
        <v>446</v>
      </c>
      <c r="I2" s="505" t="s">
        <v>447</v>
      </c>
    </row>
    <row r="3" spans="1:9" s="506" customFormat="1" ht="16.8">
      <c r="A3" s="507" t="s">
        <v>246</v>
      </c>
      <c r="B3" s="508">
        <v>0</v>
      </c>
      <c r="C3" s="413" t="s">
        <v>68</v>
      </c>
      <c r="D3" s="414" t="s">
        <v>146</v>
      </c>
      <c r="E3" s="484" t="s">
        <v>147</v>
      </c>
      <c r="F3" s="415" t="s">
        <v>85</v>
      </c>
      <c r="G3" s="415" t="s">
        <v>65</v>
      </c>
      <c r="H3" s="186" t="s">
        <v>448</v>
      </c>
      <c r="I3" s="509">
        <v>215</v>
      </c>
    </row>
    <row r="4" spans="1:9" s="506" customFormat="1" ht="16.8">
      <c r="A4" s="507" t="s">
        <v>270</v>
      </c>
      <c r="B4" s="508">
        <v>0</v>
      </c>
      <c r="C4" s="413" t="s">
        <v>68</v>
      </c>
      <c r="D4" s="414" t="s">
        <v>146</v>
      </c>
      <c r="E4" s="484" t="s">
        <v>147</v>
      </c>
      <c r="F4" s="415" t="s">
        <v>61</v>
      </c>
      <c r="G4" s="415" t="s">
        <v>65</v>
      </c>
      <c r="H4" s="415" t="s">
        <v>448</v>
      </c>
      <c r="I4" s="184">
        <v>216</v>
      </c>
    </row>
    <row r="5" spans="1:9" s="506" customFormat="1" ht="16.8">
      <c r="A5" s="507" t="s">
        <v>248</v>
      </c>
      <c r="B5" s="508">
        <v>0</v>
      </c>
      <c r="C5" s="413" t="s">
        <v>87</v>
      </c>
      <c r="D5" s="414" t="s">
        <v>146</v>
      </c>
      <c r="E5" s="484" t="s">
        <v>147</v>
      </c>
      <c r="F5" s="415" t="s">
        <v>207</v>
      </c>
      <c r="G5" s="415" t="s">
        <v>8</v>
      </c>
      <c r="H5" s="415" t="s">
        <v>449</v>
      </c>
      <c r="I5" s="184">
        <v>88</v>
      </c>
    </row>
    <row r="6" spans="1:9" s="506" customFormat="1" ht="16.8">
      <c r="A6" s="507" t="s">
        <v>271</v>
      </c>
      <c r="B6" s="508">
        <v>0</v>
      </c>
      <c r="C6" s="413" t="s">
        <v>63</v>
      </c>
      <c r="D6" s="414" t="s">
        <v>146</v>
      </c>
      <c r="E6" s="484" t="s">
        <v>147</v>
      </c>
      <c r="F6" s="415" t="s">
        <v>75</v>
      </c>
      <c r="G6" s="415" t="s">
        <v>64</v>
      </c>
      <c r="H6" s="415" t="s">
        <v>448</v>
      </c>
      <c r="I6" s="184">
        <v>219</v>
      </c>
    </row>
    <row r="7" spans="1:9" s="506" customFormat="1" ht="16.8">
      <c r="A7" s="507" t="s">
        <v>247</v>
      </c>
      <c r="B7" s="508">
        <v>0</v>
      </c>
      <c r="C7" s="413" t="s">
        <v>87</v>
      </c>
      <c r="D7" s="414" t="s">
        <v>146</v>
      </c>
      <c r="E7" s="484" t="s">
        <v>147</v>
      </c>
      <c r="F7" s="415" t="s">
        <v>85</v>
      </c>
      <c r="G7" s="415" t="s">
        <v>65</v>
      </c>
      <c r="H7" s="415" t="s">
        <v>448</v>
      </c>
      <c r="I7" s="184" t="s">
        <v>450</v>
      </c>
    </row>
    <row r="8" spans="1:9" s="506" customFormat="1" ht="16.8">
      <c r="A8" s="507" t="s">
        <v>272</v>
      </c>
      <c r="B8" s="508">
        <v>0</v>
      </c>
      <c r="C8" s="413" t="s">
        <v>70</v>
      </c>
      <c r="D8" s="414" t="s">
        <v>236</v>
      </c>
      <c r="E8" s="484" t="s">
        <v>147</v>
      </c>
      <c r="F8" s="415" t="s">
        <v>85</v>
      </c>
      <c r="G8" s="415" t="s">
        <v>65</v>
      </c>
      <c r="H8" s="415" t="s">
        <v>448</v>
      </c>
      <c r="I8" s="184" t="s">
        <v>451</v>
      </c>
    </row>
    <row r="9" spans="1:9" s="506" customFormat="1" ht="16.8">
      <c r="A9" s="507" t="s">
        <v>273</v>
      </c>
      <c r="B9" s="508">
        <v>0</v>
      </c>
      <c r="C9" s="413" t="s">
        <v>87</v>
      </c>
      <c r="D9" s="414" t="s">
        <v>146</v>
      </c>
      <c r="E9" s="484" t="s">
        <v>147</v>
      </c>
      <c r="F9" s="415" t="s">
        <v>61</v>
      </c>
      <c r="G9" s="415" t="s">
        <v>62</v>
      </c>
      <c r="H9" s="415" t="s">
        <v>448</v>
      </c>
      <c r="I9" s="184">
        <v>238</v>
      </c>
    </row>
    <row r="10" spans="1:9" s="506" customFormat="1" ht="16.8">
      <c r="A10" s="507" t="s">
        <v>274</v>
      </c>
      <c r="B10" s="508">
        <v>0</v>
      </c>
      <c r="C10" s="413" t="s">
        <v>87</v>
      </c>
      <c r="D10" s="414" t="s">
        <v>146</v>
      </c>
      <c r="E10" s="484" t="s">
        <v>147</v>
      </c>
      <c r="F10" s="415" t="s">
        <v>66</v>
      </c>
      <c r="G10" s="415" t="s">
        <v>65</v>
      </c>
      <c r="H10" s="415" t="s">
        <v>448</v>
      </c>
      <c r="I10" s="184" t="s">
        <v>452</v>
      </c>
    </row>
    <row r="11" spans="1:9" s="506" customFormat="1" ht="16.8">
      <c r="A11" s="507" t="s">
        <v>249</v>
      </c>
      <c r="B11" s="508">
        <v>0</v>
      </c>
      <c r="C11" s="413" t="s">
        <v>70</v>
      </c>
      <c r="D11" s="414" t="s">
        <v>279</v>
      </c>
      <c r="E11" s="484" t="s">
        <v>147</v>
      </c>
      <c r="F11" s="415" t="s">
        <v>61</v>
      </c>
      <c r="G11" s="415" t="s">
        <v>67</v>
      </c>
      <c r="H11" s="415" t="s">
        <v>448</v>
      </c>
      <c r="I11" s="184">
        <v>248</v>
      </c>
    </row>
    <row r="12" spans="1:9" s="506" customFormat="1" ht="16.8">
      <c r="A12" s="507" t="s">
        <v>275</v>
      </c>
      <c r="B12" s="508">
        <v>0</v>
      </c>
      <c r="C12" s="413" t="s">
        <v>421</v>
      </c>
      <c r="D12" s="414" t="s">
        <v>146</v>
      </c>
      <c r="E12" s="484" t="s">
        <v>147</v>
      </c>
      <c r="F12" s="415" t="s">
        <v>76</v>
      </c>
      <c r="G12" s="415" t="s">
        <v>65</v>
      </c>
      <c r="H12" s="415" t="s">
        <v>448</v>
      </c>
      <c r="I12" s="184" t="s">
        <v>453</v>
      </c>
    </row>
    <row r="13" spans="1:9" s="506" customFormat="1" ht="16.8">
      <c r="A13" s="507" t="s">
        <v>250</v>
      </c>
      <c r="B13" s="508">
        <v>0</v>
      </c>
      <c r="C13" s="185" t="s">
        <v>422</v>
      </c>
      <c r="D13" s="1" t="s">
        <v>261</v>
      </c>
      <c r="E13" s="510" t="s">
        <v>147</v>
      </c>
      <c r="F13" s="186" t="s">
        <v>85</v>
      </c>
      <c r="G13" s="186" t="s">
        <v>67</v>
      </c>
      <c r="H13" s="186" t="s">
        <v>262</v>
      </c>
      <c r="I13" s="509">
        <v>170</v>
      </c>
    </row>
    <row r="14" spans="1:9" s="506" customFormat="1" ht="16.8">
      <c r="A14" s="507" t="s">
        <v>454</v>
      </c>
      <c r="B14" s="508">
        <v>0</v>
      </c>
      <c r="C14" s="413" t="s">
        <v>63</v>
      </c>
      <c r="D14" s="414" t="s">
        <v>146</v>
      </c>
      <c r="E14" s="484" t="s">
        <v>147</v>
      </c>
      <c r="F14" s="415" t="s">
        <v>76</v>
      </c>
      <c r="G14" s="415" t="s">
        <v>65</v>
      </c>
      <c r="H14" s="415" t="s">
        <v>448</v>
      </c>
      <c r="I14" s="184">
        <v>267</v>
      </c>
    </row>
    <row r="15" spans="1:9" s="506" customFormat="1" ht="16.8">
      <c r="A15" s="507" t="s">
        <v>276</v>
      </c>
      <c r="B15" s="508">
        <v>0</v>
      </c>
      <c r="C15" s="413" t="s">
        <v>63</v>
      </c>
      <c r="D15" s="414" t="s">
        <v>235</v>
      </c>
      <c r="E15" s="484" t="s">
        <v>147</v>
      </c>
      <c r="F15" s="415" t="s">
        <v>66</v>
      </c>
      <c r="G15" s="415" t="s">
        <v>67</v>
      </c>
      <c r="H15" s="415" t="s">
        <v>448</v>
      </c>
      <c r="I15" s="184" t="s">
        <v>455</v>
      </c>
    </row>
    <row r="16" spans="1:9" s="506" customFormat="1" ht="16.8">
      <c r="A16" s="507" t="s">
        <v>277</v>
      </c>
      <c r="B16" s="508">
        <v>0</v>
      </c>
      <c r="C16" s="413" t="s">
        <v>60</v>
      </c>
      <c r="D16" s="414" t="s">
        <v>157</v>
      </c>
      <c r="E16" s="484" t="s">
        <v>147</v>
      </c>
      <c r="F16" s="415" t="s">
        <v>61</v>
      </c>
      <c r="G16" s="415" t="s">
        <v>62</v>
      </c>
      <c r="H16" s="415" t="s">
        <v>448</v>
      </c>
      <c r="I16" s="184">
        <v>272</v>
      </c>
    </row>
    <row r="17" spans="1:9" s="506" customFormat="1" ht="16.8">
      <c r="A17" s="511" t="s">
        <v>278</v>
      </c>
      <c r="B17" s="512">
        <v>0</v>
      </c>
      <c r="C17" s="487" t="s">
        <v>421</v>
      </c>
      <c r="D17" s="488" t="s">
        <v>149</v>
      </c>
      <c r="E17" s="485" t="s">
        <v>147</v>
      </c>
      <c r="F17" s="489" t="s">
        <v>61</v>
      </c>
      <c r="G17" s="489" t="s">
        <v>62</v>
      </c>
      <c r="H17" s="489" t="s">
        <v>448</v>
      </c>
      <c r="I17" s="188">
        <v>298</v>
      </c>
    </row>
    <row r="18" spans="1:9" ht="16.8">
      <c r="A18" s="507" t="s">
        <v>476</v>
      </c>
      <c r="B18" s="508">
        <v>1</v>
      </c>
      <c r="C18" s="185" t="s">
        <v>421</v>
      </c>
      <c r="D18" s="414" t="s">
        <v>146</v>
      </c>
      <c r="E18" s="513" t="s">
        <v>229</v>
      </c>
      <c r="F18" s="415" t="s">
        <v>85</v>
      </c>
      <c r="G18" s="186" t="s">
        <v>239</v>
      </c>
      <c r="H18" s="186" t="s">
        <v>477</v>
      </c>
      <c r="I18" s="514">
        <v>96</v>
      </c>
    </row>
    <row r="19" spans="1:9" ht="16.8">
      <c r="A19" s="507" t="s">
        <v>478</v>
      </c>
      <c r="B19" s="508">
        <v>1</v>
      </c>
      <c r="C19" s="185" t="s">
        <v>421</v>
      </c>
      <c r="D19" s="414" t="s">
        <v>146</v>
      </c>
      <c r="E19" s="513" t="s">
        <v>229</v>
      </c>
      <c r="F19" s="415" t="s">
        <v>61</v>
      </c>
      <c r="G19" s="186" t="s">
        <v>239</v>
      </c>
      <c r="H19" s="186" t="s">
        <v>477</v>
      </c>
      <c r="I19" s="514">
        <v>96</v>
      </c>
    </row>
    <row r="20" spans="1:9" ht="16.8">
      <c r="A20" s="507" t="s">
        <v>479</v>
      </c>
      <c r="B20" s="508">
        <v>1</v>
      </c>
      <c r="C20" s="185" t="s">
        <v>421</v>
      </c>
      <c r="D20" s="414" t="s">
        <v>146</v>
      </c>
      <c r="E20" s="515" t="s">
        <v>147</v>
      </c>
      <c r="F20" s="415" t="s">
        <v>85</v>
      </c>
      <c r="G20" s="415" t="s">
        <v>65</v>
      </c>
      <c r="H20" s="415" t="s">
        <v>480</v>
      </c>
      <c r="I20" s="514">
        <v>82</v>
      </c>
    </row>
    <row r="21" spans="1:9" ht="16.8">
      <c r="A21" s="507" t="s">
        <v>167</v>
      </c>
      <c r="B21" s="508">
        <v>1</v>
      </c>
      <c r="C21" s="413" t="s">
        <v>423</v>
      </c>
      <c r="D21" s="414" t="s">
        <v>149</v>
      </c>
      <c r="E21" s="484" t="s">
        <v>147</v>
      </c>
      <c r="F21" s="415" t="s">
        <v>61</v>
      </c>
      <c r="G21" s="415" t="s">
        <v>64</v>
      </c>
      <c r="H21" s="415" t="s">
        <v>456</v>
      </c>
      <c r="I21" s="184">
        <v>95</v>
      </c>
    </row>
    <row r="22" spans="1:9" ht="16.8">
      <c r="A22" s="507" t="s">
        <v>106</v>
      </c>
      <c r="B22" s="508">
        <v>1</v>
      </c>
      <c r="C22" s="413" t="s">
        <v>423</v>
      </c>
      <c r="D22" s="414" t="s">
        <v>146</v>
      </c>
      <c r="E22" s="513" t="s">
        <v>147</v>
      </c>
      <c r="F22" s="415" t="s">
        <v>85</v>
      </c>
      <c r="G22" s="415" t="s">
        <v>64</v>
      </c>
      <c r="H22" s="415" t="s">
        <v>448</v>
      </c>
      <c r="I22" s="516" t="s">
        <v>457</v>
      </c>
    </row>
    <row r="23" spans="1:9" ht="16.8">
      <c r="A23" s="507" t="s">
        <v>107</v>
      </c>
      <c r="B23" s="508">
        <v>1</v>
      </c>
      <c r="C23" s="413" t="s">
        <v>423</v>
      </c>
      <c r="D23" s="414" t="s">
        <v>146</v>
      </c>
      <c r="E23" s="513" t="s">
        <v>147</v>
      </c>
      <c r="F23" s="415" t="s">
        <v>85</v>
      </c>
      <c r="G23" s="415" t="s">
        <v>148</v>
      </c>
      <c r="H23" s="415" t="s">
        <v>448</v>
      </c>
      <c r="I23" s="516" t="s">
        <v>458</v>
      </c>
    </row>
    <row r="24" spans="1:9" ht="16.8">
      <c r="A24" s="507" t="s">
        <v>481</v>
      </c>
      <c r="B24" s="508">
        <v>1</v>
      </c>
      <c r="C24" s="185" t="s">
        <v>421</v>
      </c>
      <c r="D24" s="414" t="s">
        <v>146</v>
      </c>
      <c r="E24" s="515" t="s">
        <v>147</v>
      </c>
      <c r="F24" s="415" t="s">
        <v>66</v>
      </c>
      <c r="G24" s="415" t="s">
        <v>69</v>
      </c>
      <c r="H24" s="415" t="s">
        <v>482</v>
      </c>
      <c r="I24" s="514">
        <v>101</v>
      </c>
    </row>
    <row r="25" spans="1:9" ht="16.8">
      <c r="A25" s="507" t="s">
        <v>408</v>
      </c>
      <c r="B25" s="508">
        <v>1</v>
      </c>
      <c r="C25" s="413" t="s">
        <v>68</v>
      </c>
      <c r="D25" s="414" t="s">
        <v>149</v>
      </c>
      <c r="E25" s="513" t="s">
        <v>229</v>
      </c>
      <c r="F25" s="415" t="s">
        <v>85</v>
      </c>
      <c r="G25" s="415" t="s">
        <v>69</v>
      </c>
      <c r="H25" s="415" t="s">
        <v>459</v>
      </c>
      <c r="I25" s="516">
        <v>91</v>
      </c>
    </row>
    <row r="26" spans="1:9" ht="16.8">
      <c r="A26" s="507" t="s">
        <v>88</v>
      </c>
      <c r="B26" s="508">
        <v>1</v>
      </c>
      <c r="C26" s="413" t="s">
        <v>68</v>
      </c>
      <c r="D26" s="414" t="s">
        <v>146</v>
      </c>
      <c r="E26" s="513" t="s">
        <v>147</v>
      </c>
      <c r="F26" s="415" t="s">
        <v>61</v>
      </c>
      <c r="G26" s="415" t="s">
        <v>65</v>
      </c>
      <c r="H26" s="415" t="s">
        <v>448</v>
      </c>
      <c r="I26" s="514">
        <v>216</v>
      </c>
    </row>
    <row r="27" spans="1:9" ht="16.8">
      <c r="A27" s="507" t="s">
        <v>483</v>
      </c>
      <c r="B27" s="508">
        <v>1</v>
      </c>
      <c r="C27" s="185" t="s">
        <v>68</v>
      </c>
      <c r="D27" s="1" t="s">
        <v>236</v>
      </c>
      <c r="E27" s="517" t="s">
        <v>484</v>
      </c>
      <c r="F27" s="186" t="s">
        <v>66</v>
      </c>
      <c r="G27" s="518" t="s">
        <v>69</v>
      </c>
      <c r="H27" s="518" t="s">
        <v>485</v>
      </c>
      <c r="I27" s="509">
        <v>61</v>
      </c>
    </row>
    <row r="28" spans="1:9" ht="16.8">
      <c r="A28" s="507" t="s">
        <v>486</v>
      </c>
      <c r="B28" s="508">
        <v>1</v>
      </c>
      <c r="C28" s="413" t="s">
        <v>87</v>
      </c>
      <c r="D28" s="414" t="s">
        <v>149</v>
      </c>
      <c r="E28" s="513" t="s">
        <v>147</v>
      </c>
      <c r="F28" s="415" t="s">
        <v>98</v>
      </c>
      <c r="G28" s="415" t="s">
        <v>67</v>
      </c>
      <c r="H28" s="415" t="s">
        <v>448</v>
      </c>
      <c r="I28" s="514" t="s">
        <v>460</v>
      </c>
    </row>
    <row r="29" spans="1:9" ht="16.8">
      <c r="A29" s="507" t="s">
        <v>487</v>
      </c>
      <c r="B29" s="508">
        <v>1</v>
      </c>
      <c r="C29" s="413" t="s">
        <v>87</v>
      </c>
      <c r="D29" s="414" t="s">
        <v>146</v>
      </c>
      <c r="E29" s="513" t="s">
        <v>147</v>
      </c>
      <c r="F29" s="415" t="s">
        <v>75</v>
      </c>
      <c r="G29" s="415" t="s">
        <v>67</v>
      </c>
      <c r="H29" s="415" t="s">
        <v>448</v>
      </c>
      <c r="I29" s="514" t="s">
        <v>461</v>
      </c>
    </row>
    <row r="30" spans="1:9" ht="16.8">
      <c r="A30" s="507" t="s">
        <v>488</v>
      </c>
      <c r="B30" s="508">
        <v>1</v>
      </c>
      <c r="C30" s="185" t="s">
        <v>422</v>
      </c>
      <c r="D30" s="1" t="s">
        <v>149</v>
      </c>
      <c r="E30" s="513" t="s">
        <v>147</v>
      </c>
      <c r="F30" s="415" t="s">
        <v>61</v>
      </c>
      <c r="G30" s="186" t="s">
        <v>148</v>
      </c>
      <c r="H30" s="186" t="s">
        <v>489</v>
      </c>
      <c r="I30" s="509">
        <v>93</v>
      </c>
    </row>
    <row r="31" spans="1:9" ht="16.8">
      <c r="A31" s="507" t="s">
        <v>89</v>
      </c>
      <c r="B31" s="508">
        <v>1</v>
      </c>
      <c r="C31" s="413" t="s">
        <v>60</v>
      </c>
      <c r="D31" s="414" t="s">
        <v>146</v>
      </c>
      <c r="E31" s="513" t="s">
        <v>147</v>
      </c>
      <c r="F31" s="415" t="s">
        <v>61</v>
      </c>
      <c r="G31" s="415" t="s">
        <v>90</v>
      </c>
      <c r="H31" s="415" t="s">
        <v>448</v>
      </c>
      <c r="I31" s="514">
        <v>226</v>
      </c>
    </row>
    <row r="32" spans="1:9" ht="16.8">
      <c r="A32" s="507" t="s">
        <v>490</v>
      </c>
      <c r="B32" s="508">
        <v>1</v>
      </c>
      <c r="C32" s="413" t="s">
        <v>423</v>
      </c>
      <c r="D32" s="414" t="s">
        <v>146</v>
      </c>
      <c r="E32" s="515" t="s">
        <v>147</v>
      </c>
      <c r="F32" s="415" t="s">
        <v>85</v>
      </c>
      <c r="G32" s="415" t="s">
        <v>64</v>
      </c>
      <c r="H32" s="415" t="s">
        <v>491</v>
      </c>
      <c r="I32" s="514">
        <v>31</v>
      </c>
    </row>
    <row r="33" spans="1:9" ht="16.8">
      <c r="A33" s="507" t="s">
        <v>108</v>
      </c>
      <c r="B33" s="508">
        <v>1</v>
      </c>
      <c r="C33" s="413" t="s">
        <v>421</v>
      </c>
      <c r="D33" s="414" t="s">
        <v>149</v>
      </c>
      <c r="E33" s="513" t="s">
        <v>147</v>
      </c>
      <c r="F33" s="415" t="s">
        <v>98</v>
      </c>
      <c r="G33" s="415" t="s">
        <v>64</v>
      </c>
      <c r="H33" s="415" t="s">
        <v>448</v>
      </c>
      <c r="I33" s="514" t="s">
        <v>462</v>
      </c>
    </row>
    <row r="34" spans="1:9" ht="16.8">
      <c r="A34" s="507" t="s">
        <v>492</v>
      </c>
      <c r="B34" s="508">
        <v>1</v>
      </c>
      <c r="C34" s="185" t="s">
        <v>60</v>
      </c>
      <c r="D34" s="1" t="s">
        <v>493</v>
      </c>
      <c r="E34" s="186" t="s">
        <v>147</v>
      </c>
      <c r="F34" s="186" t="s">
        <v>85</v>
      </c>
      <c r="G34" s="186" t="s">
        <v>148</v>
      </c>
      <c r="H34" s="186" t="s">
        <v>494</v>
      </c>
      <c r="I34" s="509">
        <v>99</v>
      </c>
    </row>
    <row r="35" spans="1:9" ht="16.8">
      <c r="A35" s="507" t="s">
        <v>109</v>
      </c>
      <c r="B35" s="508">
        <v>1</v>
      </c>
      <c r="C35" s="413" t="s">
        <v>70</v>
      </c>
      <c r="D35" s="414" t="s">
        <v>149</v>
      </c>
      <c r="E35" s="513" t="s">
        <v>147</v>
      </c>
      <c r="F35" s="415" t="s">
        <v>98</v>
      </c>
      <c r="G35" s="415" t="s">
        <v>64</v>
      </c>
      <c r="H35" s="415" t="s">
        <v>448</v>
      </c>
      <c r="I35" s="514" t="s">
        <v>463</v>
      </c>
    </row>
    <row r="36" spans="1:9" ht="16.8">
      <c r="A36" s="507" t="s">
        <v>110</v>
      </c>
      <c r="B36" s="508">
        <v>1</v>
      </c>
      <c r="C36" s="413" t="s">
        <v>421</v>
      </c>
      <c r="D36" s="414" t="s">
        <v>149</v>
      </c>
      <c r="E36" s="513" t="s">
        <v>147</v>
      </c>
      <c r="F36" s="415" t="s">
        <v>61</v>
      </c>
      <c r="G36" s="415" t="s">
        <v>94</v>
      </c>
      <c r="H36" s="415" t="s">
        <v>448</v>
      </c>
      <c r="I36" s="514" t="s">
        <v>464</v>
      </c>
    </row>
    <row r="37" spans="1:9" ht="16.8">
      <c r="A37" s="507" t="s">
        <v>495</v>
      </c>
      <c r="B37" s="508">
        <v>1</v>
      </c>
      <c r="C37" s="185" t="s">
        <v>421</v>
      </c>
      <c r="D37" s="414" t="s">
        <v>236</v>
      </c>
      <c r="E37" s="513" t="s">
        <v>147</v>
      </c>
      <c r="F37" s="415" t="s">
        <v>66</v>
      </c>
      <c r="G37" s="186" t="s">
        <v>67</v>
      </c>
      <c r="H37" s="186" t="s">
        <v>496</v>
      </c>
      <c r="I37" s="514">
        <v>151</v>
      </c>
    </row>
    <row r="38" spans="1:9" ht="16.8">
      <c r="A38" s="507" t="s">
        <v>258</v>
      </c>
      <c r="B38" s="508">
        <v>1</v>
      </c>
      <c r="C38" s="413" t="s">
        <v>68</v>
      </c>
      <c r="D38" s="414" t="s">
        <v>146</v>
      </c>
      <c r="E38" s="513" t="s">
        <v>259</v>
      </c>
      <c r="F38" s="415" t="s">
        <v>85</v>
      </c>
      <c r="G38" s="415" t="s">
        <v>90</v>
      </c>
      <c r="H38" s="415" t="s">
        <v>260</v>
      </c>
      <c r="I38" s="514">
        <v>151</v>
      </c>
    </row>
    <row r="39" spans="1:9" ht="16.8">
      <c r="A39" s="507" t="s">
        <v>111</v>
      </c>
      <c r="B39" s="508">
        <v>1</v>
      </c>
      <c r="C39" s="413" t="s">
        <v>60</v>
      </c>
      <c r="D39" s="414" t="s">
        <v>150</v>
      </c>
      <c r="E39" s="513" t="s">
        <v>147</v>
      </c>
      <c r="F39" s="415" t="s">
        <v>61</v>
      </c>
      <c r="G39" s="415" t="s">
        <v>67</v>
      </c>
      <c r="H39" s="415" t="s">
        <v>448</v>
      </c>
      <c r="I39" s="514" t="s">
        <v>465</v>
      </c>
    </row>
    <row r="40" spans="1:9" ht="16.8">
      <c r="A40" s="507" t="s">
        <v>497</v>
      </c>
      <c r="B40" s="508">
        <v>1</v>
      </c>
      <c r="C40" s="413" t="s">
        <v>421</v>
      </c>
      <c r="D40" s="414" t="s">
        <v>146</v>
      </c>
      <c r="E40" s="515" t="s">
        <v>498</v>
      </c>
      <c r="F40" s="415" t="s">
        <v>66</v>
      </c>
      <c r="G40" s="415" t="s">
        <v>69</v>
      </c>
      <c r="H40" s="415" t="s">
        <v>499</v>
      </c>
      <c r="I40" s="514">
        <v>56</v>
      </c>
    </row>
    <row r="41" spans="1:9" ht="16.8">
      <c r="A41" s="507" t="s">
        <v>41</v>
      </c>
      <c r="B41" s="508">
        <v>1</v>
      </c>
      <c r="C41" s="413" t="s">
        <v>421</v>
      </c>
      <c r="D41" s="414" t="s">
        <v>151</v>
      </c>
      <c r="E41" s="513" t="s">
        <v>147</v>
      </c>
      <c r="F41" s="415" t="s">
        <v>61</v>
      </c>
      <c r="G41" s="415" t="s">
        <v>64</v>
      </c>
      <c r="H41" s="415" t="s">
        <v>448</v>
      </c>
      <c r="I41" s="514" t="s">
        <v>452</v>
      </c>
    </row>
    <row r="42" spans="1:9" ht="16.8">
      <c r="A42" s="507" t="s">
        <v>500</v>
      </c>
      <c r="B42" s="508">
        <v>1</v>
      </c>
      <c r="C42" s="519" t="s">
        <v>421</v>
      </c>
      <c r="D42" s="1" t="s">
        <v>157</v>
      </c>
      <c r="E42" s="518" t="s">
        <v>147</v>
      </c>
      <c r="F42" s="518" t="s">
        <v>61</v>
      </c>
      <c r="G42" s="518" t="s">
        <v>148</v>
      </c>
      <c r="H42" s="518" t="s">
        <v>501</v>
      </c>
      <c r="I42" s="520">
        <v>118</v>
      </c>
    </row>
    <row r="43" spans="1:9" ht="16.8">
      <c r="A43" s="507" t="s">
        <v>168</v>
      </c>
      <c r="B43" s="508">
        <v>1</v>
      </c>
      <c r="C43" s="413" t="s">
        <v>87</v>
      </c>
      <c r="D43" s="414" t="s">
        <v>146</v>
      </c>
      <c r="E43" s="513" t="s">
        <v>147</v>
      </c>
      <c r="F43" s="415" t="s">
        <v>207</v>
      </c>
      <c r="G43" s="415" t="s">
        <v>65</v>
      </c>
      <c r="H43" s="415" t="s">
        <v>456</v>
      </c>
      <c r="I43" s="514" t="s">
        <v>466</v>
      </c>
    </row>
    <row r="44" spans="1:9" ht="16.8">
      <c r="A44" s="507" t="s">
        <v>99</v>
      </c>
      <c r="B44" s="508">
        <v>1</v>
      </c>
      <c r="C44" s="413" t="s">
        <v>421</v>
      </c>
      <c r="D44" s="414" t="s">
        <v>151</v>
      </c>
      <c r="E44" s="513" t="s">
        <v>147</v>
      </c>
      <c r="F44" s="415" t="s">
        <v>66</v>
      </c>
      <c r="G44" s="415" t="s">
        <v>148</v>
      </c>
      <c r="H44" s="415" t="s">
        <v>448</v>
      </c>
      <c r="I44" s="509" t="s">
        <v>467</v>
      </c>
    </row>
    <row r="45" spans="1:9" ht="16.8">
      <c r="A45" s="507" t="s">
        <v>112</v>
      </c>
      <c r="B45" s="508">
        <v>1</v>
      </c>
      <c r="C45" s="413" t="s">
        <v>421</v>
      </c>
      <c r="D45" s="414" t="s">
        <v>149</v>
      </c>
      <c r="E45" s="513" t="s">
        <v>147</v>
      </c>
      <c r="F45" s="415" t="s">
        <v>61</v>
      </c>
      <c r="G45" s="415" t="s">
        <v>64</v>
      </c>
      <c r="H45" s="415" t="s">
        <v>448</v>
      </c>
      <c r="I45" s="509" t="s">
        <v>468</v>
      </c>
    </row>
    <row r="46" spans="1:9" ht="16.8">
      <c r="A46" s="507" t="s">
        <v>91</v>
      </c>
      <c r="B46" s="508">
        <v>1</v>
      </c>
      <c r="C46" s="413" t="s">
        <v>421</v>
      </c>
      <c r="D46" s="414" t="s">
        <v>149</v>
      </c>
      <c r="E46" s="513" t="s">
        <v>147</v>
      </c>
      <c r="F46" s="415" t="s">
        <v>61</v>
      </c>
      <c r="G46" s="415" t="s">
        <v>92</v>
      </c>
      <c r="H46" s="415" t="s">
        <v>448</v>
      </c>
      <c r="I46" s="509" t="s">
        <v>469</v>
      </c>
    </row>
    <row r="47" spans="1:9" ht="16.8">
      <c r="A47" s="507" t="s">
        <v>93</v>
      </c>
      <c r="B47" s="508">
        <v>1</v>
      </c>
      <c r="C47" s="413" t="s">
        <v>68</v>
      </c>
      <c r="D47" s="414" t="s">
        <v>146</v>
      </c>
      <c r="E47" s="513" t="s">
        <v>147</v>
      </c>
      <c r="F47" s="415" t="s">
        <v>96</v>
      </c>
      <c r="G47" s="415" t="s">
        <v>64</v>
      </c>
      <c r="H47" s="415" t="s">
        <v>448</v>
      </c>
      <c r="I47" s="509" t="s">
        <v>470</v>
      </c>
    </row>
    <row r="48" spans="1:9" ht="16.8">
      <c r="A48" s="521" t="s">
        <v>502</v>
      </c>
      <c r="B48" s="522">
        <v>1</v>
      </c>
      <c r="C48" s="185" t="s">
        <v>87</v>
      </c>
      <c r="D48" s="1" t="s">
        <v>503</v>
      </c>
      <c r="E48" s="513" t="s">
        <v>229</v>
      </c>
      <c r="F48" s="186" t="s">
        <v>66</v>
      </c>
      <c r="G48" s="186" t="s">
        <v>65</v>
      </c>
      <c r="H48" s="186" t="s">
        <v>262</v>
      </c>
      <c r="I48" s="509">
        <v>171</v>
      </c>
    </row>
    <row r="49" spans="1:9" ht="16.8">
      <c r="A49" s="521" t="s">
        <v>113</v>
      </c>
      <c r="B49" s="522">
        <v>1</v>
      </c>
      <c r="C49" s="490" t="s">
        <v>421</v>
      </c>
      <c r="D49" s="491" t="s">
        <v>149</v>
      </c>
      <c r="E49" s="523" t="s">
        <v>147</v>
      </c>
      <c r="F49" s="492" t="s">
        <v>61</v>
      </c>
      <c r="G49" s="492" t="s">
        <v>148</v>
      </c>
      <c r="H49" s="492" t="s">
        <v>448</v>
      </c>
      <c r="I49" s="509">
        <v>259</v>
      </c>
    </row>
    <row r="50" spans="1:9" ht="16.8">
      <c r="A50" s="521" t="s">
        <v>114</v>
      </c>
      <c r="B50" s="522">
        <v>1</v>
      </c>
      <c r="C50" s="490" t="s">
        <v>70</v>
      </c>
      <c r="D50" s="491" t="s">
        <v>146</v>
      </c>
      <c r="E50" s="523" t="s">
        <v>147</v>
      </c>
      <c r="F50" s="492" t="s">
        <v>116</v>
      </c>
      <c r="G50" s="492" t="s">
        <v>64</v>
      </c>
      <c r="H50" s="492" t="s">
        <v>448</v>
      </c>
      <c r="I50" s="509" t="s">
        <v>471</v>
      </c>
    </row>
    <row r="51" spans="1:9" ht="16.8">
      <c r="A51" s="521" t="s">
        <v>504</v>
      </c>
      <c r="B51" s="522">
        <v>1</v>
      </c>
      <c r="C51" s="519" t="s">
        <v>421</v>
      </c>
      <c r="D51" s="1" t="s">
        <v>157</v>
      </c>
      <c r="E51" s="518" t="s">
        <v>147</v>
      </c>
      <c r="F51" s="518" t="s">
        <v>66</v>
      </c>
      <c r="G51" s="518" t="s">
        <v>148</v>
      </c>
      <c r="H51" s="518" t="s">
        <v>501</v>
      </c>
      <c r="I51" s="520">
        <v>120</v>
      </c>
    </row>
    <row r="52" spans="1:9" ht="16.8">
      <c r="A52" s="521" t="s">
        <v>505</v>
      </c>
      <c r="B52" s="522">
        <v>1</v>
      </c>
      <c r="C52" s="185" t="s">
        <v>421</v>
      </c>
      <c r="D52" s="1" t="s">
        <v>146</v>
      </c>
      <c r="E52" s="186" t="s">
        <v>147</v>
      </c>
      <c r="F52" s="186" t="s">
        <v>163</v>
      </c>
      <c r="G52" s="186" t="s">
        <v>62</v>
      </c>
      <c r="H52" s="186" t="s">
        <v>485</v>
      </c>
      <c r="I52" s="509">
        <v>164</v>
      </c>
    </row>
    <row r="53" spans="1:9" ht="16.8">
      <c r="A53" s="521" t="s">
        <v>506</v>
      </c>
      <c r="B53" s="522">
        <v>1</v>
      </c>
      <c r="C53" s="519" t="s">
        <v>421</v>
      </c>
      <c r="D53" s="1" t="s">
        <v>149</v>
      </c>
      <c r="E53" s="518" t="s">
        <v>147</v>
      </c>
      <c r="F53" s="518" t="s">
        <v>66</v>
      </c>
      <c r="G53" s="518" t="s">
        <v>148</v>
      </c>
      <c r="H53" s="518" t="s">
        <v>507</v>
      </c>
      <c r="I53" s="520">
        <v>175</v>
      </c>
    </row>
    <row r="54" spans="1:9" ht="16.8">
      <c r="A54" s="521" t="s">
        <v>169</v>
      </c>
      <c r="B54" s="522">
        <v>1</v>
      </c>
      <c r="C54" s="490" t="s">
        <v>60</v>
      </c>
      <c r="D54" s="491" t="s">
        <v>149</v>
      </c>
      <c r="E54" s="523" t="s">
        <v>147</v>
      </c>
      <c r="F54" s="492" t="s">
        <v>61</v>
      </c>
      <c r="G54" s="492" t="s">
        <v>67</v>
      </c>
      <c r="H54" s="492" t="s">
        <v>472</v>
      </c>
      <c r="I54" s="509">
        <v>90</v>
      </c>
    </row>
    <row r="55" spans="1:9" ht="16.8">
      <c r="A55" s="521" t="s">
        <v>405</v>
      </c>
      <c r="B55" s="522">
        <v>1</v>
      </c>
      <c r="C55" s="490" t="s">
        <v>70</v>
      </c>
      <c r="D55" s="491" t="s">
        <v>149</v>
      </c>
      <c r="E55" s="523" t="s">
        <v>147</v>
      </c>
      <c r="F55" s="492" t="s">
        <v>76</v>
      </c>
      <c r="G55" s="492" t="s">
        <v>65</v>
      </c>
      <c r="H55" s="492" t="s">
        <v>262</v>
      </c>
      <c r="I55" s="509">
        <v>178</v>
      </c>
    </row>
    <row r="56" spans="1:9" ht="16.8">
      <c r="A56" s="521" t="s">
        <v>115</v>
      </c>
      <c r="B56" s="522">
        <v>1</v>
      </c>
      <c r="C56" s="490" t="s">
        <v>421</v>
      </c>
      <c r="D56" s="491" t="s">
        <v>149</v>
      </c>
      <c r="E56" s="523" t="s">
        <v>147</v>
      </c>
      <c r="F56" s="492" t="s">
        <v>61</v>
      </c>
      <c r="G56" s="492" t="s">
        <v>64</v>
      </c>
      <c r="H56" s="492" t="s">
        <v>448</v>
      </c>
      <c r="I56" s="509" t="s">
        <v>473</v>
      </c>
    </row>
    <row r="57" spans="1:9" ht="16.8">
      <c r="A57" s="521" t="s">
        <v>403</v>
      </c>
      <c r="B57" s="522">
        <v>1</v>
      </c>
      <c r="C57" s="490" t="s">
        <v>421</v>
      </c>
      <c r="D57" s="491" t="s">
        <v>149</v>
      </c>
      <c r="E57" s="523" t="s">
        <v>147</v>
      </c>
      <c r="F57" s="492" t="s">
        <v>61</v>
      </c>
      <c r="G57" s="492" t="s">
        <v>64</v>
      </c>
      <c r="H57" s="492" t="s">
        <v>404</v>
      </c>
      <c r="I57" s="509">
        <v>107</v>
      </c>
    </row>
    <row r="58" spans="1:9" ht="16.8">
      <c r="A58" s="521" t="s">
        <v>508</v>
      </c>
      <c r="B58" s="522">
        <v>1</v>
      </c>
      <c r="C58" s="185" t="s">
        <v>421</v>
      </c>
      <c r="D58" s="1" t="s">
        <v>157</v>
      </c>
      <c r="E58" s="518" t="s">
        <v>147</v>
      </c>
      <c r="F58" s="186" t="s">
        <v>163</v>
      </c>
      <c r="G58" s="186" t="s">
        <v>62</v>
      </c>
      <c r="H58" s="186" t="s">
        <v>485</v>
      </c>
      <c r="I58" s="509">
        <v>192</v>
      </c>
    </row>
    <row r="59" spans="1:9" ht="16.8">
      <c r="A59" s="521" t="s">
        <v>509</v>
      </c>
      <c r="B59" s="522">
        <v>1</v>
      </c>
      <c r="C59" s="185" t="s">
        <v>421</v>
      </c>
      <c r="D59" s="1" t="s">
        <v>157</v>
      </c>
      <c r="E59" s="513" t="s">
        <v>147</v>
      </c>
      <c r="F59" s="186" t="s">
        <v>85</v>
      </c>
      <c r="G59" s="186" t="s">
        <v>65</v>
      </c>
      <c r="H59" s="186" t="s">
        <v>510</v>
      </c>
      <c r="I59" s="509">
        <v>39</v>
      </c>
    </row>
    <row r="60" spans="1:9" ht="16.8">
      <c r="A60" s="521" t="s">
        <v>95</v>
      </c>
      <c r="B60" s="522">
        <v>1</v>
      </c>
      <c r="C60" s="490" t="s">
        <v>87</v>
      </c>
      <c r="D60" s="491" t="s">
        <v>146</v>
      </c>
      <c r="E60" s="523" t="s">
        <v>147</v>
      </c>
      <c r="F60" s="492" t="s">
        <v>66</v>
      </c>
      <c r="G60" s="492" t="s">
        <v>64</v>
      </c>
      <c r="H60" s="492" t="s">
        <v>448</v>
      </c>
      <c r="I60" s="509" t="s">
        <v>474</v>
      </c>
    </row>
    <row r="61" spans="1:9" ht="16.8">
      <c r="A61" s="521" t="s">
        <v>511</v>
      </c>
      <c r="B61" s="522">
        <v>1</v>
      </c>
      <c r="C61" s="185" t="s">
        <v>421</v>
      </c>
      <c r="D61" s="1" t="s">
        <v>146</v>
      </c>
      <c r="E61" s="513" t="s">
        <v>147</v>
      </c>
      <c r="F61" s="186" t="s">
        <v>66</v>
      </c>
      <c r="G61" s="186" t="s">
        <v>64</v>
      </c>
      <c r="H61" s="186" t="s">
        <v>512</v>
      </c>
      <c r="I61" s="509">
        <v>104</v>
      </c>
    </row>
    <row r="62" spans="1:9" ht="16.8">
      <c r="A62" s="521" t="s">
        <v>368</v>
      </c>
      <c r="B62" s="522">
        <v>1</v>
      </c>
      <c r="C62" s="490" t="s">
        <v>68</v>
      </c>
      <c r="D62" s="491" t="s">
        <v>149</v>
      </c>
      <c r="E62" s="523" t="s">
        <v>147</v>
      </c>
      <c r="F62" s="492" t="s">
        <v>85</v>
      </c>
      <c r="G62" s="492" t="s">
        <v>69</v>
      </c>
      <c r="H62" s="492" t="s">
        <v>448</v>
      </c>
      <c r="I62" s="509" t="s">
        <v>475</v>
      </c>
    </row>
    <row r="63" spans="1:9" ht="16.8">
      <c r="A63" s="521" t="s">
        <v>513</v>
      </c>
      <c r="B63" s="522">
        <v>1</v>
      </c>
      <c r="C63" s="185" t="s">
        <v>60</v>
      </c>
      <c r="D63" s="1" t="s">
        <v>151</v>
      </c>
      <c r="E63" s="513" t="s">
        <v>147</v>
      </c>
      <c r="F63" s="186" t="s">
        <v>61</v>
      </c>
      <c r="G63" s="186" t="s">
        <v>90</v>
      </c>
      <c r="H63" s="186" t="s">
        <v>512</v>
      </c>
      <c r="I63" s="509">
        <v>106</v>
      </c>
    </row>
    <row r="64" spans="1:9" ht="16.8">
      <c r="A64" s="521" t="s">
        <v>514</v>
      </c>
      <c r="B64" s="522">
        <v>1</v>
      </c>
      <c r="C64" s="185" t="s">
        <v>70</v>
      </c>
      <c r="D64" s="1" t="s">
        <v>151</v>
      </c>
      <c r="E64" s="518" t="s">
        <v>147</v>
      </c>
      <c r="F64" s="186" t="s">
        <v>85</v>
      </c>
      <c r="G64" s="518" t="s">
        <v>69</v>
      </c>
      <c r="H64" s="518" t="s">
        <v>485</v>
      </c>
      <c r="I64" s="509">
        <v>219</v>
      </c>
    </row>
    <row r="65" spans="1:9" ht="16.8">
      <c r="A65" s="521" t="s">
        <v>406</v>
      </c>
      <c r="B65" s="522">
        <v>1</v>
      </c>
      <c r="C65" s="490" t="s">
        <v>421</v>
      </c>
      <c r="D65" s="491" t="s">
        <v>146</v>
      </c>
      <c r="E65" s="523" t="s">
        <v>147</v>
      </c>
      <c r="F65" s="492" t="s">
        <v>61</v>
      </c>
      <c r="G65" s="492" t="s">
        <v>148</v>
      </c>
      <c r="H65" s="492" t="s">
        <v>262</v>
      </c>
      <c r="I65" s="509">
        <v>184</v>
      </c>
    </row>
    <row r="66" spans="1:9" ht="16.8">
      <c r="A66" s="521" t="s">
        <v>264</v>
      </c>
      <c r="B66" s="522">
        <v>1</v>
      </c>
      <c r="C66" s="490" t="s">
        <v>68</v>
      </c>
      <c r="D66" s="491" t="s">
        <v>146</v>
      </c>
      <c r="E66" s="523" t="s">
        <v>147</v>
      </c>
      <c r="F66" s="492" t="s">
        <v>61</v>
      </c>
      <c r="G66" s="492" t="s">
        <v>207</v>
      </c>
      <c r="H66" s="492" t="s">
        <v>262</v>
      </c>
      <c r="I66" s="509">
        <v>186</v>
      </c>
    </row>
    <row r="67" spans="1:9" ht="16.8">
      <c r="A67" s="521" t="s">
        <v>515</v>
      </c>
      <c r="B67" s="522">
        <v>1</v>
      </c>
      <c r="C67" s="490" t="s">
        <v>87</v>
      </c>
      <c r="D67" s="491" t="s">
        <v>516</v>
      </c>
      <c r="E67" s="523" t="s">
        <v>484</v>
      </c>
      <c r="F67" s="492" t="s">
        <v>66</v>
      </c>
      <c r="G67" s="492" t="s">
        <v>239</v>
      </c>
      <c r="H67" s="492" t="s">
        <v>496</v>
      </c>
      <c r="I67" s="509">
        <v>158</v>
      </c>
    </row>
    <row r="68" spans="1:9" ht="16.8">
      <c r="A68" s="521" t="s">
        <v>517</v>
      </c>
      <c r="B68" s="522">
        <v>1</v>
      </c>
      <c r="C68" s="490" t="s">
        <v>421</v>
      </c>
      <c r="D68" s="491" t="s">
        <v>149</v>
      </c>
      <c r="E68" s="523" t="s">
        <v>147</v>
      </c>
      <c r="F68" s="492" t="s">
        <v>61</v>
      </c>
      <c r="G68" s="492" t="s">
        <v>67</v>
      </c>
      <c r="H68" s="492" t="s">
        <v>501</v>
      </c>
      <c r="I68" s="509">
        <v>125</v>
      </c>
    </row>
    <row r="69" spans="1:9" ht="16.8">
      <c r="A69" s="524" t="s">
        <v>518</v>
      </c>
      <c r="B69" s="525">
        <v>1</v>
      </c>
      <c r="C69" s="189" t="s">
        <v>421</v>
      </c>
      <c r="D69" s="2" t="s">
        <v>151</v>
      </c>
      <c r="E69" s="526" t="s">
        <v>147</v>
      </c>
      <c r="F69" s="190" t="s">
        <v>61</v>
      </c>
      <c r="G69" s="190" t="s">
        <v>64</v>
      </c>
      <c r="H69" s="190" t="s">
        <v>491</v>
      </c>
      <c r="I69" s="527">
        <v>37</v>
      </c>
    </row>
    <row r="70" spans="1:9" ht="16.8">
      <c r="A70" s="521" t="s">
        <v>152</v>
      </c>
      <c r="B70" s="522">
        <v>2</v>
      </c>
      <c r="C70" s="185" t="s">
        <v>423</v>
      </c>
      <c r="D70" s="1" t="s">
        <v>151</v>
      </c>
      <c r="E70" s="513" t="s">
        <v>147</v>
      </c>
      <c r="F70" s="186" t="s">
        <v>85</v>
      </c>
      <c r="G70" s="186" t="s">
        <v>94</v>
      </c>
      <c r="H70" s="186" t="s">
        <v>448</v>
      </c>
      <c r="I70" s="509">
        <v>198</v>
      </c>
    </row>
    <row r="71" spans="1:9" ht="16.8">
      <c r="A71" s="521" t="s">
        <v>154</v>
      </c>
      <c r="B71" s="522">
        <v>2</v>
      </c>
      <c r="C71" s="185" t="s">
        <v>423</v>
      </c>
      <c r="D71" s="414" t="s">
        <v>146</v>
      </c>
      <c r="E71" s="186" t="s">
        <v>147</v>
      </c>
      <c r="F71" s="415" t="s">
        <v>85</v>
      </c>
      <c r="G71" s="186" t="s">
        <v>8</v>
      </c>
      <c r="H71" s="186" t="s">
        <v>448</v>
      </c>
      <c r="I71" s="514">
        <v>198</v>
      </c>
    </row>
    <row r="72" spans="1:9" ht="16.8">
      <c r="A72" s="521" t="s">
        <v>519</v>
      </c>
      <c r="B72" s="522">
        <v>2</v>
      </c>
      <c r="C72" s="185" t="s">
        <v>421</v>
      </c>
      <c r="D72" s="414" t="s">
        <v>151</v>
      </c>
      <c r="E72" s="513" t="s">
        <v>147</v>
      </c>
      <c r="F72" s="415" t="s">
        <v>61</v>
      </c>
      <c r="G72" s="186" t="s">
        <v>64</v>
      </c>
      <c r="H72" s="186" t="s">
        <v>520</v>
      </c>
      <c r="I72" s="509">
        <v>101</v>
      </c>
    </row>
    <row r="73" spans="1:9" ht="16.8">
      <c r="A73" s="521" t="s">
        <v>521</v>
      </c>
      <c r="B73" s="522">
        <v>2</v>
      </c>
      <c r="C73" s="185" t="s">
        <v>421</v>
      </c>
      <c r="D73" s="414" t="s">
        <v>146</v>
      </c>
      <c r="E73" s="513" t="s">
        <v>229</v>
      </c>
      <c r="F73" s="415" t="s">
        <v>85</v>
      </c>
      <c r="G73" s="186" t="s">
        <v>239</v>
      </c>
      <c r="H73" s="186" t="s">
        <v>477</v>
      </c>
      <c r="I73" s="514">
        <v>96</v>
      </c>
    </row>
    <row r="74" spans="1:9" ht="16.8">
      <c r="A74" s="521" t="s">
        <v>170</v>
      </c>
      <c r="B74" s="522">
        <v>2</v>
      </c>
      <c r="C74" s="185" t="s">
        <v>60</v>
      </c>
      <c r="D74" s="1" t="s">
        <v>236</v>
      </c>
      <c r="E74" s="186" t="s">
        <v>147</v>
      </c>
      <c r="F74" s="186" t="s">
        <v>363</v>
      </c>
      <c r="G74" s="186" t="s">
        <v>64</v>
      </c>
      <c r="H74" s="186" t="s">
        <v>472</v>
      </c>
      <c r="I74" s="514">
        <v>94</v>
      </c>
    </row>
    <row r="75" spans="1:9" ht="16.8">
      <c r="A75" s="521" t="s">
        <v>522</v>
      </c>
      <c r="B75" s="522">
        <v>2</v>
      </c>
      <c r="C75" s="185" t="s">
        <v>87</v>
      </c>
      <c r="D75" s="1" t="s">
        <v>157</v>
      </c>
      <c r="E75" s="513" t="s">
        <v>147</v>
      </c>
      <c r="F75" s="415" t="s">
        <v>66</v>
      </c>
      <c r="G75" s="186" t="s">
        <v>64</v>
      </c>
      <c r="H75" s="186" t="s">
        <v>496</v>
      </c>
      <c r="I75" s="514">
        <v>143</v>
      </c>
    </row>
    <row r="76" spans="1:9" ht="16.8">
      <c r="A76" s="521" t="s">
        <v>153</v>
      </c>
      <c r="B76" s="522">
        <v>2</v>
      </c>
      <c r="C76" s="185" t="s">
        <v>421</v>
      </c>
      <c r="D76" s="1" t="s">
        <v>149</v>
      </c>
      <c r="E76" s="513" t="s">
        <v>147</v>
      </c>
      <c r="F76" s="186" t="s">
        <v>61</v>
      </c>
      <c r="G76" s="186" t="s">
        <v>67</v>
      </c>
      <c r="H76" s="186" t="s">
        <v>448</v>
      </c>
      <c r="I76" s="509">
        <v>203</v>
      </c>
    </row>
    <row r="77" spans="1:9" ht="16.8">
      <c r="A77" s="521" t="s">
        <v>155</v>
      </c>
      <c r="B77" s="522">
        <v>2</v>
      </c>
      <c r="C77" s="185" t="s">
        <v>421</v>
      </c>
      <c r="D77" s="1" t="s">
        <v>149</v>
      </c>
      <c r="E77" s="513" t="s">
        <v>147</v>
      </c>
      <c r="F77" s="186" t="s">
        <v>61</v>
      </c>
      <c r="G77" s="186" t="s">
        <v>64</v>
      </c>
      <c r="H77" s="186" t="s">
        <v>448</v>
      </c>
      <c r="I77" s="528">
        <v>203</v>
      </c>
    </row>
    <row r="78" spans="1:9" ht="16.8">
      <c r="A78" s="521" t="s">
        <v>523</v>
      </c>
      <c r="B78" s="522">
        <v>2</v>
      </c>
      <c r="C78" s="185" t="s">
        <v>524</v>
      </c>
      <c r="D78" s="1" t="s">
        <v>146</v>
      </c>
      <c r="E78" s="513" t="s">
        <v>147</v>
      </c>
      <c r="F78" s="186" t="s">
        <v>61</v>
      </c>
      <c r="G78" s="186" t="s">
        <v>525</v>
      </c>
      <c r="H78" s="186" t="s">
        <v>526</v>
      </c>
      <c r="I78" s="509">
        <v>81</v>
      </c>
    </row>
    <row r="79" spans="1:9" ht="16.8">
      <c r="A79" s="521" t="s">
        <v>527</v>
      </c>
      <c r="B79" s="522">
        <v>2</v>
      </c>
      <c r="C79" s="185" t="s">
        <v>70</v>
      </c>
      <c r="D79" s="1" t="s">
        <v>146</v>
      </c>
      <c r="E79" s="513" t="s">
        <v>147</v>
      </c>
      <c r="F79" s="186" t="s">
        <v>75</v>
      </c>
      <c r="G79" s="186" t="s">
        <v>65</v>
      </c>
      <c r="H79" s="186" t="s">
        <v>528</v>
      </c>
      <c r="I79" s="509">
        <v>125</v>
      </c>
    </row>
    <row r="80" spans="1:9" ht="16.8">
      <c r="A80" s="521" t="s">
        <v>529</v>
      </c>
      <c r="B80" s="508">
        <v>2</v>
      </c>
      <c r="C80" s="185" t="s">
        <v>421</v>
      </c>
      <c r="D80" s="414" t="s">
        <v>146</v>
      </c>
      <c r="E80" s="515" t="s">
        <v>147</v>
      </c>
      <c r="F80" s="415" t="s">
        <v>66</v>
      </c>
      <c r="G80" s="415" t="s">
        <v>69</v>
      </c>
      <c r="H80" s="415" t="s">
        <v>480</v>
      </c>
      <c r="I80" s="514">
        <v>82</v>
      </c>
    </row>
    <row r="81" spans="1:9" ht="16.8">
      <c r="A81" s="521" t="s">
        <v>227</v>
      </c>
      <c r="B81" s="508">
        <v>2</v>
      </c>
      <c r="C81" s="185" t="s">
        <v>60</v>
      </c>
      <c r="D81" s="1" t="s">
        <v>149</v>
      </c>
      <c r="E81" s="513" t="s">
        <v>147</v>
      </c>
      <c r="F81" s="186" t="s">
        <v>61</v>
      </c>
      <c r="G81" s="186" t="s">
        <v>64</v>
      </c>
      <c r="H81" s="186" t="s">
        <v>530</v>
      </c>
      <c r="I81" s="509">
        <v>117</v>
      </c>
    </row>
    <row r="82" spans="1:9" ht="16.8">
      <c r="A82" s="521" t="s">
        <v>531</v>
      </c>
      <c r="B82" s="522">
        <v>2</v>
      </c>
      <c r="C82" s="185" t="s">
        <v>421</v>
      </c>
      <c r="D82" s="1" t="s">
        <v>151</v>
      </c>
      <c r="E82" s="513" t="s">
        <v>147</v>
      </c>
      <c r="F82" s="186" t="s">
        <v>61</v>
      </c>
      <c r="G82" s="186" t="s">
        <v>69</v>
      </c>
      <c r="H82" s="186" t="s">
        <v>262</v>
      </c>
      <c r="I82" s="509">
        <v>156</v>
      </c>
    </row>
    <row r="83" spans="1:9" ht="16.8">
      <c r="A83" s="521" t="s">
        <v>532</v>
      </c>
      <c r="B83" s="522">
        <v>2</v>
      </c>
      <c r="C83" s="185" t="s">
        <v>421</v>
      </c>
      <c r="D83" s="414" t="s">
        <v>146</v>
      </c>
      <c r="E83" s="513" t="s">
        <v>147</v>
      </c>
      <c r="F83" s="415" t="s">
        <v>66</v>
      </c>
      <c r="G83" s="186" t="s">
        <v>67</v>
      </c>
      <c r="H83" s="186" t="s">
        <v>496</v>
      </c>
      <c r="I83" s="514">
        <v>144</v>
      </c>
    </row>
    <row r="84" spans="1:9" ht="16.8">
      <c r="A84" s="521" t="s">
        <v>533</v>
      </c>
      <c r="B84" s="522">
        <v>2</v>
      </c>
      <c r="C84" s="185" t="s">
        <v>421</v>
      </c>
      <c r="D84" s="1" t="s">
        <v>149</v>
      </c>
      <c r="E84" s="513" t="s">
        <v>147</v>
      </c>
      <c r="F84" s="186" t="s">
        <v>163</v>
      </c>
      <c r="G84" s="186" t="s">
        <v>64</v>
      </c>
      <c r="H84" s="186" t="s">
        <v>526</v>
      </c>
      <c r="I84" s="509">
        <v>83</v>
      </c>
    </row>
    <row r="85" spans="1:9" ht="16.8">
      <c r="A85" s="521" t="s">
        <v>534</v>
      </c>
      <c r="B85" s="522">
        <v>2</v>
      </c>
      <c r="C85" s="185" t="s">
        <v>421</v>
      </c>
      <c r="D85" s="414" t="s">
        <v>146</v>
      </c>
      <c r="E85" s="513" t="s">
        <v>147</v>
      </c>
      <c r="F85" s="415" t="s">
        <v>85</v>
      </c>
      <c r="G85" s="186" t="s">
        <v>69</v>
      </c>
      <c r="H85" s="186" t="s">
        <v>489</v>
      </c>
      <c r="I85" s="509">
        <v>89</v>
      </c>
    </row>
    <row r="86" spans="1:9" ht="16.8">
      <c r="A86" s="521" t="s">
        <v>156</v>
      </c>
      <c r="B86" s="522">
        <v>2</v>
      </c>
      <c r="C86" s="185" t="s">
        <v>421</v>
      </c>
      <c r="D86" s="1" t="s">
        <v>157</v>
      </c>
      <c r="E86" s="513" t="s">
        <v>147</v>
      </c>
      <c r="F86" s="186" t="s">
        <v>61</v>
      </c>
      <c r="G86" s="186" t="s">
        <v>64</v>
      </c>
      <c r="H86" s="186" t="s">
        <v>448</v>
      </c>
      <c r="I86" s="509">
        <v>207</v>
      </c>
    </row>
    <row r="87" spans="1:9" ht="16.8">
      <c r="A87" s="521" t="s">
        <v>158</v>
      </c>
      <c r="B87" s="522">
        <v>2</v>
      </c>
      <c r="C87" s="185" t="s">
        <v>421</v>
      </c>
      <c r="D87" s="1" t="s">
        <v>151</v>
      </c>
      <c r="E87" s="513" t="s">
        <v>147</v>
      </c>
      <c r="F87" s="186" t="s">
        <v>61</v>
      </c>
      <c r="G87" s="186" t="s">
        <v>64</v>
      </c>
      <c r="H87" s="186" t="s">
        <v>448</v>
      </c>
      <c r="I87" s="528">
        <v>208</v>
      </c>
    </row>
    <row r="88" spans="1:9" ht="16.8">
      <c r="A88" s="521" t="s">
        <v>535</v>
      </c>
      <c r="B88" s="522">
        <v>2</v>
      </c>
      <c r="C88" s="185" t="s">
        <v>524</v>
      </c>
      <c r="D88" s="414" t="s">
        <v>151</v>
      </c>
      <c r="E88" s="513" t="s">
        <v>229</v>
      </c>
      <c r="F88" s="415" t="s">
        <v>61</v>
      </c>
      <c r="G88" s="186" t="s">
        <v>148</v>
      </c>
      <c r="H88" s="186" t="s">
        <v>477</v>
      </c>
      <c r="I88" s="514">
        <v>100</v>
      </c>
    </row>
    <row r="89" spans="1:9" ht="16.8">
      <c r="A89" s="521" t="s">
        <v>159</v>
      </c>
      <c r="B89" s="522">
        <v>2</v>
      </c>
      <c r="C89" s="185" t="s">
        <v>421</v>
      </c>
      <c r="D89" s="414" t="s">
        <v>149</v>
      </c>
      <c r="E89" s="186" t="s">
        <v>147</v>
      </c>
      <c r="F89" s="186" t="s">
        <v>61</v>
      </c>
      <c r="G89" s="186" t="s">
        <v>65</v>
      </c>
      <c r="H89" s="186" t="s">
        <v>448</v>
      </c>
      <c r="I89" s="514">
        <v>209</v>
      </c>
    </row>
    <row r="90" spans="1:9" ht="16.8">
      <c r="A90" s="521" t="s">
        <v>536</v>
      </c>
      <c r="B90" s="522">
        <v>2</v>
      </c>
      <c r="C90" s="185" t="s">
        <v>70</v>
      </c>
      <c r="D90" s="1" t="s">
        <v>235</v>
      </c>
      <c r="E90" s="513" t="s">
        <v>147</v>
      </c>
      <c r="F90" s="186" t="s">
        <v>66</v>
      </c>
      <c r="G90" s="186" t="s">
        <v>64</v>
      </c>
      <c r="H90" s="186" t="s">
        <v>512</v>
      </c>
      <c r="I90" s="509">
        <v>88</v>
      </c>
    </row>
    <row r="91" spans="1:9" ht="16.8">
      <c r="A91" s="521" t="s">
        <v>267</v>
      </c>
      <c r="B91" s="522">
        <v>2</v>
      </c>
      <c r="C91" s="413" t="s">
        <v>70</v>
      </c>
      <c r="D91" s="414" t="s">
        <v>146</v>
      </c>
      <c r="E91" s="513" t="s">
        <v>229</v>
      </c>
      <c r="F91" s="415" t="s">
        <v>98</v>
      </c>
      <c r="G91" s="415" t="s">
        <v>67</v>
      </c>
      <c r="H91" s="415" t="s">
        <v>262</v>
      </c>
      <c r="I91" s="509">
        <v>158</v>
      </c>
    </row>
    <row r="92" spans="1:9" ht="16.8">
      <c r="A92" s="521" t="s">
        <v>411</v>
      </c>
      <c r="B92" s="522">
        <v>2</v>
      </c>
      <c r="C92" s="413" t="s">
        <v>68</v>
      </c>
      <c r="D92" s="414" t="s">
        <v>149</v>
      </c>
      <c r="E92" s="513" t="s">
        <v>229</v>
      </c>
      <c r="F92" s="415" t="s">
        <v>85</v>
      </c>
      <c r="G92" s="415" t="s">
        <v>69</v>
      </c>
      <c r="H92" s="186" t="s">
        <v>489</v>
      </c>
      <c r="I92" s="514">
        <v>91</v>
      </c>
    </row>
    <row r="93" spans="1:9" ht="16.8">
      <c r="A93" s="521" t="s">
        <v>537</v>
      </c>
      <c r="B93" s="522">
        <v>2</v>
      </c>
      <c r="C93" s="185" t="s">
        <v>68</v>
      </c>
      <c r="D93" s="1" t="s">
        <v>149</v>
      </c>
      <c r="E93" s="513" t="s">
        <v>147</v>
      </c>
      <c r="F93" s="415" t="s">
        <v>66</v>
      </c>
      <c r="G93" s="186" t="s">
        <v>64</v>
      </c>
      <c r="H93" s="186" t="s">
        <v>489</v>
      </c>
      <c r="I93" s="509">
        <v>91</v>
      </c>
    </row>
    <row r="94" spans="1:9" ht="16.8">
      <c r="A94" s="521" t="s">
        <v>538</v>
      </c>
      <c r="B94" s="522">
        <v>2</v>
      </c>
      <c r="C94" s="185" t="s">
        <v>60</v>
      </c>
      <c r="D94" s="414" t="s">
        <v>503</v>
      </c>
      <c r="E94" s="513" t="s">
        <v>147</v>
      </c>
      <c r="F94" s="415" t="s">
        <v>66</v>
      </c>
      <c r="G94" s="186" t="s">
        <v>69</v>
      </c>
      <c r="H94" s="186" t="s">
        <v>496</v>
      </c>
      <c r="I94" s="514">
        <v>145</v>
      </c>
    </row>
    <row r="95" spans="1:9" ht="16.8">
      <c r="A95" s="521" t="s">
        <v>160</v>
      </c>
      <c r="B95" s="522">
        <v>2</v>
      </c>
      <c r="C95" s="185" t="s">
        <v>68</v>
      </c>
      <c r="D95" s="1" t="s">
        <v>149</v>
      </c>
      <c r="E95" s="513" t="s">
        <v>147</v>
      </c>
      <c r="F95" s="186" t="s">
        <v>61</v>
      </c>
      <c r="G95" s="186" t="s">
        <v>148</v>
      </c>
      <c r="H95" s="186" t="s">
        <v>448</v>
      </c>
      <c r="I95" s="509">
        <v>217</v>
      </c>
    </row>
    <row r="96" spans="1:9" ht="16.8">
      <c r="A96" s="521" t="s">
        <v>539</v>
      </c>
      <c r="B96" s="522">
        <v>2</v>
      </c>
      <c r="C96" s="185" t="s">
        <v>87</v>
      </c>
      <c r="D96" s="414" t="s">
        <v>146</v>
      </c>
      <c r="E96" s="513" t="s">
        <v>147</v>
      </c>
      <c r="F96" s="415" t="s">
        <v>75</v>
      </c>
      <c r="G96" s="186" t="s">
        <v>207</v>
      </c>
      <c r="H96" s="186" t="s">
        <v>540</v>
      </c>
      <c r="I96" s="509">
        <v>210</v>
      </c>
    </row>
    <row r="97" spans="1:9" ht="16.8">
      <c r="A97" s="521" t="s">
        <v>228</v>
      </c>
      <c r="B97" s="522">
        <v>2</v>
      </c>
      <c r="C97" s="185" t="s">
        <v>421</v>
      </c>
      <c r="D97" s="1" t="s">
        <v>146</v>
      </c>
      <c r="E97" s="513" t="s">
        <v>147</v>
      </c>
      <c r="F97" s="186" t="s">
        <v>66</v>
      </c>
      <c r="G97" s="186" t="s">
        <v>67</v>
      </c>
      <c r="H97" s="186" t="s">
        <v>530</v>
      </c>
      <c r="I97" s="509">
        <v>119</v>
      </c>
    </row>
    <row r="98" spans="1:9" ht="16.8">
      <c r="A98" s="521" t="s">
        <v>541</v>
      </c>
      <c r="B98" s="522">
        <v>2</v>
      </c>
      <c r="C98" s="185" t="s">
        <v>421</v>
      </c>
      <c r="D98" s="1" t="s">
        <v>157</v>
      </c>
      <c r="E98" s="513" t="s">
        <v>147</v>
      </c>
      <c r="F98" s="186" t="s">
        <v>61</v>
      </c>
      <c r="G98" s="186" t="s">
        <v>64</v>
      </c>
      <c r="H98" s="186" t="s">
        <v>448</v>
      </c>
      <c r="I98" s="509">
        <v>225</v>
      </c>
    </row>
    <row r="99" spans="1:9" ht="16.8">
      <c r="A99" s="521" t="s">
        <v>751</v>
      </c>
      <c r="B99" s="522">
        <v>2</v>
      </c>
      <c r="C99" s="607" t="s">
        <v>421</v>
      </c>
      <c r="D99" s="1" t="s">
        <v>146</v>
      </c>
      <c r="E99" s="608" t="s">
        <v>147</v>
      </c>
      <c r="F99" s="518" t="s">
        <v>163</v>
      </c>
      <c r="G99" s="518" t="s">
        <v>67</v>
      </c>
      <c r="H99" s="186" t="s">
        <v>485</v>
      </c>
      <c r="I99" s="609">
        <v>76</v>
      </c>
    </row>
    <row r="100" spans="1:9" ht="16.8">
      <c r="A100" s="521" t="s">
        <v>542</v>
      </c>
      <c r="B100" s="522">
        <v>2</v>
      </c>
      <c r="C100" s="185" t="s">
        <v>60</v>
      </c>
      <c r="D100" s="414" t="s">
        <v>146</v>
      </c>
      <c r="E100" s="513" t="s">
        <v>147</v>
      </c>
      <c r="F100" s="415" t="s">
        <v>430</v>
      </c>
      <c r="G100" s="186" t="s">
        <v>148</v>
      </c>
      <c r="H100" s="186" t="s">
        <v>496</v>
      </c>
      <c r="I100" s="514">
        <v>147</v>
      </c>
    </row>
    <row r="101" spans="1:9" ht="16.8">
      <c r="A101" s="521" t="s">
        <v>543</v>
      </c>
      <c r="B101" s="522">
        <v>2</v>
      </c>
      <c r="C101" s="185" t="s">
        <v>421</v>
      </c>
      <c r="D101" s="414" t="s">
        <v>236</v>
      </c>
      <c r="E101" s="513" t="s">
        <v>147</v>
      </c>
      <c r="F101" s="415" t="s">
        <v>66</v>
      </c>
      <c r="G101" s="186" t="s">
        <v>67</v>
      </c>
      <c r="H101" s="186" t="s">
        <v>496</v>
      </c>
      <c r="I101" s="514">
        <v>147</v>
      </c>
    </row>
    <row r="102" spans="1:9" ht="16.8">
      <c r="A102" s="521" t="s">
        <v>544</v>
      </c>
      <c r="B102" s="522">
        <v>2</v>
      </c>
      <c r="C102" s="185" t="s">
        <v>68</v>
      </c>
      <c r="D102" s="1" t="s">
        <v>235</v>
      </c>
      <c r="E102" s="186" t="s">
        <v>229</v>
      </c>
      <c r="F102" s="186" t="s">
        <v>420</v>
      </c>
      <c r="G102" s="186" t="s">
        <v>65</v>
      </c>
      <c r="H102" s="186" t="s">
        <v>494</v>
      </c>
      <c r="I102" s="509">
        <v>99</v>
      </c>
    </row>
    <row r="103" spans="1:9" ht="16.8">
      <c r="A103" s="521" t="s">
        <v>545</v>
      </c>
      <c r="B103" s="522">
        <v>2</v>
      </c>
      <c r="C103" s="185" t="s">
        <v>60</v>
      </c>
      <c r="D103" s="1" t="s">
        <v>157</v>
      </c>
      <c r="E103" s="513" t="s">
        <v>147</v>
      </c>
      <c r="F103" s="186" t="s">
        <v>61</v>
      </c>
      <c r="G103" s="186" t="s">
        <v>67</v>
      </c>
      <c r="H103" s="186" t="s">
        <v>546</v>
      </c>
      <c r="I103" s="509">
        <v>89</v>
      </c>
    </row>
    <row r="104" spans="1:9" ht="16.8">
      <c r="A104" s="521" t="s">
        <v>547</v>
      </c>
      <c r="B104" s="522">
        <v>2</v>
      </c>
      <c r="C104" s="519" t="s">
        <v>421</v>
      </c>
      <c r="D104" s="1" t="s">
        <v>146</v>
      </c>
      <c r="E104" s="518" t="s">
        <v>147</v>
      </c>
      <c r="F104" s="518" t="s">
        <v>61</v>
      </c>
      <c r="G104" s="518" t="s">
        <v>148</v>
      </c>
      <c r="H104" s="518" t="s">
        <v>501</v>
      </c>
      <c r="I104" s="520">
        <v>117</v>
      </c>
    </row>
    <row r="105" spans="1:9" ht="16.8">
      <c r="A105" s="521" t="s">
        <v>161</v>
      </c>
      <c r="B105" s="522">
        <v>2</v>
      </c>
      <c r="C105" s="185" t="s">
        <v>60</v>
      </c>
      <c r="D105" s="414" t="s">
        <v>151</v>
      </c>
      <c r="E105" s="186" t="s">
        <v>237</v>
      </c>
      <c r="F105" s="186" t="s">
        <v>61</v>
      </c>
      <c r="G105" s="186" t="s">
        <v>238</v>
      </c>
      <c r="H105" s="186" t="s">
        <v>448</v>
      </c>
      <c r="I105" s="514">
        <v>231</v>
      </c>
    </row>
    <row r="106" spans="1:9" ht="16.8">
      <c r="A106" s="521" t="s">
        <v>164</v>
      </c>
      <c r="B106" s="522">
        <v>2</v>
      </c>
      <c r="C106" s="185" t="s">
        <v>70</v>
      </c>
      <c r="D106" s="414" t="s">
        <v>149</v>
      </c>
      <c r="E106" s="186" t="s">
        <v>147</v>
      </c>
      <c r="F106" s="186" t="s">
        <v>420</v>
      </c>
      <c r="G106" s="186" t="s">
        <v>64</v>
      </c>
      <c r="H106" s="186" t="s">
        <v>448</v>
      </c>
      <c r="I106" s="514">
        <v>231</v>
      </c>
    </row>
    <row r="107" spans="1:9" ht="16.8">
      <c r="A107" s="521" t="s">
        <v>162</v>
      </c>
      <c r="B107" s="522">
        <v>2</v>
      </c>
      <c r="C107" s="185" t="s">
        <v>70</v>
      </c>
      <c r="D107" s="1" t="s">
        <v>157</v>
      </c>
      <c r="E107" s="513" t="s">
        <v>147</v>
      </c>
      <c r="F107" s="186" t="s">
        <v>163</v>
      </c>
      <c r="G107" s="186" t="s">
        <v>69</v>
      </c>
      <c r="H107" s="186" t="s">
        <v>448</v>
      </c>
      <c r="I107" s="509">
        <v>232</v>
      </c>
    </row>
    <row r="108" spans="1:9" ht="16.8">
      <c r="A108" s="521" t="s">
        <v>165</v>
      </c>
      <c r="B108" s="522">
        <v>2</v>
      </c>
      <c r="C108" s="185" t="s">
        <v>68</v>
      </c>
      <c r="D108" s="1" t="s">
        <v>146</v>
      </c>
      <c r="E108" s="513" t="s">
        <v>147</v>
      </c>
      <c r="F108" s="186" t="s">
        <v>163</v>
      </c>
      <c r="G108" s="186" t="s">
        <v>67</v>
      </c>
      <c r="H108" s="186" t="s">
        <v>448</v>
      </c>
      <c r="I108" s="509">
        <v>232</v>
      </c>
    </row>
    <row r="109" spans="1:9" ht="16.8">
      <c r="A109" s="521" t="s">
        <v>548</v>
      </c>
      <c r="B109" s="522">
        <v>2</v>
      </c>
      <c r="C109" s="185" t="s">
        <v>421</v>
      </c>
      <c r="D109" s="414" t="s">
        <v>151</v>
      </c>
      <c r="E109" s="513" t="s">
        <v>147</v>
      </c>
      <c r="F109" s="415" t="s">
        <v>61</v>
      </c>
      <c r="G109" s="186" t="s">
        <v>69</v>
      </c>
      <c r="H109" s="186" t="s">
        <v>489</v>
      </c>
      <c r="I109" s="509">
        <v>95</v>
      </c>
    </row>
    <row r="110" spans="1:9" ht="16.8">
      <c r="A110" s="521" t="s">
        <v>549</v>
      </c>
      <c r="B110" s="522">
        <v>2</v>
      </c>
      <c r="C110" s="185" t="s">
        <v>60</v>
      </c>
      <c r="D110" s="1" t="s">
        <v>146</v>
      </c>
      <c r="E110" s="513" t="s">
        <v>147</v>
      </c>
      <c r="F110" s="186" t="s">
        <v>61</v>
      </c>
      <c r="G110" s="186" t="s">
        <v>67</v>
      </c>
      <c r="H110" s="186" t="s">
        <v>546</v>
      </c>
      <c r="I110" s="509">
        <v>90</v>
      </c>
    </row>
    <row r="111" spans="1:9" ht="16.8">
      <c r="A111" s="521" t="s">
        <v>166</v>
      </c>
      <c r="B111" s="522">
        <v>2</v>
      </c>
      <c r="C111" s="185" t="s">
        <v>70</v>
      </c>
      <c r="D111" s="414" t="s">
        <v>146</v>
      </c>
      <c r="E111" s="513" t="s">
        <v>147</v>
      </c>
      <c r="F111" s="186" t="s">
        <v>75</v>
      </c>
      <c r="G111" s="186" t="s">
        <v>239</v>
      </c>
      <c r="H111" s="186" t="s">
        <v>448</v>
      </c>
      <c r="I111" s="509">
        <v>238</v>
      </c>
    </row>
    <row r="112" spans="1:9" ht="16.8">
      <c r="A112" s="521" t="s">
        <v>550</v>
      </c>
      <c r="B112" s="522">
        <v>2</v>
      </c>
      <c r="C112" s="185" t="s">
        <v>87</v>
      </c>
      <c r="D112" s="414" t="s">
        <v>151</v>
      </c>
      <c r="E112" s="513" t="s">
        <v>147</v>
      </c>
      <c r="F112" s="415" t="s">
        <v>66</v>
      </c>
      <c r="G112" s="186" t="s">
        <v>64</v>
      </c>
      <c r="H112" s="186" t="s">
        <v>496</v>
      </c>
      <c r="I112" s="514">
        <v>151</v>
      </c>
    </row>
    <row r="113" spans="1:9" ht="16.8">
      <c r="A113" s="521" t="s">
        <v>181</v>
      </c>
      <c r="B113" s="522">
        <v>2</v>
      </c>
      <c r="C113" s="185" t="s">
        <v>421</v>
      </c>
      <c r="D113" s="1" t="s">
        <v>149</v>
      </c>
      <c r="E113" s="513" t="s">
        <v>147</v>
      </c>
      <c r="F113" s="186" t="s">
        <v>85</v>
      </c>
      <c r="G113" s="186" t="s">
        <v>182</v>
      </c>
      <c r="H113" s="186" t="s">
        <v>448</v>
      </c>
      <c r="I113" s="509">
        <v>239</v>
      </c>
    </row>
    <row r="114" spans="1:9" ht="16.8">
      <c r="A114" s="521" t="s">
        <v>183</v>
      </c>
      <c r="B114" s="522">
        <v>2</v>
      </c>
      <c r="C114" s="185" t="s">
        <v>423</v>
      </c>
      <c r="D114" s="1" t="s">
        <v>146</v>
      </c>
      <c r="E114" s="513" t="s">
        <v>147</v>
      </c>
      <c r="F114" s="186" t="s">
        <v>163</v>
      </c>
      <c r="G114" s="186" t="s">
        <v>69</v>
      </c>
      <c r="H114" s="186" t="s">
        <v>448</v>
      </c>
      <c r="I114" s="509">
        <v>241</v>
      </c>
    </row>
    <row r="115" spans="1:9" ht="16.8">
      <c r="A115" s="521" t="s">
        <v>314</v>
      </c>
      <c r="B115" s="522">
        <v>2</v>
      </c>
      <c r="C115" s="529" t="s">
        <v>70</v>
      </c>
      <c r="D115" s="1" t="s">
        <v>261</v>
      </c>
      <c r="E115" s="517" t="s">
        <v>147</v>
      </c>
      <c r="F115" s="518" t="s">
        <v>362</v>
      </c>
      <c r="G115" s="518" t="s">
        <v>65</v>
      </c>
      <c r="H115" s="518" t="s">
        <v>540</v>
      </c>
      <c r="I115" s="520">
        <v>212</v>
      </c>
    </row>
    <row r="116" spans="1:9" ht="16.8">
      <c r="A116" s="521" t="s">
        <v>551</v>
      </c>
      <c r="B116" s="522">
        <v>2</v>
      </c>
      <c r="C116" s="519" t="s">
        <v>421</v>
      </c>
      <c r="D116" s="1" t="s">
        <v>146</v>
      </c>
      <c r="E116" s="518" t="s">
        <v>147</v>
      </c>
      <c r="F116" s="518" t="s">
        <v>61</v>
      </c>
      <c r="G116" s="518" t="s">
        <v>64</v>
      </c>
      <c r="H116" s="518" t="s">
        <v>501</v>
      </c>
      <c r="I116" s="520">
        <v>117</v>
      </c>
    </row>
    <row r="117" spans="1:9" ht="16.8">
      <c r="A117" s="521" t="s">
        <v>304</v>
      </c>
      <c r="B117" s="522">
        <v>2</v>
      </c>
      <c r="C117" s="413" t="s">
        <v>68</v>
      </c>
      <c r="D117" s="1" t="s">
        <v>151</v>
      </c>
      <c r="E117" s="513" t="s">
        <v>147</v>
      </c>
      <c r="F117" s="415" t="s">
        <v>85</v>
      </c>
      <c r="G117" s="415" t="s">
        <v>69</v>
      </c>
      <c r="H117" s="415" t="s">
        <v>485</v>
      </c>
      <c r="I117" s="509">
        <v>128</v>
      </c>
    </row>
    <row r="118" spans="1:9" ht="16.8">
      <c r="A118" s="521" t="s">
        <v>552</v>
      </c>
      <c r="B118" s="522">
        <v>2</v>
      </c>
      <c r="C118" s="185" t="s">
        <v>87</v>
      </c>
      <c r="D118" s="1" t="s">
        <v>149</v>
      </c>
      <c r="E118" s="513" t="s">
        <v>147</v>
      </c>
      <c r="F118" s="415" t="s">
        <v>66</v>
      </c>
      <c r="G118" s="186" t="s">
        <v>67</v>
      </c>
      <c r="H118" s="186" t="s">
        <v>496</v>
      </c>
      <c r="I118" s="514">
        <v>154</v>
      </c>
    </row>
    <row r="119" spans="1:9" ht="16.8">
      <c r="A119" s="521" t="s">
        <v>553</v>
      </c>
      <c r="B119" s="522">
        <v>2</v>
      </c>
      <c r="C119" s="185" t="s">
        <v>87</v>
      </c>
      <c r="D119" s="1" t="s">
        <v>554</v>
      </c>
      <c r="E119" s="513" t="s">
        <v>147</v>
      </c>
      <c r="F119" s="415" t="s">
        <v>555</v>
      </c>
      <c r="G119" s="186" t="s">
        <v>64</v>
      </c>
      <c r="H119" s="415" t="s">
        <v>491</v>
      </c>
      <c r="I119" s="514">
        <v>31</v>
      </c>
    </row>
    <row r="120" spans="1:9" ht="16.8">
      <c r="A120" s="521" t="s">
        <v>230</v>
      </c>
      <c r="B120" s="522">
        <v>2</v>
      </c>
      <c r="C120" s="185" t="s">
        <v>421</v>
      </c>
      <c r="D120" s="1" t="s">
        <v>146</v>
      </c>
      <c r="E120" s="513" t="s">
        <v>147</v>
      </c>
      <c r="F120" s="186" t="s">
        <v>61</v>
      </c>
      <c r="G120" s="186" t="s">
        <v>69</v>
      </c>
      <c r="H120" s="186" t="s">
        <v>530</v>
      </c>
      <c r="I120" s="509">
        <v>125</v>
      </c>
    </row>
    <row r="121" spans="1:9" ht="16.8">
      <c r="A121" s="521" t="s">
        <v>556</v>
      </c>
      <c r="B121" s="522">
        <v>2</v>
      </c>
      <c r="C121" s="185" t="s">
        <v>70</v>
      </c>
      <c r="D121" s="1" t="s">
        <v>149</v>
      </c>
      <c r="E121" s="513" t="s">
        <v>147</v>
      </c>
      <c r="F121" s="415" t="s">
        <v>61</v>
      </c>
      <c r="G121" s="186" t="s">
        <v>62</v>
      </c>
      <c r="H121" s="186" t="s">
        <v>496</v>
      </c>
      <c r="I121" s="514">
        <v>155</v>
      </c>
    </row>
    <row r="122" spans="1:9" ht="16.8">
      <c r="A122" s="521" t="s">
        <v>557</v>
      </c>
      <c r="B122" s="522">
        <v>2</v>
      </c>
      <c r="C122" s="185" t="s">
        <v>68</v>
      </c>
      <c r="D122" s="414" t="s">
        <v>146</v>
      </c>
      <c r="E122" s="513" t="s">
        <v>147</v>
      </c>
      <c r="F122" s="415" t="s">
        <v>362</v>
      </c>
      <c r="G122" s="186" t="s">
        <v>148</v>
      </c>
      <c r="H122" s="186" t="s">
        <v>489</v>
      </c>
      <c r="I122" s="509">
        <v>103</v>
      </c>
    </row>
    <row r="123" spans="1:9" ht="16.8">
      <c r="A123" s="521" t="s">
        <v>184</v>
      </c>
      <c r="B123" s="522">
        <v>2</v>
      </c>
      <c r="C123" s="185" t="s">
        <v>421</v>
      </c>
      <c r="D123" s="1" t="s">
        <v>157</v>
      </c>
      <c r="E123" s="513" t="s">
        <v>147</v>
      </c>
      <c r="F123" s="186" t="s">
        <v>61</v>
      </c>
      <c r="G123" s="186" t="s">
        <v>64</v>
      </c>
      <c r="H123" s="186" t="s">
        <v>448</v>
      </c>
      <c r="I123" s="509">
        <v>259</v>
      </c>
    </row>
    <row r="124" spans="1:9" ht="16.8">
      <c r="A124" s="521" t="s">
        <v>558</v>
      </c>
      <c r="B124" s="522">
        <v>2</v>
      </c>
      <c r="C124" s="413" t="s">
        <v>421</v>
      </c>
      <c r="D124" s="414" t="s">
        <v>151</v>
      </c>
      <c r="E124" s="515" t="s">
        <v>147</v>
      </c>
      <c r="F124" s="415" t="s">
        <v>61</v>
      </c>
      <c r="G124" s="415" t="s">
        <v>69</v>
      </c>
      <c r="H124" s="415" t="s">
        <v>499</v>
      </c>
      <c r="I124" s="514">
        <v>56</v>
      </c>
    </row>
    <row r="125" spans="1:9" ht="16.8">
      <c r="A125" s="521" t="s">
        <v>559</v>
      </c>
      <c r="B125" s="522">
        <v>2</v>
      </c>
      <c r="C125" s="519" t="s">
        <v>70</v>
      </c>
      <c r="D125" s="1" t="s">
        <v>146</v>
      </c>
      <c r="E125" s="518" t="s">
        <v>147</v>
      </c>
      <c r="F125" s="518" t="s">
        <v>163</v>
      </c>
      <c r="G125" s="518" t="s">
        <v>65</v>
      </c>
      <c r="H125" s="518" t="s">
        <v>501</v>
      </c>
      <c r="I125" s="520">
        <v>120</v>
      </c>
    </row>
    <row r="126" spans="1:9" ht="16.8">
      <c r="A126" s="521" t="s">
        <v>186</v>
      </c>
      <c r="B126" s="522">
        <v>2</v>
      </c>
      <c r="C126" s="185" t="s">
        <v>421</v>
      </c>
      <c r="D126" s="414" t="s">
        <v>146</v>
      </c>
      <c r="E126" s="513" t="s">
        <v>147</v>
      </c>
      <c r="F126" s="186" t="s">
        <v>61</v>
      </c>
      <c r="G126" s="186" t="s">
        <v>148</v>
      </c>
      <c r="H126" s="186" t="s">
        <v>448</v>
      </c>
      <c r="I126" s="509">
        <v>269</v>
      </c>
    </row>
    <row r="127" spans="1:9" ht="16.8">
      <c r="A127" s="521" t="s">
        <v>560</v>
      </c>
      <c r="B127" s="522">
        <v>2</v>
      </c>
      <c r="C127" s="185" t="s">
        <v>68</v>
      </c>
      <c r="D127" s="1" t="s">
        <v>146</v>
      </c>
      <c r="E127" s="186" t="s">
        <v>147</v>
      </c>
      <c r="F127" s="186" t="s">
        <v>61</v>
      </c>
      <c r="G127" s="186" t="s">
        <v>65</v>
      </c>
      <c r="H127" s="186" t="s">
        <v>494</v>
      </c>
      <c r="I127" s="509">
        <v>105</v>
      </c>
    </row>
    <row r="128" spans="1:9" ht="16.8">
      <c r="A128" s="521" t="s">
        <v>185</v>
      </c>
      <c r="B128" s="522">
        <v>2</v>
      </c>
      <c r="C128" s="185" t="s">
        <v>60</v>
      </c>
      <c r="D128" s="1" t="s">
        <v>149</v>
      </c>
      <c r="E128" s="513" t="s">
        <v>147</v>
      </c>
      <c r="F128" s="186" t="s">
        <v>61</v>
      </c>
      <c r="G128" s="186" t="s">
        <v>67</v>
      </c>
      <c r="H128" s="186" t="s">
        <v>448</v>
      </c>
      <c r="I128" s="509">
        <v>272</v>
      </c>
    </row>
    <row r="129" spans="1:9" ht="16.8">
      <c r="A129" s="521" t="s">
        <v>425</v>
      </c>
      <c r="B129" s="522">
        <v>2</v>
      </c>
      <c r="C129" s="185" t="s">
        <v>68</v>
      </c>
      <c r="D129" s="1" t="s">
        <v>146</v>
      </c>
      <c r="E129" s="513" t="s">
        <v>147</v>
      </c>
      <c r="F129" s="186" t="s">
        <v>61</v>
      </c>
      <c r="G129" s="186" t="s">
        <v>65</v>
      </c>
      <c r="H129" s="186" t="s">
        <v>448</v>
      </c>
      <c r="I129" s="509">
        <v>272</v>
      </c>
    </row>
    <row r="130" spans="1:9" ht="16.8">
      <c r="A130" s="521" t="s">
        <v>251</v>
      </c>
      <c r="B130" s="522">
        <v>2</v>
      </c>
      <c r="C130" s="413" t="s">
        <v>87</v>
      </c>
      <c r="D130" s="1" t="s">
        <v>151</v>
      </c>
      <c r="E130" s="515" t="s">
        <v>147</v>
      </c>
      <c r="F130" s="415" t="s">
        <v>61</v>
      </c>
      <c r="G130" s="415" t="s">
        <v>8</v>
      </c>
      <c r="H130" s="415" t="s">
        <v>480</v>
      </c>
      <c r="I130" s="514">
        <v>116</v>
      </c>
    </row>
    <row r="131" spans="1:9" ht="16.8">
      <c r="A131" s="521" t="s">
        <v>561</v>
      </c>
      <c r="B131" s="522">
        <v>2</v>
      </c>
      <c r="C131" s="185" t="s">
        <v>421</v>
      </c>
      <c r="D131" s="414" t="s">
        <v>151</v>
      </c>
      <c r="E131" s="513" t="s">
        <v>147</v>
      </c>
      <c r="F131" s="415" t="s">
        <v>61</v>
      </c>
      <c r="G131" s="186" t="s">
        <v>67</v>
      </c>
      <c r="H131" s="186" t="s">
        <v>520</v>
      </c>
      <c r="I131" s="509">
        <v>124</v>
      </c>
    </row>
    <row r="132" spans="1:9" ht="16.8">
      <c r="A132" s="521" t="s">
        <v>562</v>
      </c>
      <c r="B132" s="522">
        <v>2</v>
      </c>
      <c r="C132" s="185" t="s">
        <v>421</v>
      </c>
      <c r="D132" s="1" t="s">
        <v>157</v>
      </c>
      <c r="E132" s="513" t="s">
        <v>147</v>
      </c>
      <c r="F132" s="186" t="s">
        <v>163</v>
      </c>
      <c r="G132" s="186" t="s">
        <v>65</v>
      </c>
      <c r="H132" s="186" t="s">
        <v>510</v>
      </c>
      <c r="I132" s="509">
        <v>39</v>
      </c>
    </row>
    <row r="133" spans="1:9" ht="16.8">
      <c r="A133" s="521" t="s">
        <v>206</v>
      </c>
      <c r="B133" s="522">
        <v>2</v>
      </c>
      <c r="C133" s="185" t="s">
        <v>421</v>
      </c>
      <c r="D133" s="1" t="s">
        <v>149</v>
      </c>
      <c r="E133" s="513" t="s">
        <v>147</v>
      </c>
      <c r="F133" s="186" t="s">
        <v>61</v>
      </c>
      <c r="G133" s="186" t="s">
        <v>207</v>
      </c>
      <c r="H133" s="186" t="s">
        <v>448</v>
      </c>
      <c r="I133" s="509">
        <v>280</v>
      </c>
    </row>
    <row r="134" spans="1:9" ht="16.8">
      <c r="A134" s="521" t="s">
        <v>187</v>
      </c>
      <c r="B134" s="522">
        <v>2</v>
      </c>
      <c r="C134" s="185" t="s">
        <v>421</v>
      </c>
      <c r="D134" s="414" t="s">
        <v>149</v>
      </c>
      <c r="E134" s="513" t="s">
        <v>147</v>
      </c>
      <c r="F134" s="415" t="s">
        <v>85</v>
      </c>
      <c r="G134" s="186" t="s">
        <v>65</v>
      </c>
      <c r="H134" s="186" t="s">
        <v>448</v>
      </c>
      <c r="I134" s="509">
        <v>280</v>
      </c>
    </row>
    <row r="135" spans="1:9" ht="16.8">
      <c r="A135" s="521" t="s">
        <v>231</v>
      </c>
      <c r="B135" s="522">
        <v>2</v>
      </c>
      <c r="C135" s="185" t="s">
        <v>60</v>
      </c>
      <c r="D135" s="1" t="s">
        <v>149</v>
      </c>
      <c r="E135" s="513" t="s">
        <v>147</v>
      </c>
      <c r="F135" s="186" t="s">
        <v>61</v>
      </c>
      <c r="G135" s="186" t="s">
        <v>64</v>
      </c>
      <c r="H135" s="186" t="s">
        <v>530</v>
      </c>
      <c r="I135" s="509">
        <v>127</v>
      </c>
    </row>
    <row r="136" spans="1:9" ht="16.8">
      <c r="A136" s="521" t="s">
        <v>188</v>
      </c>
      <c r="B136" s="522">
        <v>2</v>
      </c>
      <c r="C136" s="185" t="s">
        <v>421</v>
      </c>
      <c r="D136" s="1" t="s">
        <v>151</v>
      </c>
      <c r="E136" s="513" t="s">
        <v>147</v>
      </c>
      <c r="F136" s="186" t="s">
        <v>61</v>
      </c>
      <c r="G136" s="186" t="s">
        <v>67</v>
      </c>
      <c r="H136" s="186" t="s">
        <v>448</v>
      </c>
      <c r="I136" s="509">
        <v>283</v>
      </c>
    </row>
    <row r="137" spans="1:9" ht="16.8">
      <c r="A137" s="521" t="s">
        <v>563</v>
      </c>
      <c r="B137" s="522">
        <v>2</v>
      </c>
      <c r="C137" s="519" t="s">
        <v>68</v>
      </c>
      <c r="D137" s="1" t="s">
        <v>149</v>
      </c>
      <c r="E137" s="518" t="s">
        <v>229</v>
      </c>
      <c r="F137" s="518" t="s">
        <v>85</v>
      </c>
      <c r="G137" s="518" t="s">
        <v>64</v>
      </c>
      <c r="H137" s="518" t="s">
        <v>507</v>
      </c>
      <c r="I137" s="520">
        <v>175</v>
      </c>
    </row>
    <row r="138" spans="1:9" ht="16.8">
      <c r="A138" s="521" t="s">
        <v>378</v>
      </c>
      <c r="B138" s="522">
        <v>2</v>
      </c>
      <c r="C138" s="185" t="s">
        <v>68</v>
      </c>
      <c r="D138" s="1" t="s">
        <v>149</v>
      </c>
      <c r="E138" s="513" t="s">
        <v>147</v>
      </c>
      <c r="F138" s="186" t="s">
        <v>85</v>
      </c>
      <c r="G138" s="186" t="s">
        <v>69</v>
      </c>
      <c r="H138" s="186" t="s">
        <v>448</v>
      </c>
      <c r="I138" s="509">
        <v>288</v>
      </c>
    </row>
    <row r="139" spans="1:9" ht="16.8">
      <c r="A139" s="521" t="s">
        <v>189</v>
      </c>
      <c r="B139" s="522">
        <v>2</v>
      </c>
      <c r="C139" s="185" t="s">
        <v>68</v>
      </c>
      <c r="D139" s="414" t="s">
        <v>157</v>
      </c>
      <c r="E139" s="186" t="s">
        <v>229</v>
      </c>
      <c r="F139" s="415" t="s">
        <v>85</v>
      </c>
      <c r="G139" s="186" t="s">
        <v>207</v>
      </c>
      <c r="H139" s="186" t="s">
        <v>448</v>
      </c>
      <c r="I139" s="509">
        <v>289</v>
      </c>
    </row>
    <row r="140" spans="1:9" ht="16.8">
      <c r="A140" s="521" t="s">
        <v>564</v>
      </c>
      <c r="B140" s="522">
        <v>2</v>
      </c>
      <c r="C140" s="185" t="s">
        <v>87</v>
      </c>
      <c r="D140" s="1" t="s">
        <v>146</v>
      </c>
      <c r="E140" s="513" t="s">
        <v>147</v>
      </c>
      <c r="F140" s="415" t="s">
        <v>98</v>
      </c>
      <c r="G140" s="186" t="s">
        <v>65</v>
      </c>
      <c r="H140" s="186" t="s">
        <v>526</v>
      </c>
      <c r="I140" s="509">
        <v>90</v>
      </c>
    </row>
    <row r="141" spans="1:9" ht="16.8">
      <c r="A141" s="521" t="s">
        <v>14</v>
      </c>
      <c r="B141" s="522">
        <v>2</v>
      </c>
      <c r="C141" s="519" t="s">
        <v>421</v>
      </c>
      <c r="D141" s="1" t="s">
        <v>151</v>
      </c>
      <c r="E141" s="518" t="s">
        <v>229</v>
      </c>
      <c r="F141" s="518" t="s">
        <v>163</v>
      </c>
      <c r="G141" s="518" t="s">
        <v>67</v>
      </c>
      <c r="H141" s="518" t="s">
        <v>501</v>
      </c>
      <c r="I141" s="520">
        <v>122</v>
      </c>
    </row>
    <row r="142" spans="1:9" ht="16.8">
      <c r="A142" s="521" t="s">
        <v>565</v>
      </c>
      <c r="B142" s="522">
        <v>2</v>
      </c>
      <c r="C142" s="519" t="s">
        <v>421</v>
      </c>
      <c r="D142" s="1" t="s">
        <v>157</v>
      </c>
      <c r="E142" s="518" t="s">
        <v>147</v>
      </c>
      <c r="F142" s="518" t="s">
        <v>61</v>
      </c>
      <c r="G142" s="518" t="s">
        <v>90</v>
      </c>
      <c r="H142" s="518" t="s">
        <v>501</v>
      </c>
      <c r="I142" s="520">
        <v>123</v>
      </c>
    </row>
    <row r="143" spans="1:9" ht="16.8">
      <c r="A143" s="521" t="s">
        <v>566</v>
      </c>
      <c r="B143" s="522">
        <v>2</v>
      </c>
      <c r="C143" s="185" t="s">
        <v>422</v>
      </c>
      <c r="D143" s="414" t="s">
        <v>146</v>
      </c>
      <c r="E143" s="513" t="s">
        <v>147</v>
      </c>
      <c r="F143" s="415" t="s">
        <v>163</v>
      </c>
      <c r="G143" s="186" t="s">
        <v>64</v>
      </c>
      <c r="H143" s="186" t="s">
        <v>489</v>
      </c>
      <c r="I143" s="509">
        <v>105</v>
      </c>
    </row>
    <row r="144" spans="1:9" ht="16.8">
      <c r="A144" s="521" t="s">
        <v>567</v>
      </c>
      <c r="B144" s="522">
        <v>2</v>
      </c>
      <c r="C144" s="519" t="s">
        <v>87</v>
      </c>
      <c r="D144" s="1" t="s">
        <v>261</v>
      </c>
      <c r="E144" s="518" t="s">
        <v>147</v>
      </c>
      <c r="F144" s="518" t="s">
        <v>66</v>
      </c>
      <c r="G144" s="518" t="s">
        <v>67</v>
      </c>
      <c r="H144" s="518" t="s">
        <v>501</v>
      </c>
      <c r="I144" s="520">
        <v>123</v>
      </c>
    </row>
    <row r="145" spans="1:9" ht="16.8">
      <c r="A145" s="521" t="s">
        <v>568</v>
      </c>
      <c r="B145" s="522">
        <v>2</v>
      </c>
      <c r="C145" s="185" t="s">
        <v>423</v>
      </c>
      <c r="D145" s="1" t="s">
        <v>149</v>
      </c>
      <c r="E145" s="513" t="s">
        <v>237</v>
      </c>
      <c r="F145" s="415" t="s">
        <v>61</v>
      </c>
      <c r="G145" s="186" t="s">
        <v>148</v>
      </c>
      <c r="H145" s="186" t="s">
        <v>496</v>
      </c>
      <c r="I145" s="514">
        <v>157</v>
      </c>
    </row>
    <row r="146" spans="1:9" ht="16.8">
      <c r="A146" s="521" t="s">
        <v>190</v>
      </c>
      <c r="B146" s="522">
        <v>2</v>
      </c>
      <c r="C146" s="185" t="s">
        <v>421</v>
      </c>
      <c r="D146" s="414" t="s">
        <v>149</v>
      </c>
      <c r="E146" s="513" t="s">
        <v>147</v>
      </c>
      <c r="F146" s="415" t="s">
        <v>66</v>
      </c>
      <c r="G146" s="415" t="s">
        <v>148</v>
      </c>
      <c r="H146" s="186" t="s">
        <v>448</v>
      </c>
      <c r="I146" s="509">
        <v>296</v>
      </c>
    </row>
    <row r="147" spans="1:9" ht="16.8">
      <c r="A147" s="521" t="s">
        <v>569</v>
      </c>
      <c r="B147" s="522">
        <v>2</v>
      </c>
      <c r="C147" s="519" t="s">
        <v>421</v>
      </c>
      <c r="D147" s="1" t="s">
        <v>157</v>
      </c>
      <c r="E147" s="518" t="s">
        <v>147</v>
      </c>
      <c r="F147" s="518" t="s">
        <v>61</v>
      </c>
      <c r="G147" s="518" t="s">
        <v>64</v>
      </c>
      <c r="H147" s="518" t="s">
        <v>501</v>
      </c>
      <c r="I147" s="520">
        <v>124</v>
      </c>
    </row>
    <row r="148" spans="1:9" ht="16.8">
      <c r="A148" s="521" t="s">
        <v>192</v>
      </c>
      <c r="B148" s="522">
        <v>2</v>
      </c>
      <c r="C148" s="185" t="s">
        <v>421</v>
      </c>
      <c r="D148" s="1" t="s">
        <v>146</v>
      </c>
      <c r="E148" s="186" t="s">
        <v>147</v>
      </c>
      <c r="F148" s="186" t="s">
        <v>61</v>
      </c>
      <c r="G148" s="186" t="s">
        <v>67</v>
      </c>
      <c r="H148" s="186" t="s">
        <v>448</v>
      </c>
      <c r="I148" s="509">
        <v>300</v>
      </c>
    </row>
    <row r="149" spans="1:9" ht="16.8">
      <c r="A149" s="521" t="s">
        <v>570</v>
      </c>
      <c r="B149" s="522">
        <v>2</v>
      </c>
      <c r="C149" s="413" t="s">
        <v>421</v>
      </c>
      <c r="D149" s="414" t="s">
        <v>151</v>
      </c>
      <c r="E149" s="515" t="s">
        <v>147</v>
      </c>
      <c r="F149" s="415" t="s">
        <v>66</v>
      </c>
      <c r="G149" s="415" t="s">
        <v>69</v>
      </c>
      <c r="H149" s="415" t="s">
        <v>491</v>
      </c>
      <c r="I149" s="514">
        <v>36</v>
      </c>
    </row>
    <row r="150" spans="1:9" ht="16.8">
      <c r="A150" s="521" t="s">
        <v>191</v>
      </c>
      <c r="B150" s="522">
        <v>2</v>
      </c>
      <c r="C150" s="185" t="s">
        <v>421</v>
      </c>
      <c r="D150" s="1" t="s">
        <v>149</v>
      </c>
      <c r="E150" s="513" t="s">
        <v>147</v>
      </c>
      <c r="F150" s="186" t="s">
        <v>61</v>
      </c>
      <c r="G150" s="186" t="s">
        <v>65</v>
      </c>
      <c r="H150" s="186" t="s">
        <v>448</v>
      </c>
      <c r="I150" s="509">
        <v>303</v>
      </c>
    </row>
    <row r="151" spans="1:9" ht="16.8">
      <c r="A151" s="521" t="s">
        <v>571</v>
      </c>
      <c r="B151" s="522">
        <v>2</v>
      </c>
      <c r="C151" s="519" t="s">
        <v>524</v>
      </c>
      <c r="D151" s="1" t="s">
        <v>146</v>
      </c>
      <c r="E151" s="518" t="s">
        <v>147</v>
      </c>
      <c r="F151" s="518" t="s">
        <v>85</v>
      </c>
      <c r="G151" s="518" t="s">
        <v>67</v>
      </c>
      <c r="H151" s="518" t="s">
        <v>507</v>
      </c>
      <c r="I151" s="520">
        <v>176</v>
      </c>
    </row>
    <row r="152" spans="1:9" ht="16.8">
      <c r="A152" s="524" t="s">
        <v>572</v>
      </c>
      <c r="B152" s="525">
        <v>2</v>
      </c>
      <c r="C152" s="472" t="s">
        <v>422</v>
      </c>
      <c r="D152" s="488" t="s">
        <v>146</v>
      </c>
      <c r="E152" s="530" t="s">
        <v>147</v>
      </c>
      <c r="F152" s="489" t="s">
        <v>61</v>
      </c>
      <c r="G152" s="531" t="s">
        <v>65</v>
      </c>
      <c r="H152" s="531" t="s">
        <v>496</v>
      </c>
      <c r="I152" s="532">
        <v>158</v>
      </c>
    </row>
    <row r="153" spans="1:9" ht="16.8">
      <c r="A153" s="521" t="s">
        <v>573</v>
      </c>
      <c r="B153" s="522">
        <v>3</v>
      </c>
      <c r="C153" s="185" t="s">
        <v>422</v>
      </c>
      <c r="D153" s="1" t="s">
        <v>146</v>
      </c>
      <c r="E153" s="186" t="s">
        <v>147</v>
      </c>
      <c r="F153" s="186" t="s">
        <v>61</v>
      </c>
      <c r="G153" s="186" t="s">
        <v>65</v>
      </c>
      <c r="H153" s="186" t="s">
        <v>494</v>
      </c>
      <c r="I153" s="509">
        <v>89</v>
      </c>
    </row>
    <row r="154" spans="1:9" ht="16.8">
      <c r="A154" s="521" t="s">
        <v>574</v>
      </c>
      <c r="B154" s="522">
        <v>3</v>
      </c>
      <c r="C154" s="519" t="s">
        <v>421</v>
      </c>
      <c r="D154" s="1" t="s">
        <v>575</v>
      </c>
      <c r="E154" s="518" t="s">
        <v>147</v>
      </c>
      <c r="F154" s="518" t="s">
        <v>61</v>
      </c>
      <c r="G154" s="518" t="s">
        <v>212</v>
      </c>
      <c r="H154" s="518" t="s">
        <v>501</v>
      </c>
      <c r="I154" s="520">
        <v>113</v>
      </c>
    </row>
    <row r="155" spans="1:9" ht="16.8">
      <c r="A155" s="521" t="s">
        <v>576</v>
      </c>
      <c r="B155" s="522">
        <v>3</v>
      </c>
      <c r="C155" s="185" t="s">
        <v>87</v>
      </c>
      <c r="D155" s="414" t="s">
        <v>146</v>
      </c>
      <c r="E155" s="513" t="s">
        <v>147</v>
      </c>
      <c r="F155" s="415" t="s">
        <v>85</v>
      </c>
      <c r="G155" s="186" t="s">
        <v>65</v>
      </c>
      <c r="H155" s="186" t="s">
        <v>520</v>
      </c>
      <c r="I155" s="509">
        <v>101</v>
      </c>
    </row>
    <row r="156" spans="1:9" ht="16.8">
      <c r="A156" s="521" t="s">
        <v>171</v>
      </c>
      <c r="B156" s="522">
        <v>3</v>
      </c>
      <c r="C156" s="185" t="s">
        <v>421</v>
      </c>
      <c r="D156" s="414" t="s">
        <v>157</v>
      </c>
      <c r="E156" s="186" t="s">
        <v>147</v>
      </c>
      <c r="F156" s="415" t="s">
        <v>61</v>
      </c>
      <c r="G156" s="186" t="s">
        <v>212</v>
      </c>
      <c r="H156" s="186" t="s">
        <v>472</v>
      </c>
      <c r="I156" s="514">
        <v>94</v>
      </c>
    </row>
    <row r="157" spans="1:9" ht="16.8">
      <c r="A157" s="521" t="s">
        <v>577</v>
      </c>
      <c r="B157" s="522">
        <v>3</v>
      </c>
      <c r="C157" s="185" t="s">
        <v>421</v>
      </c>
      <c r="D157" s="1" t="s">
        <v>149</v>
      </c>
      <c r="E157" s="513" t="s">
        <v>147</v>
      </c>
      <c r="F157" s="415" t="s">
        <v>578</v>
      </c>
      <c r="G157" s="186" t="s">
        <v>69</v>
      </c>
      <c r="H157" s="186" t="s">
        <v>489</v>
      </c>
      <c r="I157" s="509">
        <v>88</v>
      </c>
    </row>
    <row r="158" spans="1:9" ht="16.8">
      <c r="A158" s="521" t="s">
        <v>172</v>
      </c>
      <c r="B158" s="522">
        <v>3</v>
      </c>
      <c r="C158" s="185" t="s">
        <v>421</v>
      </c>
      <c r="D158" s="414" t="s">
        <v>157</v>
      </c>
      <c r="E158" s="186" t="s">
        <v>147</v>
      </c>
      <c r="F158" s="415" t="s">
        <v>61</v>
      </c>
      <c r="G158" s="186" t="s">
        <v>64</v>
      </c>
      <c r="H158" s="186" t="s">
        <v>472</v>
      </c>
      <c r="I158" s="514">
        <v>95</v>
      </c>
    </row>
    <row r="159" spans="1:9" ht="16.8">
      <c r="A159" s="521" t="s">
        <v>579</v>
      </c>
      <c r="B159" s="522">
        <v>3</v>
      </c>
      <c r="C159" s="185" t="s">
        <v>421</v>
      </c>
      <c r="D159" s="1" t="s">
        <v>151</v>
      </c>
      <c r="E159" s="513" t="s">
        <v>147</v>
      </c>
      <c r="F159" s="186" t="s">
        <v>66</v>
      </c>
      <c r="G159" s="518" t="s">
        <v>69</v>
      </c>
      <c r="H159" s="518" t="s">
        <v>526</v>
      </c>
      <c r="I159" s="509">
        <v>81</v>
      </c>
    </row>
    <row r="160" spans="1:9" ht="16.8">
      <c r="A160" s="521" t="s">
        <v>580</v>
      </c>
      <c r="B160" s="522">
        <v>3</v>
      </c>
      <c r="C160" s="185" t="s">
        <v>421</v>
      </c>
      <c r="D160" s="1" t="s">
        <v>581</v>
      </c>
      <c r="E160" s="513" t="s">
        <v>147</v>
      </c>
      <c r="F160" s="415" t="s">
        <v>163</v>
      </c>
      <c r="G160" s="186" t="s">
        <v>148</v>
      </c>
      <c r="H160" s="186" t="s">
        <v>489</v>
      </c>
      <c r="I160" s="509">
        <v>89</v>
      </c>
    </row>
    <row r="161" spans="1:9" ht="16.8">
      <c r="A161" s="521" t="s">
        <v>582</v>
      </c>
      <c r="B161" s="522">
        <v>3</v>
      </c>
      <c r="C161" s="185" t="s">
        <v>421</v>
      </c>
      <c r="D161" s="414" t="s">
        <v>146</v>
      </c>
      <c r="E161" s="515" t="s">
        <v>147</v>
      </c>
      <c r="F161" s="415" t="s">
        <v>61</v>
      </c>
      <c r="G161" s="415" t="s">
        <v>148</v>
      </c>
      <c r="H161" s="415" t="s">
        <v>480</v>
      </c>
      <c r="I161" s="514">
        <v>82</v>
      </c>
    </row>
    <row r="162" spans="1:9" ht="16.8">
      <c r="A162" s="521" t="s">
        <v>193</v>
      </c>
      <c r="B162" s="522">
        <v>3</v>
      </c>
      <c r="C162" s="185" t="s">
        <v>70</v>
      </c>
      <c r="D162" s="414" t="s">
        <v>146</v>
      </c>
      <c r="E162" s="513" t="s">
        <v>147</v>
      </c>
      <c r="F162" s="415" t="s">
        <v>163</v>
      </c>
      <c r="G162" s="186" t="s">
        <v>64</v>
      </c>
      <c r="H162" s="186" t="s">
        <v>448</v>
      </c>
      <c r="I162" s="514">
        <v>207</v>
      </c>
    </row>
    <row r="163" spans="1:9" ht="16.8">
      <c r="A163" s="521" t="s">
        <v>252</v>
      </c>
      <c r="B163" s="522">
        <v>3</v>
      </c>
      <c r="C163" s="413" t="s">
        <v>87</v>
      </c>
      <c r="D163" s="414" t="s">
        <v>146</v>
      </c>
      <c r="E163" s="515" t="s">
        <v>62</v>
      </c>
      <c r="F163" s="415" t="s">
        <v>66</v>
      </c>
      <c r="G163" s="415" t="s">
        <v>65</v>
      </c>
      <c r="H163" s="415" t="s">
        <v>480</v>
      </c>
      <c r="I163" s="514">
        <v>84</v>
      </c>
    </row>
    <row r="164" spans="1:9" ht="16.8">
      <c r="A164" s="521" t="s">
        <v>410</v>
      </c>
      <c r="B164" s="522">
        <v>3</v>
      </c>
      <c r="C164" s="413" t="s">
        <v>68</v>
      </c>
      <c r="D164" s="414" t="s">
        <v>149</v>
      </c>
      <c r="E164" s="513" t="s">
        <v>229</v>
      </c>
      <c r="F164" s="415" t="s">
        <v>85</v>
      </c>
      <c r="G164" s="415" t="s">
        <v>69</v>
      </c>
      <c r="H164" s="186" t="s">
        <v>489</v>
      </c>
      <c r="I164" s="514">
        <v>91</v>
      </c>
    </row>
    <row r="165" spans="1:9" ht="16.8">
      <c r="A165" s="521" t="s">
        <v>194</v>
      </c>
      <c r="B165" s="522">
        <v>3</v>
      </c>
      <c r="C165" s="185" t="s">
        <v>422</v>
      </c>
      <c r="D165" s="1" t="s">
        <v>146</v>
      </c>
      <c r="E165" s="513" t="s">
        <v>147</v>
      </c>
      <c r="F165" s="186" t="s">
        <v>61</v>
      </c>
      <c r="G165" s="186" t="s">
        <v>65</v>
      </c>
      <c r="H165" s="186" t="s">
        <v>448</v>
      </c>
      <c r="I165" s="509">
        <v>213</v>
      </c>
    </row>
    <row r="166" spans="1:9" ht="16.8">
      <c r="A166" s="521" t="s">
        <v>195</v>
      </c>
      <c r="B166" s="522">
        <v>3</v>
      </c>
      <c r="C166" s="413" t="s">
        <v>68</v>
      </c>
      <c r="D166" s="1" t="s">
        <v>146</v>
      </c>
      <c r="E166" s="513" t="s">
        <v>147</v>
      </c>
      <c r="F166" s="186" t="s">
        <v>61</v>
      </c>
      <c r="G166" s="186" t="s">
        <v>65</v>
      </c>
      <c r="H166" s="186" t="s">
        <v>448</v>
      </c>
      <c r="I166" s="509">
        <v>216</v>
      </c>
    </row>
    <row r="167" spans="1:9" ht="16.8">
      <c r="A167" s="521" t="s">
        <v>196</v>
      </c>
      <c r="B167" s="522">
        <v>3</v>
      </c>
      <c r="C167" s="185" t="s">
        <v>421</v>
      </c>
      <c r="D167" s="414" t="s">
        <v>149</v>
      </c>
      <c r="E167" s="513" t="s">
        <v>147</v>
      </c>
      <c r="F167" s="415" t="s">
        <v>207</v>
      </c>
      <c r="G167" s="186" t="s">
        <v>65</v>
      </c>
      <c r="H167" s="186" t="s">
        <v>448</v>
      </c>
      <c r="I167" s="514">
        <v>221</v>
      </c>
    </row>
    <row r="168" spans="1:9" ht="16.8">
      <c r="A168" s="521" t="s">
        <v>197</v>
      </c>
      <c r="B168" s="522">
        <v>3</v>
      </c>
      <c r="C168" s="185" t="s">
        <v>423</v>
      </c>
      <c r="D168" s="1" t="s">
        <v>146</v>
      </c>
      <c r="E168" s="186" t="s">
        <v>147</v>
      </c>
      <c r="F168" s="415" t="s">
        <v>85</v>
      </c>
      <c r="G168" s="186" t="s">
        <v>69</v>
      </c>
      <c r="H168" s="186" t="s">
        <v>448</v>
      </c>
      <c r="I168" s="514">
        <v>224</v>
      </c>
    </row>
    <row r="169" spans="1:9" ht="16.8">
      <c r="A169" s="521" t="s">
        <v>583</v>
      </c>
      <c r="B169" s="522">
        <v>3</v>
      </c>
      <c r="C169" s="185" t="s">
        <v>421</v>
      </c>
      <c r="D169" s="414" t="s">
        <v>151</v>
      </c>
      <c r="E169" s="186" t="s">
        <v>147</v>
      </c>
      <c r="F169" s="186" t="s">
        <v>85</v>
      </c>
      <c r="G169" s="186" t="s">
        <v>65</v>
      </c>
      <c r="H169" s="186" t="s">
        <v>494</v>
      </c>
      <c r="I169" s="509">
        <v>98</v>
      </c>
    </row>
    <row r="170" spans="1:9" ht="16.8">
      <c r="A170" s="521" t="s">
        <v>584</v>
      </c>
      <c r="B170" s="522">
        <v>3</v>
      </c>
      <c r="C170" s="185" t="s">
        <v>421</v>
      </c>
      <c r="D170" s="414" t="s">
        <v>503</v>
      </c>
      <c r="E170" s="513" t="s">
        <v>484</v>
      </c>
      <c r="F170" s="415" t="s">
        <v>61</v>
      </c>
      <c r="G170" s="186" t="s">
        <v>69</v>
      </c>
      <c r="H170" s="186" t="s">
        <v>496</v>
      </c>
      <c r="I170" s="514">
        <v>147</v>
      </c>
    </row>
    <row r="171" spans="1:9" ht="16.8">
      <c r="A171" s="521" t="s">
        <v>585</v>
      </c>
      <c r="B171" s="522">
        <v>3</v>
      </c>
      <c r="C171" s="519" t="s">
        <v>70</v>
      </c>
      <c r="D171" s="1" t="s">
        <v>146</v>
      </c>
      <c r="E171" s="518" t="s">
        <v>147</v>
      </c>
      <c r="F171" s="518" t="s">
        <v>75</v>
      </c>
      <c r="G171" s="518" t="s">
        <v>67</v>
      </c>
      <c r="H171" s="518" t="s">
        <v>501</v>
      </c>
      <c r="I171" s="520">
        <v>116</v>
      </c>
    </row>
    <row r="172" spans="1:9" ht="16.8">
      <c r="A172" s="521" t="s">
        <v>586</v>
      </c>
      <c r="B172" s="522">
        <v>3</v>
      </c>
      <c r="C172" s="185" t="s">
        <v>421</v>
      </c>
      <c r="D172" s="414" t="s">
        <v>236</v>
      </c>
      <c r="E172" s="513" t="s">
        <v>484</v>
      </c>
      <c r="F172" s="415" t="s">
        <v>66</v>
      </c>
      <c r="G172" s="186" t="s">
        <v>239</v>
      </c>
      <c r="H172" s="186" t="s">
        <v>496</v>
      </c>
      <c r="I172" s="514">
        <v>149</v>
      </c>
    </row>
    <row r="173" spans="1:9" ht="16.8">
      <c r="A173" s="521" t="s">
        <v>233</v>
      </c>
      <c r="B173" s="522">
        <v>3</v>
      </c>
      <c r="C173" s="185" t="s">
        <v>421</v>
      </c>
      <c r="D173" s="1" t="s">
        <v>149</v>
      </c>
      <c r="E173" s="513" t="s">
        <v>62</v>
      </c>
      <c r="F173" s="186" t="s">
        <v>232</v>
      </c>
      <c r="G173" s="186" t="s">
        <v>64</v>
      </c>
      <c r="H173" s="186" t="s">
        <v>530</v>
      </c>
      <c r="I173" s="509">
        <v>122</v>
      </c>
    </row>
    <row r="174" spans="1:9" ht="16.8">
      <c r="A174" s="521" t="s">
        <v>587</v>
      </c>
      <c r="B174" s="522">
        <v>3</v>
      </c>
      <c r="C174" s="185" t="s">
        <v>70</v>
      </c>
      <c r="D174" s="1" t="s">
        <v>149</v>
      </c>
      <c r="E174" s="515" t="s">
        <v>147</v>
      </c>
      <c r="F174" s="415" t="s">
        <v>163</v>
      </c>
      <c r="G174" s="415" t="s">
        <v>239</v>
      </c>
      <c r="H174" s="415" t="s">
        <v>588</v>
      </c>
      <c r="I174" s="514">
        <v>50</v>
      </c>
    </row>
    <row r="175" spans="1:9" ht="16.8">
      <c r="A175" s="521" t="s">
        <v>589</v>
      </c>
      <c r="B175" s="522">
        <v>3</v>
      </c>
      <c r="C175" s="185" t="s">
        <v>68</v>
      </c>
      <c r="D175" s="1" t="s">
        <v>146</v>
      </c>
      <c r="E175" s="513" t="s">
        <v>147</v>
      </c>
      <c r="F175" s="186" t="s">
        <v>85</v>
      </c>
      <c r="G175" s="518" t="s">
        <v>69</v>
      </c>
      <c r="H175" s="518" t="s">
        <v>526</v>
      </c>
      <c r="I175" s="509">
        <v>87</v>
      </c>
    </row>
    <row r="176" spans="1:9" ht="16.8">
      <c r="A176" s="521" t="s">
        <v>590</v>
      </c>
      <c r="B176" s="522">
        <v>3</v>
      </c>
      <c r="C176" s="185" t="s">
        <v>421</v>
      </c>
      <c r="D176" s="1" t="s">
        <v>146</v>
      </c>
      <c r="E176" s="513" t="s">
        <v>147</v>
      </c>
      <c r="F176" s="415" t="s">
        <v>66</v>
      </c>
      <c r="G176" s="186" t="s">
        <v>148</v>
      </c>
      <c r="H176" s="186" t="s">
        <v>591</v>
      </c>
      <c r="I176" s="528">
        <v>106</v>
      </c>
    </row>
    <row r="177" spans="1:9" ht="16.8">
      <c r="A177" s="521" t="s">
        <v>592</v>
      </c>
      <c r="B177" s="522">
        <v>3</v>
      </c>
      <c r="C177" s="185" t="s">
        <v>421</v>
      </c>
      <c r="D177" s="1" t="s">
        <v>146</v>
      </c>
      <c r="E177" s="513" t="s">
        <v>147</v>
      </c>
      <c r="F177" s="415" t="s">
        <v>66</v>
      </c>
      <c r="G177" s="186" t="s">
        <v>148</v>
      </c>
      <c r="H177" s="186" t="s">
        <v>591</v>
      </c>
      <c r="I177" s="528">
        <v>106</v>
      </c>
    </row>
    <row r="178" spans="1:9" ht="16.8">
      <c r="A178" s="521" t="s">
        <v>593</v>
      </c>
      <c r="B178" s="522">
        <v>3</v>
      </c>
      <c r="C178" s="185" t="s">
        <v>421</v>
      </c>
      <c r="D178" s="1" t="s">
        <v>146</v>
      </c>
      <c r="E178" s="513" t="s">
        <v>147</v>
      </c>
      <c r="F178" s="415" t="s">
        <v>66</v>
      </c>
      <c r="G178" s="186" t="s">
        <v>148</v>
      </c>
      <c r="H178" s="186" t="s">
        <v>591</v>
      </c>
      <c r="I178" s="528">
        <v>107</v>
      </c>
    </row>
    <row r="179" spans="1:9" ht="16.8">
      <c r="A179" s="521" t="s">
        <v>594</v>
      </c>
      <c r="B179" s="522">
        <v>3</v>
      </c>
      <c r="C179" s="185" t="s">
        <v>421</v>
      </c>
      <c r="D179" s="1" t="s">
        <v>146</v>
      </c>
      <c r="E179" s="513" t="s">
        <v>147</v>
      </c>
      <c r="F179" s="415" t="s">
        <v>66</v>
      </c>
      <c r="G179" s="186" t="s">
        <v>148</v>
      </c>
      <c r="H179" s="186" t="s">
        <v>591</v>
      </c>
      <c r="I179" s="528">
        <v>107</v>
      </c>
    </row>
    <row r="180" spans="1:9" ht="16.8">
      <c r="A180" s="521" t="s">
        <v>595</v>
      </c>
      <c r="B180" s="522">
        <v>3</v>
      </c>
      <c r="C180" s="185" t="s">
        <v>421</v>
      </c>
      <c r="D180" s="414" t="s">
        <v>554</v>
      </c>
      <c r="E180" s="513" t="s">
        <v>147</v>
      </c>
      <c r="F180" s="415" t="s">
        <v>61</v>
      </c>
      <c r="G180" s="186" t="s">
        <v>65</v>
      </c>
      <c r="H180" s="186" t="s">
        <v>489</v>
      </c>
      <c r="I180" s="509">
        <v>99</v>
      </c>
    </row>
    <row r="181" spans="1:9" ht="16.8">
      <c r="A181" s="521" t="s">
        <v>596</v>
      </c>
      <c r="B181" s="522">
        <v>3</v>
      </c>
      <c r="C181" s="413" t="s">
        <v>421</v>
      </c>
      <c r="D181" s="414" t="s">
        <v>149</v>
      </c>
      <c r="E181" s="513" t="s">
        <v>147</v>
      </c>
      <c r="F181" s="415" t="s">
        <v>85</v>
      </c>
      <c r="G181" s="186" t="s">
        <v>148</v>
      </c>
      <c r="H181" s="186" t="s">
        <v>448</v>
      </c>
      <c r="I181" s="509">
        <v>250</v>
      </c>
    </row>
    <row r="182" spans="1:9" ht="16.8">
      <c r="A182" s="521" t="s">
        <v>597</v>
      </c>
      <c r="B182" s="522">
        <v>3</v>
      </c>
      <c r="C182" s="185" t="s">
        <v>421</v>
      </c>
      <c r="D182" s="1" t="s">
        <v>149</v>
      </c>
      <c r="E182" s="513" t="s">
        <v>147</v>
      </c>
      <c r="F182" s="415" t="s">
        <v>66</v>
      </c>
      <c r="G182" s="186" t="s">
        <v>67</v>
      </c>
      <c r="H182" s="186" t="s">
        <v>489</v>
      </c>
      <c r="I182" s="509">
        <v>102</v>
      </c>
    </row>
    <row r="183" spans="1:9" ht="16.8">
      <c r="A183" s="521" t="s">
        <v>198</v>
      </c>
      <c r="B183" s="522">
        <v>3</v>
      </c>
      <c r="C183" s="185" t="s">
        <v>421</v>
      </c>
      <c r="D183" s="1" t="s">
        <v>149</v>
      </c>
      <c r="E183" s="513" t="s">
        <v>147</v>
      </c>
      <c r="F183" s="186" t="s">
        <v>66</v>
      </c>
      <c r="G183" s="186" t="s">
        <v>67</v>
      </c>
      <c r="H183" s="186" t="s">
        <v>448</v>
      </c>
      <c r="I183" s="509">
        <v>252</v>
      </c>
    </row>
    <row r="184" spans="1:9" ht="16.8">
      <c r="A184" s="521" t="s">
        <v>199</v>
      </c>
      <c r="B184" s="522">
        <v>3</v>
      </c>
      <c r="C184" s="185" t="s">
        <v>68</v>
      </c>
      <c r="D184" s="1" t="s">
        <v>157</v>
      </c>
      <c r="E184" s="513" t="s">
        <v>147</v>
      </c>
      <c r="F184" s="186" t="s">
        <v>61</v>
      </c>
      <c r="G184" s="186" t="s">
        <v>65</v>
      </c>
      <c r="H184" s="186" t="s">
        <v>448</v>
      </c>
      <c r="I184" s="509">
        <v>257</v>
      </c>
    </row>
    <row r="185" spans="1:9" ht="16.8">
      <c r="A185" s="521" t="s">
        <v>598</v>
      </c>
      <c r="B185" s="522">
        <v>3</v>
      </c>
      <c r="C185" s="185" t="s">
        <v>68</v>
      </c>
      <c r="D185" s="414" t="s">
        <v>236</v>
      </c>
      <c r="E185" s="513" t="s">
        <v>147</v>
      </c>
      <c r="F185" s="415" t="s">
        <v>207</v>
      </c>
      <c r="G185" s="186" t="s">
        <v>65</v>
      </c>
      <c r="H185" s="415" t="s">
        <v>491</v>
      </c>
      <c r="I185" s="514">
        <v>32</v>
      </c>
    </row>
    <row r="186" spans="1:9" ht="16.8">
      <c r="A186" s="521" t="s">
        <v>200</v>
      </c>
      <c r="B186" s="522">
        <v>3</v>
      </c>
      <c r="C186" s="185" t="s">
        <v>421</v>
      </c>
      <c r="D186" s="414" t="s">
        <v>149</v>
      </c>
      <c r="E186" s="186" t="s">
        <v>147</v>
      </c>
      <c r="F186" s="186" t="s">
        <v>207</v>
      </c>
      <c r="G186" s="186" t="s">
        <v>65</v>
      </c>
      <c r="H186" s="186" t="s">
        <v>448</v>
      </c>
      <c r="I186" s="514">
        <v>262</v>
      </c>
    </row>
    <row r="187" spans="1:9" ht="16.8">
      <c r="A187" s="521" t="s">
        <v>201</v>
      </c>
      <c r="B187" s="522">
        <v>3</v>
      </c>
      <c r="C187" s="185" t="s">
        <v>422</v>
      </c>
      <c r="D187" s="414" t="s">
        <v>149</v>
      </c>
      <c r="E187" s="186" t="s">
        <v>147</v>
      </c>
      <c r="F187" s="186" t="s">
        <v>61</v>
      </c>
      <c r="G187" s="186" t="s">
        <v>65</v>
      </c>
      <c r="H187" s="186" t="s">
        <v>448</v>
      </c>
      <c r="I187" s="514">
        <v>262</v>
      </c>
    </row>
    <row r="188" spans="1:9" ht="16.8">
      <c r="A188" s="521" t="s">
        <v>202</v>
      </c>
      <c r="B188" s="522">
        <v>3</v>
      </c>
      <c r="C188" s="185" t="s">
        <v>60</v>
      </c>
      <c r="D188" s="1" t="s">
        <v>149</v>
      </c>
      <c r="E188" s="513" t="s">
        <v>147</v>
      </c>
      <c r="F188" s="186" t="s">
        <v>61</v>
      </c>
      <c r="G188" s="186" t="s">
        <v>67</v>
      </c>
      <c r="H188" s="186" t="s">
        <v>448</v>
      </c>
      <c r="I188" s="509">
        <v>266</v>
      </c>
    </row>
    <row r="189" spans="1:9" ht="16.8">
      <c r="A189" s="521" t="s">
        <v>204</v>
      </c>
      <c r="B189" s="522">
        <v>3</v>
      </c>
      <c r="C189" s="185" t="s">
        <v>421</v>
      </c>
      <c r="D189" s="414" t="s">
        <v>149</v>
      </c>
      <c r="E189" s="513" t="s">
        <v>147</v>
      </c>
      <c r="F189" s="415" t="s">
        <v>163</v>
      </c>
      <c r="G189" s="186" t="s">
        <v>65</v>
      </c>
      <c r="H189" s="186" t="s">
        <v>448</v>
      </c>
      <c r="I189" s="509">
        <v>267</v>
      </c>
    </row>
    <row r="190" spans="1:9" ht="16.8">
      <c r="A190" s="521" t="s">
        <v>203</v>
      </c>
      <c r="B190" s="522">
        <v>3</v>
      </c>
      <c r="C190" s="185" t="s">
        <v>68</v>
      </c>
      <c r="D190" s="1" t="s">
        <v>146</v>
      </c>
      <c r="E190" s="513" t="s">
        <v>147</v>
      </c>
      <c r="F190" s="186" t="s">
        <v>61</v>
      </c>
      <c r="G190" s="186" t="s">
        <v>65</v>
      </c>
      <c r="H190" s="186" t="s">
        <v>448</v>
      </c>
      <c r="I190" s="509">
        <v>271</v>
      </c>
    </row>
    <row r="191" spans="1:9" ht="16.8">
      <c r="A191" s="521" t="s">
        <v>599</v>
      </c>
      <c r="B191" s="522">
        <v>3</v>
      </c>
      <c r="C191" s="185" t="s">
        <v>60</v>
      </c>
      <c r="D191" s="1" t="s">
        <v>149</v>
      </c>
      <c r="E191" s="513" t="s">
        <v>147</v>
      </c>
      <c r="F191" s="186" t="s">
        <v>85</v>
      </c>
      <c r="G191" s="186" t="s">
        <v>67</v>
      </c>
      <c r="H191" s="186" t="s">
        <v>477</v>
      </c>
      <c r="I191" s="514">
        <v>120</v>
      </c>
    </row>
    <row r="192" spans="1:9" ht="16.8">
      <c r="A192" s="521" t="s">
        <v>600</v>
      </c>
      <c r="B192" s="522">
        <v>3</v>
      </c>
      <c r="C192" s="185" t="s">
        <v>60</v>
      </c>
      <c r="D192" s="1" t="s">
        <v>149</v>
      </c>
      <c r="E192" s="513" t="s">
        <v>147</v>
      </c>
      <c r="F192" s="415" t="s">
        <v>61</v>
      </c>
      <c r="G192" s="186" t="s">
        <v>67</v>
      </c>
      <c r="H192" s="186" t="s">
        <v>601</v>
      </c>
      <c r="I192" s="509">
        <v>132</v>
      </c>
    </row>
    <row r="193" spans="1:9" ht="16.8">
      <c r="A193" s="521" t="s">
        <v>602</v>
      </c>
      <c r="B193" s="522">
        <v>3</v>
      </c>
      <c r="C193" s="519" t="s">
        <v>421</v>
      </c>
      <c r="D193" s="1" t="s">
        <v>151</v>
      </c>
      <c r="E193" s="518" t="s">
        <v>147</v>
      </c>
      <c r="F193" s="518" t="s">
        <v>66</v>
      </c>
      <c r="G193" s="518" t="s">
        <v>148</v>
      </c>
      <c r="H193" s="518" t="s">
        <v>501</v>
      </c>
      <c r="I193" s="520">
        <v>121</v>
      </c>
    </row>
    <row r="194" spans="1:9" ht="16.8">
      <c r="A194" s="521" t="s">
        <v>205</v>
      </c>
      <c r="B194" s="522">
        <v>3</v>
      </c>
      <c r="C194" s="185" t="s">
        <v>68</v>
      </c>
      <c r="D194" s="1" t="s">
        <v>157</v>
      </c>
      <c r="E194" s="513" t="s">
        <v>147</v>
      </c>
      <c r="F194" s="186" t="s">
        <v>98</v>
      </c>
      <c r="G194" s="186" t="s">
        <v>69</v>
      </c>
      <c r="H194" s="186" t="s">
        <v>448</v>
      </c>
      <c r="I194" s="509">
        <v>280</v>
      </c>
    </row>
    <row r="195" spans="1:9" ht="16.8">
      <c r="A195" s="521" t="s">
        <v>208</v>
      </c>
      <c r="B195" s="522">
        <v>3</v>
      </c>
      <c r="C195" s="185" t="s">
        <v>87</v>
      </c>
      <c r="D195" s="1" t="s">
        <v>146</v>
      </c>
      <c r="E195" s="513" t="s">
        <v>147</v>
      </c>
      <c r="F195" s="186" t="s">
        <v>66</v>
      </c>
      <c r="G195" s="186" t="s">
        <v>64</v>
      </c>
      <c r="H195" s="186" t="s">
        <v>448</v>
      </c>
      <c r="I195" s="509">
        <v>282</v>
      </c>
    </row>
    <row r="196" spans="1:9" ht="16.8">
      <c r="A196" s="521" t="s">
        <v>209</v>
      </c>
      <c r="B196" s="522">
        <v>3</v>
      </c>
      <c r="C196" s="185" t="s">
        <v>421</v>
      </c>
      <c r="D196" s="414" t="s">
        <v>149</v>
      </c>
      <c r="E196" s="513" t="s">
        <v>147</v>
      </c>
      <c r="F196" s="415" t="s">
        <v>163</v>
      </c>
      <c r="G196" s="186" t="s">
        <v>148</v>
      </c>
      <c r="H196" s="186" t="s">
        <v>448</v>
      </c>
      <c r="I196" s="509">
        <v>283</v>
      </c>
    </row>
    <row r="197" spans="1:9" ht="16.8">
      <c r="A197" s="521" t="s">
        <v>603</v>
      </c>
      <c r="B197" s="522">
        <v>3</v>
      </c>
      <c r="C197" s="185" t="s">
        <v>421</v>
      </c>
      <c r="D197" s="1" t="s">
        <v>146</v>
      </c>
      <c r="E197" s="513" t="s">
        <v>147</v>
      </c>
      <c r="F197" s="186" t="s">
        <v>61</v>
      </c>
      <c r="G197" s="518" t="s">
        <v>148</v>
      </c>
      <c r="H197" s="518" t="s">
        <v>526</v>
      </c>
      <c r="I197" s="509">
        <v>90</v>
      </c>
    </row>
    <row r="198" spans="1:9" ht="16.8">
      <c r="A198" s="521" t="s">
        <v>268</v>
      </c>
      <c r="B198" s="522">
        <v>3</v>
      </c>
      <c r="C198" s="185" t="s">
        <v>70</v>
      </c>
      <c r="D198" s="414" t="s">
        <v>151</v>
      </c>
      <c r="E198" s="513" t="s">
        <v>147</v>
      </c>
      <c r="F198" s="415" t="s">
        <v>163</v>
      </c>
      <c r="G198" s="186" t="s">
        <v>69</v>
      </c>
      <c r="H198" s="186" t="s">
        <v>485</v>
      </c>
      <c r="I198" s="509">
        <v>202</v>
      </c>
    </row>
    <row r="199" spans="1:9" ht="16.8">
      <c r="A199" s="521" t="s">
        <v>210</v>
      </c>
      <c r="B199" s="522">
        <v>3</v>
      </c>
      <c r="C199" s="185" t="s">
        <v>421</v>
      </c>
      <c r="D199" s="1" t="s">
        <v>157</v>
      </c>
      <c r="E199" s="513" t="s">
        <v>147</v>
      </c>
      <c r="F199" s="186" t="s">
        <v>61</v>
      </c>
      <c r="G199" s="186" t="s">
        <v>65</v>
      </c>
      <c r="H199" s="186" t="s">
        <v>448</v>
      </c>
      <c r="I199" s="509">
        <v>284</v>
      </c>
    </row>
    <row r="200" spans="1:9" ht="16.8">
      <c r="A200" s="521" t="s">
        <v>396</v>
      </c>
      <c r="B200" s="522">
        <v>3</v>
      </c>
      <c r="C200" s="185" t="s">
        <v>68</v>
      </c>
      <c r="D200" s="1" t="s">
        <v>149</v>
      </c>
      <c r="E200" s="513" t="s">
        <v>147</v>
      </c>
      <c r="F200" s="186" t="s">
        <v>85</v>
      </c>
      <c r="G200" s="186" t="s">
        <v>69</v>
      </c>
      <c r="H200" s="186" t="s">
        <v>448</v>
      </c>
      <c r="I200" s="509">
        <v>288</v>
      </c>
    </row>
    <row r="201" spans="1:9" ht="16.8">
      <c r="A201" s="521" t="s">
        <v>604</v>
      </c>
      <c r="B201" s="522">
        <v>3</v>
      </c>
      <c r="C201" s="185" t="s">
        <v>421</v>
      </c>
      <c r="D201" s="414" t="s">
        <v>151</v>
      </c>
      <c r="E201" s="513" t="s">
        <v>147</v>
      </c>
      <c r="F201" s="415" t="s">
        <v>66</v>
      </c>
      <c r="G201" s="186" t="s">
        <v>69</v>
      </c>
      <c r="H201" s="186" t="s">
        <v>477</v>
      </c>
      <c r="I201" s="514">
        <v>127</v>
      </c>
    </row>
    <row r="202" spans="1:9" ht="16.8">
      <c r="A202" s="521" t="s">
        <v>253</v>
      </c>
      <c r="B202" s="522">
        <v>3</v>
      </c>
      <c r="C202" s="185" t="s">
        <v>68</v>
      </c>
      <c r="D202" s="1" t="s">
        <v>146</v>
      </c>
      <c r="E202" s="513" t="s">
        <v>147</v>
      </c>
      <c r="F202" s="186" t="s">
        <v>61</v>
      </c>
      <c r="G202" s="186" t="s">
        <v>207</v>
      </c>
      <c r="H202" s="186" t="s">
        <v>262</v>
      </c>
      <c r="I202" s="509">
        <v>186</v>
      </c>
    </row>
    <row r="203" spans="1:9" ht="16.8">
      <c r="A203" s="521" t="s">
        <v>263</v>
      </c>
      <c r="B203" s="522">
        <v>3</v>
      </c>
      <c r="C203" s="185" t="s">
        <v>68</v>
      </c>
      <c r="D203" s="1" t="s">
        <v>146</v>
      </c>
      <c r="E203" s="513" t="s">
        <v>147</v>
      </c>
      <c r="F203" s="186" t="s">
        <v>363</v>
      </c>
      <c r="G203" s="186" t="s">
        <v>207</v>
      </c>
      <c r="H203" s="186" t="s">
        <v>262</v>
      </c>
      <c r="I203" s="509">
        <v>186</v>
      </c>
    </row>
    <row r="204" spans="1:9" ht="16.8">
      <c r="A204" s="521" t="s">
        <v>605</v>
      </c>
      <c r="B204" s="522">
        <v>3</v>
      </c>
      <c r="C204" s="185" t="s">
        <v>87</v>
      </c>
      <c r="D204" s="1" t="s">
        <v>146</v>
      </c>
      <c r="E204" s="513" t="s">
        <v>147</v>
      </c>
      <c r="F204" s="415" t="s">
        <v>66</v>
      </c>
      <c r="G204" s="186" t="s">
        <v>64</v>
      </c>
      <c r="H204" s="186" t="s">
        <v>606</v>
      </c>
      <c r="I204" s="509">
        <v>74</v>
      </c>
    </row>
    <row r="205" spans="1:9" ht="16.8">
      <c r="A205" s="521" t="s">
        <v>211</v>
      </c>
      <c r="B205" s="522">
        <v>3</v>
      </c>
      <c r="C205" s="185" t="s">
        <v>421</v>
      </c>
      <c r="D205" s="1" t="s">
        <v>157</v>
      </c>
      <c r="E205" s="513" t="s">
        <v>147</v>
      </c>
      <c r="F205" s="186" t="s">
        <v>61</v>
      </c>
      <c r="G205" s="186" t="s">
        <v>212</v>
      </c>
      <c r="H205" s="186" t="s">
        <v>448</v>
      </c>
      <c r="I205" s="509">
        <v>300</v>
      </c>
    </row>
    <row r="206" spans="1:9" ht="16.8">
      <c r="A206" s="521" t="s">
        <v>607</v>
      </c>
      <c r="B206" s="522">
        <v>3</v>
      </c>
      <c r="C206" s="185" t="s">
        <v>87</v>
      </c>
      <c r="D206" s="1" t="s">
        <v>146</v>
      </c>
      <c r="E206" s="513" t="s">
        <v>147</v>
      </c>
      <c r="F206" s="186" t="s">
        <v>608</v>
      </c>
      <c r="G206" s="186" t="s">
        <v>65</v>
      </c>
      <c r="H206" s="186" t="s">
        <v>526</v>
      </c>
      <c r="I206" s="509">
        <v>92</v>
      </c>
    </row>
    <row r="207" spans="1:9" ht="16.8">
      <c r="A207" s="521" t="s">
        <v>213</v>
      </c>
      <c r="B207" s="522">
        <v>3</v>
      </c>
      <c r="C207" s="185" t="s">
        <v>70</v>
      </c>
      <c r="D207" s="1" t="s">
        <v>157</v>
      </c>
      <c r="E207" s="513" t="s">
        <v>147</v>
      </c>
      <c r="F207" s="186" t="s">
        <v>163</v>
      </c>
      <c r="G207" s="186" t="s">
        <v>69</v>
      </c>
      <c r="H207" s="186" t="s">
        <v>448</v>
      </c>
      <c r="I207" s="509">
        <v>302</v>
      </c>
    </row>
    <row r="208" spans="1:9" ht="16.8">
      <c r="A208" s="524" t="s">
        <v>609</v>
      </c>
      <c r="B208" s="525">
        <v>3</v>
      </c>
      <c r="C208" s="472" t="s">
        <v>70</v>
      </c>
      <c r="D208" s="488" t="s">
        <v>146</v>
      </c>
      <c r="E208" s="530" t="s">
        <v>147</v>
      </c>
      <c r="F208" s="489" t="s">
        <v>85</v>
      </c>
      <c r="G208" s="531" t="s">
        <v>69</v>
      </c>
      <c r="H208" s="531" t="s">
        <v>489</v>
      </c>
      <c r="I208" s="533">
        <v>106</v>
      </c>
    </row>
    <row r="209" spans="1:9" ht="16.8">
      <c r="A209" s="521" t="s">
        <v>214</v>
      </c>
      <c r="B209" s="522">
        <v>4</v>
      </c>
      <c r="C209" s="185" t="s">
        <v>421</v>
      </c>
      <c r="D209" s="1" t="s">
        <v>149</v>
      </c>
      <c r="E209" s="513" t="s">
        <v>147</v>
      </c>
      <c r="F209" s="186" t="s">
        <v>61</v>
      </c>
      <c r="G209" s="186" t="s">
        <v>67</v>
      </c>
      <c r="H209" s="186" t="s">
        <v>448</v>
      </c>
      <c r="I209" s="509">
        <v>196</v>
      </c>
    </row>
    <row r="210" spans="1:9" ht="16.8">
      <c r="A210" s="521" t="s">
        <v>215</v>
      </c>
      <c r="B210" s="522">
        <v>4</v>
      </c>
      <c r="C210" s="185" t="s">
        <v>60</v>
      </c>
      <c r="D210" s="414" t="s">
        <v>149</v>
      </c>
      <c r="E210" s="186" t="s">
        <v>147</v>
      </c>
      <c r="F210" s="186" t="s">
        <v>76</v>
      </c>
      <c r="G210" s="186" t="s">
        <v>67</v>
      </c>
      <c r="H210" s="186" t="s">
        <v>448</v>
      </c>
      <c r="I210" s="514">
        <v>200</v>
      </c>
    </row>
    <row r="211" spans="1:9" ht="16.8">
      <c r="A211" s="521" t="s">
        <v>610</v>
      </c>
      <c r="B211" s="522">
        <v>4</v>
      </c>
      <c r="C211" s="185" t="s">
        <v>68</v>
      </c>
      <c r="D211" s="1" t="s">
        <v>157</v>
      </c>
      <c r="E211" s="513" t="s">
        <v>147</v>
      </c>
      <c r="F211" s="415" t="s">
        <v>85</v>
      </c>
      <c r="G211" s="186" t="s">
        <v>65</v>
      </c>
      <c r="H211" s="186" t="s">
        <v>477</v>
      </c>
      <c r="I211" s="514">
        <v>97</v>
      </c>
    </row>
    <row r="212" spans="1:9" ht="16.8">
      <c r="A212" s="521" t="s">
        <v>611</v>
      </c>
      <c r="B212" s="522">
        <v>4</v>
      </c>
      <c r="C212" s="185" t="s">
        <v>70</v>
      </c>
      <c r="D212" s="1" t="s">
        <v>146</v>
      </c>
      <c r="E212" s="513" t="s">
        <v>147</v>
      </c>
      <c r="F212" s="415" t="s">
        <v>98</v>
      </c>
      <c r="G212" s="186" t="s">
        <v>67</v>
      </c>
      <c r="H212" s="186" t="s">
        <v>528</v>
      </c>
      <c r="I212" s="509">
        <v>125</v>
      </c>
    </row>
    <row r="213" spans="1:9" ht="16.8">
      <c r="A213" s="521" t="s">
        <v>612</v>
      </c>
      <c r="B213" s="522">
        <v>4</v>
      </c>
      <c r="C213" s="185" t="s">
        <v>421</v>
      </c>
      <c r="D213" s="1" t="s">
        <v>146</v>
      </c>
      <c r="E213" s="513" t="s">
        <v>147</v>
      </c>
      <c r="F213" s="186" t="s">
        <v>363</v>
      </c>
      <c r="G213" s="518" t="s">
        <v>69</v>
      </c>
      <c r="H213" s="518" t="s">
        <v>526</v>
      </c>
      <c r="I213" s="509">
        <v>81</v>
      </c>
    </row>
    <row r="214" spans="1:9" ht="16.8">
      <c r="A214" s="521" t="s">
        <v>613</v>
      </c>
      <c r="B214" s="522">
        <v>4</v>
      </c>
      <c r="C214" s="185" t="s">
        <v>70</v>
      </c>
      <c r="D214" s="1" t="s">
        <v>149</v>
      </c>
      <c r="E214" s="513" t="s">
        <v>147</v>
      </c>
      <c r="F214" s="415" t="s">
        <v>98</v>
      </c>
      <c r="G214" s="186" t="s">
        <v>207</v>
      </c>
      <c r="H214" s="186" t="s">
        <v>489</v>
      </c>
      <c r="I214" s="509">
        <v>89</v>
      </c>
    </row>
    <row r="215" spans="1:9" ht="16.8">
      <c r="A215" s="521" t="s">
        <v>614</v>
      </c>
      <c r="B215" s="522">
        <v>4</v>
      </c>
      <c r="C215" s="185" t="s">
        <v>87</v>
      </c>
      <c r="D215" s="1" t="s">
        <v>146</v>
      </c>
      <c r="E215" s="513" t="s">
        <v>147</v>
      </c>
      <c r="F215" s="186" t="s">
        <v>61</v>
      </c>
      <c r="G215" s="518" t="s">
        <v>148</v>
      </c>
      <c r="H215" s="518" t="s">
        <v>526</v>
      </c>
      <c r="I215" s="509">
        <v>84</v>
      </c>
    </row>
    <row r="216" spans="1:9" ht="16.8">
      <c r="A216" s="521" t="s">
        <v>615</v>
      </c>
      <c r="B216" s="522">
        <v>4</v>
      </c>
      <c r="C216" s="185" t="s">
        <v>421</v>
      </c>
      <c r="D216" s="1" t="s">
        <v>146</v>
      </c>
      <c r="E216" s="513" t="s">
        <v>147</v>
      </c>
      <c r="F216" s="186" t="s">
        <v>61</v>
      </c>
      <c r="G216" s="186" t="s">
        <v>67</v>
      </c>
      <c r="H216" s="186" t="s">
        <v>512</v>
      </c>
      <c r="I216" s="509">
        <v>88</v>
      </c>
    </row>
    <row r="217" spans="1:9" ht="16.8">
      <c r="A217" s="521" t="s">
        <v>216</v>
      </c>
      <c r="B217" s="522">
        <v>4</v>
      </c>
      <c r="C217" s="185" t="s">
        <v>421</v>
      </c>
      <c r="D217" s="1" t="s">
        <v>236</v>
      </c>
      <c r="E217" s="513" t="s">
        <v>147</v>
      </c>
      <c r="F217" s="415" t="s">
        <v>85</v>
      </c>
      <c r="G217" s="186" t="s">
        <v>94</v>
      </c>
      <c r="H217" s="186" t="s">
        <v>448</v>
      </c>
      <c r="I217" s="514">
        <v>211</v>
      </c>
    </row>
    <row r="218" spans="1:9" ht="16.8">
      <c r="A218" s="521" t="s">
        <v>409</v>
      </c>
      <c r="B218" s="522">
        <v>4</v>
      </c>
      <c r="C218" s="413" t="s">
        <v>68</v>
      </c>
      <c r="D218" s="414" t="s">
        <v>149</v>
      </c>
      <c r="E218" s="513" t="s">
        <v>229</v>
      </c>
      <c r="F218" s="415" t="s">
        <v>85</v>
      </c>
      <c r="G218" s="415" t="s">
        <v>69</v>
      </c>
      <c r="H218" s="186" t="s">
        <v>489</v>
      </c>
      <c r="I218" s="514">
        <v>91</v>
      </c>
    </row>
    <row r="219" spans="1:9" ht="16.8">
      <c r="A219" s="521" t="s">
        <v>616</v>
      </c>
      <c r="B219" s="522">
        <v>4</v>
      </c>
      <c r="C219" s="519" t="s">
        <v>421</v>
      </c>
      <c r="D219" s="1" t="s">
        <v>146</v>
      </c>
      <c r="E219" s="518" t="s">
        <v>147</v>
      </c>
      <c r="F219" s="518" t="s">
        <v>617</v>
      </c>
      <c r="G219" s="518" t="s">
        <v>67</v>
      </c>
      <c r="H219" s="518" t="s">
        <v>501</v>
      </c>
      <c r="I219" s="520">
        <v>114</v>
      </c>
    </row>
    <row r="220" spans="1:9" ht="16.8">
      <c r="A220" s="521" t="s">
        <v>217</v>
      </c>
      <c r="B220" s="522">
        <v>4</v>
      </c>
      <c r="C220" s="185" t="s">
        <v>421</v>
      </c>
      <c r="D220" s="1" t="s">
        <v>157</v>
      </c>
      <c r="E220" s="513" t="s">
        <v>147</v>
      </c>
      <c r="F220" s="186" t="s">
        <v>98</v>
      </c>
      <c r="G220" s="186" t="s">
        <v>67</v>
      </c>
      <c r="H220" s="186" t="s">
        <v>448</v>
      </c>
      <c r="I220" s="509">
        <v>214</v>
      </c>
    </row>
    <row r="221" spans="1:9" ht="16.8">
      <c r="A221" s="521" t="s">
        <v>218</v>
      </c>
      <c r="B221" s="522">
        <v>4</v>
      </c>
      <c r="C221" s="413" t="s">
        <v>68</v>
      </c>
      <c r="D221" s="1" t="s">
        <v>146</v>
      </c>
      <c r="E221" s="513" t="s">
        <v>147</v>
      </c>
      <c r="F221" s="186" t="s">
        <v>61</v>
      </c>
      <c r="G221" s="186" t="s">
        <v>65</v>
      </c>
      <c r="H221" s="186" t="s">
        <v>448</v>
      </c>
      <c r="I221" s="509">
        <v>216</v>
      </c>
    </row>
    <row r="222" spans="1:9" ht="16.8">
      <c r="A222" s="521" t="s">
        <v>219</v>
      </c>
      <c r="B222" s="522">
        <v>4</v>
      </c>
      <c r="C222" s="185" t="s">
        <v>60</v>
      </c>
      <c r="D222" s="1" t="s">
        <v>146</v>
      </c>
      <c r="E222" s="513" t="s">
        <v>147</v>
      </c>
      <c r="F222" s="186" t="s">
        <v>163</v>
      </c>
      <c r="G222" s="186" t="s">
        <v>65</v>
      </c>
      <c r="H222" s="186" t="s">
        <v>448</v>
      </c>
      <c r="I222" s="509">
        <v>223</v>
      </c>
    </row>
    <row r="223" spans="1:9" ht="16.8">
      <c r="A223" s="521" t="s">
        <v>618</v>
      </c>
      <c r="B223" s="522">
        <v>4</v>
      </c>
      <c r="C223" s="185" t="s">
        <v>70</v>
      </c>
      <c r="D223" s="1" t="s">
        <v>146</v>
      </c>
      <c r="E223" s="513" t="s">
        <v>147</v>
      </c>
      <c r="F223" s="415" t="s">
        <v>363</v>
      </c>
      <c r="G223" s="186" t="s">
        <v>65</v>
      </c>
      <c r="H223" s="186" t="s">
        <v>262</v>
      </c>
      <c r="I223" s="509">
        <v>164</v>
      </c>
    </row>
    <row r="224" spans="1:9" ht="16.8">
      <c r="A224" s="521" t="s">
        <v>269</v>
      </c>
      <c r="B224" s="522">
        <v>4</v>
      </c>
      <c r="C224" s="185" t="s">
        <v>421</v>
      </c>
      <c r="D224" s="414" t="s">
        <v>146</v>
      </c>
      <c r="E224" s="513" t="s">
        <v>62</v>
      </c>
      <c r="F224" s="415" t="s">
        <v>66</v>
      </c>
      <c r="G224" s="186" t="s">
        <v>148</v>
      </c>
      <c r="H224" s="186" t="s">
        <v>485</v>
      </c>
      <c r="I224" s="509">
        <v>82</v>
      </c>
    </row>
    <row r="225" spans="1:9" ht="16.8">
      <c r="A225" s="521" t="s">
        <v>220</v>
      </c>
      <c r="B225" s="522">
        <v>4</v>
      </c>
      <c r="C225" s="185" t="s">
        <v>70</v>
      </c>
      <c r="D225" s="414" t="s">
        <v>149</v>
      </c>
      <c r="E225" s="186" t="s">
        <v>147</v>
      </c>
      <c r="F225" s="415" t="s">
        <v>163</v>
      </c>
      <c r="G225" s="186" t="s">
        <v>65</v>
      </c>
      <c r="H225" s="186" t="s">
        <v>448</v>
      </c>
      <c r="I225" s="514">
        <v>231</v>
      </c>
    </row>
    <row r="226" spans="1:9" ht="16.8">
      <c r="A226" s="521" t="s">
        <v>619</v>
      </c>
      <c r="B226" s="522">
        <v>4</v>
      </c>
      <c r="C226" s="185" t="s">
        <v>421</v>
      </c>
      <c r="D226" s="414" t="s">
        <v>146</v>
      </c>
      <c r="E226" s="513" t="s">
        <v>147</v>
      </c>
      <c r="F226" s="415" t="s">
        <v>66</v>
      </c>
      <c r="G226" s="186" t="s">
        <v>67</v>
      </c>
      <c r="H226" s="186" t="s">
        <v>496</v>
      </c>
      <c r="I226" s="514">
        <v>149</v>
      </c>
    </row>
    <row r="227" spans="1:9" ht="16.8">
      <c r="A227" s="521" t="s">
        <v>221</v>
      </c>
      <c r="B227" s="522">
        <v>4</v>
      </c>
      <c r="C227" s="185" t="s">
        <v>60</v>
      </c>
      <c r="D227" s="1" t="s">
        <v>157</v>
      </c>
      <c r="E227" s="513" t="s">
        <v>147</v>
      </c>
      <c r="F227" s="186" t="s">
        <v>61</v>
      </c>
      <c r="G227" s="186" t="s">
        <v>67</v>
      </c>
      <c r="H227" s="186" t="s">
        <v>448</v>
      </c>
      <c r="I227" s="509">
        <v>233</v>
      </c>
    </row>
    <row r="228" spans="1:9" ht="16.8">
      <c r="A228" s="521" t="s">
        <v>620</v>
      </c>
      <c r="B228" s="522">
        <v>4</v>
      </c>
      <c r="C228" s="185" t="s">
        <v>421</v>
      </c>
      <c r="D228" s="414" t="s">
        <v>146</v>
      </c>
      <c r="E228" s="513" t="s">
        <v>147</v>
      </c>
      <c r="F228" s="415" t="s">
        <v>85</v>
      </c>
      <c r="G228" s="186" t="s">
        <v>69</v>
      </c>
      <c r="H228" s="186" t="s">
        <v>489</v>
      </c>
      <c r="I228" s="509">
        <v>94</v>
      </c>
    </row>
    <row r="229" spans="1:9" ht="16.8">
      <c r="A229" s="521" t="s">
        <v>222</v>
      </c>
      <c r="B229" s="522">
        <v>4</v>
      </c>
      <c r="C229" s="185" t="s">
        <v>421</v>
      </c>
      <c r="D229" s="1" t="s">
        <v>149</v>
      </c>
      <c r="E229" s="513" t="s">
        <v>147</v>
      </c>
      <c r="F229" s="186" t="s">
        <v>85</v>
      </c>
      <c r="G229" s="186" t="s">
        <v>64</v>
      </c>
      <c r="H229" s="186" t="s">
        <v>448</v>
      </c>
      <c r="I229" s="509">
        <v>235</v>
      </c>
    </row>
    <row r="230" spans="1:9" ht="16.8">
      <c r="A230" s="521" t="s">
        <v>621</v>
      </c>
      <c r="B230" s="522">
        <v>4</v>
      </c>
      <c r="C230" s="185" t="s">
        <v>68</v>
      </c>
      <c r="D230" s="414" t="s">
        <v>146</v>
      </c>
      <c r="E230" s="513" t="s">
        <v>147</v>
      </c>
      <c r="F230" s="415" t="s">
        <v>85</v>
      </c>
      <c r="G230" s="186" t="s">
        <v>207</v>
      </c>
      <c r="H230" s="186" t="s">
        <v>520</v>
      </c>
      <c r="I230" s="509">
        <v>114</v>
      </c>
    </row>
    <row r="231" spans="1:9" ht="16.8">
      <c r="A231" s="521" t="s">
        <v>622</v>
      </c>
      <c r="B231" s="522">
        <v>4</v>
      </c>
      <c r="C231" s="185" t="s">
        <v>421</v>
      </c>
      <c r="D231" s="1" t="s">
        <v>623</v>
      </c>
      <c r="E231" s="513" t="s">
        <v>229</v>
      </c>
      <c r="F231" s="415" t="s">
        <v>66</v>
      </c>
      <c r="G231" s="186" t="s">
        <v>65</v>
      </c>
      <c r="H231" s="186" t="s">
        <v>489</v>
      </c>
      <c r="I231" s="509">
        <v>97</v>
      </c>
    </row>
    <row r="232" spans="1:9" ht="16.8">
      <c r="A232" s="521" t="s">
        <v>223</v>
      </c>
      <c r="B232" s="522">
        <v>4</v>
      </c>
      <c r="C232" s="185" t="s">
        <v>70</v>
      </c>
      <c r="D232" s="414" t="s">
        <v>157</v>
      </c>
      <c r="E232" s="186" t="s">
        <v>147</v>
      </c>
      <c r="F232" s="415" t="s">
        <v>98</v>
      </c>
      <c r="G232" s="186" t="s">
        <v>240</v>
      </c>
      <c r="H232" s="186" t="s">
        <v>448</v>
      </c>
      <c r="I232" s="514">
        <v>243</v>
      </c>
    </row>
    <row r="233" spans="1:9" ht="16.8">
      <c r="A233" s="521" t="s">
        <v>234</v>
      </c>
      <c r="B233" s="522">
        <v>4</v>
      </c>
      <c r="C233" s="185" t="s">
        <v>421</v>
      </c>
      <c r="D233" s="414" t="s">
        <v>149</v>
      </c>
      <c r="E233" s="186" t="s">
        <v>245</v>
      </c>
      <c r="F233" s="186" t="s">
        <v>66</v>
      </c>
      <c r="G233" s="186" t="s">
        <v>207</v>
      </c>
      <c r="H233" s="186" t="s">
        <v>530</v>
      </c>
      <c r="I233" s="509">
        <v>121</v>
      </c>
    </row>
    <row r="234" spans="1:9" ht="16.8">
      <c r="A234" s="521" t="s">
        <v>624</v>
      </c>
      <c r="B234" s="522">
        <v>4</v>
      </c>
      <c r="C234" s="185" t="s">
        <v>422</v>
      </c>
      <c r="D234" s="1" t="s">
        <v>157</v>
      </c>
      <c r="E234" s="513" t="s">
        <v>62</v>
      </c>
      <c r="F234" s="415" t="s">
        <v>61</v>
      </c>
      <c r="G234" s="186" t="s">
        <v>148</v>
      </c>
      <c r="H234" s="186" t="s">
        <v>625</v>
      </c>
      <c r="I234" s="509">
        <v>27</v>
      </c>
    </row>
    <row r="235" spans="1:9" ht="16.8">
      <c r="A235" s="521" t="s">
        <v>254</v>
      </c>
      <c r="B235" s="522">
        <v>4</v>
      </c>
      <c r="C235" s="413" t="s">
        <v>421</v>
      </c>
      <c r="D235" s="414" t="s">
        <v>235</v>
      </c>
      <c r="E235" s="515" t="s">
        <v>147</v>
      </c>
      <c r="F235" s="415" t="s">
        <v>85</v>
      </c>
      <c r="G235" s="415" t="s">
        <v>69</v>
      </c>
      <c r="H235" s="415" t="s">
        <v>480</v>
      </c>
      <c r="I235" s="514">
        <v>102</v>
      </c>
    </row>
    <row r="236" spans="1:9" ht="16.8">
      <c r="A236" s="521" t="s">
        <v>143</v>
      </c>
      <c r="B236" s="522">
        <v>4</v>
      </c>
      <c r="C236" s="185" t="s">
        <v>87</v>
      </c>
      <c r="D236" s="414" t="s">
        <v>235</v>
      </c>
      <c r="E236" s="186" t="s">
        <v>244</v>
      </c>
      <c r="F236" s="186" t="s">
        <v>66</v>
      </c>
      <c r="G236" s="186" t="s">
        <v>65</v>
      </c>
      <c r="H236" s="186" t="s">
        <v>472</v>
      </c>
      <c r="I236" s="514">
        <v>100</v>
      </c>
    </row>
    <row r="237" spans="1:9" ht="16.8">
      <c r="A237" s="521" t="s">
        <v>626</v>
      </c>
      <c r="B237" s="522">
        <v>4</v>
      </c>
      <c r="C237" s="185" t="s">
        <v>421</v>
      </c>
      <c r="D237" s="414" t="s">
        <v>146</v>
      </c>
      <c r="E237" s="513" t="s">
        <v>484</v>
      </c>
      <c r="F237" s="415" t="s">
        <v>420</v>
      </c>
      <c r="G237" s="186" t="s">
        <v>207</v>
      </c>
      <c r="H237" s="186" t="s">
        <v>520</v>
      </c>
      <c r="I237" s="509">
        <v>120</v>
      </c>
    </row>
    <row r="238" spans="1:9" ht="16.8">
      <c r="A238" s="521" t="s">
        <v>627</v>
      </c>
      <c r="B238" s="522">
        <v>4</v>
      </c>
      <c r="C238" s="185" t="s">
        <v>421</v>
      </c>
      <c r="D238" s="414" t="s">
        <v>146</v>
      </c>
      <c r="E238" s="515" t="s">
        <v>147</v>
      </c>
      <c r="F238" s="415" t="s">
        <v>61</v>
      </c>
      <c r="G238" s="415" t="s">
        <v>67</v>
      </c>
      <c r="H238" s="415" t="s">
        <v>482</v>
      </c>
      <c r="I238" s="514">
        <v>107</v>
      </c>
    </row>
    <row r="239" spans="1:9" ht="16.8">
      <c r="A239" s="521" t="s">
        <v>173</v>
      </c>
      <c r="B239" s="522">
        <v>4</v>
      </c>
      <c r="C239" s="185" t="s">
        <v>421</v>
      </c>
      <c r="D239" s="414" t="s">
        <v>149</v>
      </c>
      <c r="E239" s="513" t="s">
        <v>147</v>
      </c>
      <c r="F239" s="415" t="s">
        <v>85</v>
      </c>
      <c r="G239" s="186" t="s">
        <v>69</v>
      </c>
      <c r="H239" s="186" t="s">
        <v>472</v>
      </c>
      <c r="I239" s="514">
        <v>101</v>
      </c>
    </row>
    <row r="240" spans="1:9" ht="16.8">
      <c r="A240" s="521" t="s">
        <v>174</v>
      </c>
      <c r="B240" s="522">
        <v>4</v>
      </c>
      <c r="C240" s="185" t="s">
        <v>60</v>
      </c>
      <c r="D240" s="1" t="s">
        <v>236</v>
      </c>
      <c r="E240" s="186" t="s">
        <v>147</v>
      </c>
      <c r="F240" s="186" t="s">
        <v>363</v>
      </c>
      <c r="G240" s="186" t="s">
        <v>148</v>
      </c>
      <c r="H240" s="186" t="s">
        <v>472</v>
      </c>
      <c r="I240" s="514">
        <v>101</v>
      </c>
    </row>
    <row r="241" spans="1:9" ht="16.8">
      <c r="A241" s="521" t="s">
        <v>224</v>
      </c>
      <c r="B241" s="522">
        <v>4</v>
      </c>
      <c r="C241" s="185" t="s">
        <v>421</v>
      </c>
      <c r="D241" s="414" t="s">
        <v>241</v>
      </c>
      <c r="E241" s="186" t="s">
        <v>237</v>
      </c>
      <c r="F241" s="186" t="s">
        <v>61</v>
      </c>
      <c r="G241" s="186" t="s">
        <v>65</v>
      </c>
      <c r="H241" s="186" t="s">
        <v>448</v>
      </c>
      <c r="I241" s="514">
        <v>270</v>
      </c>
    </row>
    <row r="242" spans="1:9" ht="16.8">
      <c r="A242" s="521" t="s">
        <v>628</v>
      </c>
      <c r="B242" s="522">
        <v>4</v>
      </c>
      <c r="C242" s="185" t="s">
        <v>421</v>
      </c>
      <c r="D242" s="414" t="s">
        <v>146</v>
      </c>
      <c r="E242" s="513" t="s">
        <v>147</v>
      </c>
      <c r="F242" s="415" t="s">
        <v>362</v>
      </c>
      <c r="G242" s="186" t="s">
        <v>65</v>
      </c>
      <c r="H242" s="186" t="s">
        <v>520</v>
      </c>
      <c r="I242" s="509">
        <v>123</v>
      </c>
    </row>
    <row r="243" spans="1:9" ht="16.8">
      <c r="A243" s="521" t="s">
        <v>629</v>
      </c>
      <c r="B243" s="522">
        <v>4</v>
      </c>
      <c r="C243" s="185" t="s">
        <v>421</v>
      </c>
      <c r="D243" s="1" t="s">
        <v>149</v>
      </c>
      <c r="E243" s="513" t="s">
        <v>147</v>
      </c>
      <c r="F243" s="186" t="s">
        <v>61</v>
      </c>
      <c r="G243" s="186" t="s">
        <v>207</v>
      </c>
      <c r="H243" s="186" t="s">
        <v>448</v>
      </c>
      <c r="I243" s="509">
        <v>273</v>
      </c>
    </row>
    <row r="244" spans="1:9" ht="16.8">
      <c r="A244" s="521" t="s">
        <v>225</v>
      </c>
      <c r="B244" s="522">
        <v>4</v>
      </c>
      <c r="C244" s="185" t="s">
        <v>87</v>
      </c>
      <c r="D244" s="414" t="s">
        <v>242</v>
      </c>
      <c r="E244" s="186" t="s">
        <v>243</v>
      </c>
      <c r="F244" s="186" t="s">
        <v>207</v>
      </c>
      <c r="G244" s="186" t="s">
        <v>64</v>
      </c>
      <c r="H244" s="186" t="s">
        <v>448</v>
      </c>
      <c r="I244" s="514">
        <v>274</v>
      </c>
    </row>
    <row r="245" spans="1:9" ht="16.8">
      <c r="A245" s="521" t="s">
        <v>630</v>
      </c>
      <c r="B245" s="522">
        <v>4</v>
      </c>
      <c r="C245" s="185" t="s">
        <v>60</v>
      </c>
      <c r="D245" s="414" t="s">
        <v>149</v>
      </c>
      <c r="E245" s="513" t="s">
        <v>147</v>
      </c>
      <c r="F245" s="415" t="s">
        <v>61</v>
      </c>
      <c r="G245" s="186" t="s">
        <v>64</v>
      </c>
      <c r="H245" s="186" t="s">
        <v>631</v>
      </c>
      <c r="I245" s="509">
        <v>71</v>
      </c>
    </row>
    <row r="246" spans="1:9" ht="16.8">
      <c r="A246" s="521" t="s">
        <v>226</v>
      </c>
      <c r="B246" s="522">
        <v>4</v>
      </c>
      <c r="C246" s="185" t="s">
        <v>421</v>
      </c>
      <c r="D246" s="414" t="s">
        <v>149</v>
      </c>
      <c r="E246" s="513" t="s">
        <v>147</v>
      </c>
      <c r="F246" s="415" t="s">
        <v>163</v>
      </c>
      <c r="G246" s="186" t="s">
        <v>148</v>
      </c>
      <c r="H246" s="186" t="s">
        <v>448</v>
      </c>
      <c r="I246" s="509">
        <v>283</v>
      </c>
    </row>
    <row r="247" spans="1:9" ht="16.8">
      <c r="A247" s="521" t="s">
        <v>632</v>
      </c>
      <c r="B247" s="522">
        <v>4</v>
      </c>
      <c r="C247" s="185" t="s">
        <v>70</v>
      </c>
      <c r="D247" s="1" t="s">
        <v>146</v>
      </c>
      <c r="E247" s="186" t="s">
        <v>147</v>
      </c>
      <c r="F247" s="518" t="s">
        <v>85</v>
      </c>
      <c r="G247" s="518" t="s">
        <v>64</v>
      </c>
      <c r="H247" s="186" t="s">
        <v>494</v>
      </c>
      <c r="I247" s="509">
        <v>108</v>
      </c>
    </row>
    <row r="248" spans="1:9" ht="16.8">
      <c r="A248" s="521" t="s">
        <v>175</v>
      </c>
      <c r="B248" s="522">
        <v>4</v>
      </c>
      <c r="C248" s="185" t="s">
        <v>68</v>
      </c>
      <c r="D248" s="414" t="s">
        <v>146</v>
      </c>
      <c r="E248" s="186" t="s">
        <v>229</v>
      </c>
      <c r="F248" s="415" t="s">
        <v>85</v>
      </c>
      <c r="G248" s="186" t="s">
        <v>207</v>
      </c>
      <c r="H248" s="186" t="s">
        <v>472</v>
      </c>
      <c r="I248" s="514">
        <v>105</v>
      </c>
    </row>
    <row r="249" spans="1:9" ht="16.8">
      <c r="A249" s="521" t="s">
        <v>633</v>
      </c>
      <c r="B249" s="522">
        <v>4</v>
      </c>
      <c r="C249" s="185" t="s">
        <v>68</v>
      </c>
      <c r="D249" s="1" t="s">
        <v>149</v>
      </c>
      <c r="E249" s="513" t="s">
        <v>147</v>
      </c>
      <c r="F249" s="186" t="s">
        <v>85</v>
      </c>
      <c r="G249" s="186" t="s">
        <v>69</v>
      </c>
      <c r="H249" s="186" t="s">
        <v>448</v>
      </c>
      <c r="I249" s="509">
        <v>288</v>
      </c>
    </row>
    <row r="250" spans="1:9" ht="16.8">
      <c r="A250" s="521" t="s">
        <v>634</v>
      </c>
      <c r="B250" s="522">
        <v>4</v>
      </c>
      <c r="C250" s="185" t="s">
        <v>68</v>
      </c>
      <c r="D250" s="414" t="s">
        <v>151</v>
      </c>
      <c r="E250" s="513" t="s">
        <v>147</v>
      </c>
      <c r="F250" s="415" t="s">
        <v>98</v>
      </c>
      <c r="G250" s="186" t="s">
        <v>69</v>
      </c>
      <c r="H250" s="186" t="s">
        <v>635</v>
      </c>
      <c r="I250" s="509">
        <v>67</v>
      </c>
    </row>
    <row r="251" spans="1:9" ht="16.8">
      <c r="A251" s="521" t="s">
        <v>636</v>
      </c>
      <c r="B251" s="522">
        <v>4</v>
      </c>
      <c r="C251" s="519" t="s">
        <v>422</v>
      </c>
      <c r="D251" s="1" t="s">
        <v>146</v>
      </c>
      <c r="E251" s="518" t="s">
        <v>147</v>
      </c>
      <c r="F251" s="518" t="s">
        <v>61</v>
      </c>
      <c r="G251" s="518" t="s">
        <v>65</v>
      </c>
      <c r="H251" s="518" t="s">
        <v>501</v>
      </c>
      <c r="I251" s="520">
        <v>123</v>
      </c>
    </row>
    <row r="252" spans="1:9" ht="16.8">
      <c r="A252" s="521" t="s">
        <v>637</v>
      </c>
      <c r="B252" s="522">
        <v>4</v>
      </c>
      <c r="C252" s="185" t="s">
        <v>421</v>
      </c>
      <c r="D252" s="1" t="s">
        <v>146</v>
      </c>
      <c r="E252" s="186" t="s">
        <v>147</v>
      </c>
      <c r="F252" s="415" t="s">
        <v>163</v>
      </c>
      <c r="G252" s="186" t="s">
        <v>65</v>
      </c>
      <c r="H252" s="186" t="s">
        <v>472</v>
      </c>
      <c r="I252" s="514">
        <v>106</v>
      </c>
    </row>
    <row r="253" spans="1:9" ht="16.8">
      <c r="A253" s="521" t="s">
        <v>638</v>
      </c>
      <c r="B253" s="522">
        <v>4</v>
      </c>
      <c r="C253" s="413" t="s">
        <v>421</v>
      </c>
      <c r="D253" s="414" t="s">
        <v>146</v>
      </c>
      <c r="E253" s="515" t="s">
        <v>147</v>
      </c>
      <c r="F253" s="415" t="s">
        <v>85</v>
      </c>
      <c r="G253" s="415" t="s">
        <v>69</v>
      </c>
      <c r="H253" s="415" t="s">
        <v>491</v>
      </c>
      <c r="I253" s="514">
        <v>36</v>
      </c>
    </row>
    <row r="254" spans="1:9" ht="16.8">
      <c r="A254" s="521" t="s">
        <v>639</v>
      </c>
      <c r="B254" s="522">
        <v>4</v>
      </c>
      <c r="C254" s="185" t="s">
        <v>70</v>
      </c>
      <c r="D254" s="1" t="s">
        <v>151</v>
      </c>
      <c r="E254" s="518" t="s">
        <v>147</v>
      </c>
      <c r="F254" s="186" t="s">
        <v>163</v>
      </c>
      <c r="G254" s="518" t="s">
        <v>69</v>
      </c>
      <c r="H254" s="518" t="s">
        <v>485</v>
      </c>
      <c r="I254" s="509">
        <v>232</v>
      </c>
    </row>
    <row r="255" spans="1:9" ht="16.8">
      <c r="A255" s="521" t="s">
        <v>640</v>
      </c>
      <c r="B255" s="522">
        <v>4</v>
      </c>
      <c r="C255" s="519" t="s">
        <v>87</v>
      </c>
      <c r="D255" s="1" t="s">
        <v>151</v>
      </c>
      <c r="E255" s="518" t="s">
        <v>147</v>
      </c>
      <c r="F255" s="518" t="s">
        <v>61</v>
      </c>
      <c r="G255" s="518" t="s">
        <v>90</v>
      </c>
      <c r="H255" s="518" t="s">
        <v>501</v>
      </c>
      <c r="I255" s="520">
        <v>124</v>
      </c>
    </row>
    <row r="256" spans="1:9" ht="16.8">
      <c r="A256" s="524" t="s">
        <v>255</v>
      </c>
      <c r="B256" s="525">
        <v>4</v>
      </c>
      <c r="C256" s="487" t="s">
        <v>70</v>
      </c>
      <c r="D256" s="488" t="s">
        <v>146</v>
      </c>
      <c r="E256" s="534" t="s">
        <v>147</v>
      </c>
      <c r="F256" s="489" t="s">
        <v>163</v>
      </c>
      <c r="G256" s="489" t="s">
        <v>266</v>
      </c>
      <c r="H256" s="489" t="s">
        <v>480</v>
      </c>
      <c r="I256" s="532">
        <v>134</v>
      </c>
    </row>
    <row r="257" spans="1:9" ht="16.8">
      <c r="A257" s="521" t="s">
        <v>280</v>
      </c>
      <c r="B257" s="522">
        <v>5</v>
      </c>
      <c r="C257" s="185" t="s">
        <v>421</v>
      </c>
      <c r="D257" s="414" t="s">
        <v>146</v>
      </c>
      <c r="E257" s="513" t="s">
        <v>147</v>
      </c>
      <c r="F257" s="415" t="s">
        <v>163</v>
      </c>
      <c r="G257" s="415" t="s">
        <v>64</v>
      </c>
      <c r="H257" s="186" t="s">
        <v>448</v>
      </c>
      <c r="I257" s="514">
        <v>198</v>
      </c>
    </row>
    <row r="258" spans="1:9" ht="16.8">
      <c r="A258" s="521" t="s">
        <v>176</v>
      </c>
      <c r="B258" s="522">
        <v>5</v>
      </c>
      <c r="C258" s="185" t="s">
        <v>68</v>
      </c>
      <c r="D258" s="414" t="s">
        <v>151</v>
      </c>
      <c r="E258" s="186" t="s">
        <v>147</v>
      </c>
      <c r="F258" s="415" t="s">
        <v>85</v>
      </c>
      <c r="G258" s="186" t="s">
        <v>94</v>
      </c>
      <c r="H258" s="186" t="s">
        <v>472</v>
      </c>
      <c r="I258" s="514">
        <v>93</v>
      </c>
    </row>
    <row r="259" spans="1:9" ht="16.8">
      <c r="A259" s="521" t="s">
        <v>281</v>
      </c>
      <c r="B259" s="522">
        <v>5</v>
      </c>
      <c r="C259" s="185" t="s">
        <v>60</v>
      </c>
      <c r="D259" s="414" t="s">
        <v>300</v>
      </c>
      <c r="E259" s="513" t="s">
        <v>243</v>
      </c>
      <c r="F259" s="415" t="s">
        <v>61</v>
      </c>
      <c r="G259" s="415" t="s">
        <v>65</v>
      </c>
      <c r="H259" s="186" t="s">
        <v>448</v>
      </c>
      <c r="I259" s="514">
        <v>201</v>
      </c>
    </row>
    <row r="260" spans="1:9" ht="16.8">
      <c r="A260" s="521" t="s">
        <v>282</v>
      </c>
      <c r="B260" s="522">
        <v>5</v>
      </c>
      <c r="C260" s="185" t="s">
        <v>421</v>
      </c>
      <c r="D260" s="414" t="s">
        <v>301</v>
      </c>
      <c r="E260" s="513" t="s">
        <v>90</v>
      </c>
      <c r="F260" s="415" t="s">
        <v>61</v>
      </c>
      <c r="G260" s="415" t="s">
        <v>65</v>
      </c>
      <c r="H260" s="186" t="s">
        <v>448</v>
      </c>
      <c r="I260" s="509">
        <v>202</v>
      </c>
    </row>
    <row r="261" spans="1:9" ht="16.8">
      <c r="A261" s="521" t="s">
        <v>283</v>
      </c>
      <c r="B261" s="522">
        <v>5</v>
      </c>
      <c r="C261" s="185" t="s">
        <v>421</v>
      </c>
      <c r="D261" s="1" t="s">
        <v>146</v>
      </c>
      <c r="E261" s="186" t="s">
        <v>147</v>
      </c>
      <c r="F261" s="186" t="s">
        <v>85</v>
      </c>
      <c r="G261" s="186" t="s">
        <v>299</v>
      </c>
      <c r="H261" s="186" t="s">
        <v>448</v>
      </c>
      <c r="I261" s="509">
        <v>202</v>
      </c>
    </row>
    <row r="262" spans="1:9" ht="16.8">
      <c r="A262" s="521" t="s">
        <v>641</v>
      </c>
      <c r="B262" s="522">
        <v>5</v>
      </c>
      <c r="C262" s="519" t="s">
        <v>68</v>
      </c>
      <c r="D262" s="1" t="s">
        <v>151</v>
      </c>
      <c r="E262" s="518" t="s">
        <v>147</v>
      </c>
      <c r="F262" s="518" t="s">
        <v>85</v>
      </c>
      <c r="G262" s="518" t="s">
        <v>67</v>
      </c>
      <c r="H262" s="518" t="s">
        <v>501</v>
      </c>
      <c r="I262" s="520">
        <v>114</v>
      </c>
    </row>
    <row r="263" spans="1:9" ht="16.8">
      <c r="A263" s="521" t="s">
        <v>642</v>
      </c>
      <c r="B263" s="522">
        <v>5</v>
      </c>
      <c r="C263" s="185" t="s">
        <v>422</v>
      </c>
      <c r="D263" s="1" t="s">
        <v>146</v>
      </c>
      <c r="E263" s="513" t="s">
        <v>147</v>
      </c>
      <c r="F263" s="186" t="s">
        <v>61</v>
      </c>
      <c r="G263" s="186" t="s">
        <v>69</v>
      </c>
      <c r="H263" s="186" t="s">
        <v>530</v>
      </c>
      <c r="I263" s="509">
        <v>117</v>
      </c>
    </row>
    <row r="264" spans="1:9" ht="16.8">
      <c r="A264" s="521" t="s">
        <v>303</v>
      </c>
      <c r="B264" s="522">
        <v>5</v>
      </c>
      <c r="C264" s="185" t="s">
        <v>70</v>
      </c>
      <c r="D264" s="1" t="s">
        <v>146</v>
      </c>
      <c r="E264" s="186" t="s">
        <v>229</v>
      </c>
      <c r="F264" s="415" t="s">
        <v>163</v>
      </c>
      <c r="G264" s="186" t="s">
        <v>65</v>
      </c>
      <c r="H264" s="186" t="s">
        <v>489</v>
      </c>
      <c r="I264" s="509">
        <v>90</v>
      </c>
    </row>
    <row r="265" spans="1:9" ht="16.8">
      <c r="A265" s="521" t="s">
        <v>284</v>
      </c>
      <c r="B265" s="522">
        <v>5</v>
      </c>
      <c r="C265" s="413" t="s">
        <v>70</v>
      </c>
      <c r="D265" s="414" t="s">
        <v>146</v>
      </c>
      <c r="E265" s="415" t="s">
        <v>229</v>
      </c>
      <c r="F265" s="415" t="s">
        <v>98</v>
      </c>
      <c r="G265" s="415" t="s">
        <v>64</v>
      </c>
      <c r="H265" s="186" t="s">
        <v>448</v>
      </c>
      <c r="I265" s="514">
        <v>207</v>
      </c>
    </row>
    <row r="266" spans="1:9" ht="16.8">
      <c r="A266" s="521" t="s">
        <v>285</v>
      </c>
      <c r="B266" s="522">
        <v>5</v>
      </c>
      <c r="C266" s="413" t="s">
        <v>87</v>
      </c>
      <c r="D266" s="414" t="s">
        <v>146</v>
      </c>
      <c r="E266" s="513" t="s">
        <v>237</v>
      </c>
      <c r="F266" s="415" t="s">
        <v>66</v>
      </c>
      <c r="G266" s="415" t="s">
        <v>65</v>
      </c>
      <c r="H266" s="186" t="s">
        <v>448</v>
      </c>
      <c r="I266" s="514">
        <v>211</v>
      </c>
    </row>
    <row r="267" spans="1:9" ht="16.8">
      <c r="A267" s="521" t="s">
        <v>643</v>
      </c>
      <c r="B267" s="522">
        <v>5</v>
      </c>
      <c r="C267" s="413" t="s">
        <v>68</v>
      </c>
      <c r="D267" s="414" t="s">
        <v>149</v>
      </c>
      <c r="E267" s="513" t="s">
        <v>229</v>
      </c>
      <c r="F267" s="415" t="s">
        <v>85</v>
      </c>
      <c r="G267" s="415" t="s">
        <v>69</v>
      </c>
      <c r="H267" s="186" t="s">
        <v>489</v>
      </c>
      <c r="I267" s="514">
        <v>91</v>
      </c>
    </row>
    <row r="268" spans="1:9" ht="16.8">
      <c r="A268" s="521" t="s">
        <v>286</v>
      </c>
      <c r="B268" s="522">
        <v>5</v>
      </c>
      <c r="C268" s="413" t="s">
        <v>421</v>
      </c>
      <c r="D268" s="414" t="s">
        <v>146</v>
      </c>
      <c r="E268" s="415" t="s">
        <v>147</v>
      </c>
      <c r="F268" s="415" t="s">
        <v>302</v>
      </c>
      <c r="G268" s="415" t="s">
        <v>67</v>
      </c>
      <c r="H268" s="186" t="s">
        <v>448</v>
      </c>
      <c r="I268" s="514">
        <v>214</v>
      </c>
    </row>
    <row r="269" spans="1:9" ht="16.8">
      <c r="A269" s="521" t="s">
        <v>287</v>
      </c>
      <c r="B269" s="522">
        <v>5</v>
      </c>
      <c r="C269" s="413" t="s">
        <v>68</v>
      </c>
      <c r="D269" s="414" t="s">
        <v>146</v>
      </c>
      <c r="E269" s="415" t="s">
        <v>147</v>
      </c>
      <c r="F269" s="415" t="s">
        <v>61</v>
      </c>
      <c r="G269" s="415" t="s">
        <v>65</v>
      </c>
      <c r="H269" s="186" t="s">
        <v>448</v>
      </c>
      <c r="I269" s="514">
        <v>215</v>
      </c>
    </row>
    <row r="270" spans="1:9" ht="16.8">
      <c r="A270" s="521" t="s">
        <v>288</v>
      </c>
      <c r="B270" s="522">
        <v>5</v>
      </c>
      <c r="C270" s="413" t="s">
        <v>422</v>
      </c>
      <c r="D270" s="414" t="s">
        <v>149</v>
      </c>
      <c r="E270" s="415" t="s">
        <v>147</v>
      </c>
      <c r="F270" s="415" t="s">
        <v>61</v>
      </c>
      <c r="G270" s="415" t="s">
        <v>64</v>
      </c>
      <c r="H270" s="186" t="s">
        <v>448</v>
      </c>
      <c r="I270" s="514">
        <v>217</v>
      </c>
    </row>
    <row r="271" spans="1:9" ht="16.8">
      <c r="A271" s="521" t="s">
        <v>305</v>
      </c>
      <c r="B271" s="522">
        <v>5</v>
      </c>
      <c r="C271" s="185" t="s">
        <v>421</v>
      </c>
      <c r="D271" s="414" t="s">
        <v>149</v>
      </c>
      <c r="E271" s="513" t="s">
        <v>147</v>
      </c>
      <c r="F271" s="415" t="s">
        <v>163</v>
      </c>
      <c r="G271" s="415" t="s">
        <v>148</v>
      </c>
      <c r="H271" s="415" t="s">
        <v>482</v>
      </c>
      <c r="I271" s="514">
        <v>102</v>
      </c>
    </row>
    <row r="272" spans="1:9" ht="16.8">
      <c r="A272" s="521" t="s">
        <v>644</v>
      </c>
      <c r="B272" s="522">
        <v>5</v>
      </c>
      <c r="C272" s="519" t="s">
        <v>87</v>
      </c>
      <c r="D272" s="1" t="s">
        <v>157</v>
      </c>
      <c r="E272" s="518" t="s">
        <v>645</v>
      </c>
      <c r="F272" s="518" t="s">
        <v>61</v>
      </c>
      <c r="G272" s="518" t="s">
        <v>69</v>
      </c>
      <c r="H272" s="518" t="s">
        <v>501</v>
      </c>
      <c r="I272" s="520">
        <v>117</v>
      </c>
    </row>
    <row r="273" spans="1:9" ht="16.8">
      <c r="A273" s="521" t="s">
        <v>177</v>
      </c>
      <c r="B273" s="522">
        <v>5</v>
      </c>
      <c r="C273" s="185" t="s">
        <v>421</v>
      </c>
      <c r="D273" s="414" t="s">
        <v>146</v>
      </c>
      <c r="E273" s="513" t="s">
        <v>147</v>
      </c>
      <c r="F273" s="415" t="s">
        <v>61</v>
      </c>
      <c r="G273" s="415" t="s">
        <v>64</v>
      </c>
      <c r="H273" s="415" t="s">
        <v>472</v>
      </c>
      <c r="I273" s="514">
        <v>98</v>
      </c>
    </row>
    <row r="274" spans="1:9" ht="16.8">
      <c r="A274" s="521" t="s">
        <v>289</v>
      </c>
      <c r="B274" s="522">
        <v>5</v>
      </c>
      <c r="C274" s="413" t="s">
        <v>70</v>
      </c>
      <c r="D274" s="414" t="s">
        <v>241</v>
      </c>
      <c r="E274" s="513" t="s">
        <v>90</v>
      </c>
      <c r="F274" s="415" t="s">
        <v>61</v>
      </c>
      <c r="G274" s="415" t="s">
        <v>65</v>
      </c>
      <c r="H274" s="186" t="s">
        <v>448</v>
      </c>
      <c r="I274" s="514">
        <v>238</v>
      </c>
    </row>
    <row r="275" spans="1:9" ht="16.8">
      <c r="A275" s="521" t="s">
        <v>646</v>
      </c>
      <c r="B275" s="522">
        <v>5</v>
      </c>
      <c r="C275" s="185" t="s">
        <v>422</v>
      </c>
      <c r="D275" s="1" t="s">
        <v>149</v>
      </c>
      <c r="E275" s="513" t="s">
        <v>147</v>
      </c>
      <c r="F275" s="415" t="s">
        <v>61</v>
      </c>
      <c r="G275" s="186" t="s">
        <v>647</v>
      </c>
      <c r="H275" s="186" t="s">
        <v>489</v>
      </c>
      <c r="I275" s="509">
        <v>97</v>
      </c>
    </row>
    <row r="276" spans="1:9" ht="16.8">
      <c r="A276" s="521" t="s">
        <v>290</v>
      </c>
      <c r="B276" s="522">
        <v>5</v>
      </c>
      <c r="C276" s="413" t="s">
        <v>68</v>
      </c>
      <c r="D276" s="414" t="s">
        <v>149</v>
      </c>
      <c r="E276" s="513" t="s">
        <v>229</v>
      </c>
      <c r="F276" s="415" t="s">
        <v>98</v>
      </c>
      <c r="G276" s="415" t="s">
        <v>64</v>
      </c>
      <c r="H276" s="186" t="s">
        <v>448</v>
      </c>
      <c r="I276" s="514">
        <v>244</v>
      </c>
    </row>
    <row r="277" spans="1:9" ht="16.8">
      <c r="A277" s="521" t="s">
        <v>648</v>
      </c>
      <c r="B277" s="522">
        <v>5</v>
      </c>
      <c r="C277" s="185" t="s">
        <v>68</v>
      </c>
      <c r="D277" s="414" t="s">
        <v>151</v>
      </c>
      <c r="E277" s="513" t="s">
        <v>147</v>
      </c>
      <c r="F277" s="415" t="s">
        <v>363</v>
      </c>
      <c r="G277" s="186" t="s">
        <v>69</v>
      </c>
      <c r="H277" s="186" t="s">
        <v>520</v>
      </c>
      <c r="I277" s="509">
        <v>118</v>
      </c>
    </row>
    <row r="278" spans="1:9" ht="16.8">
      <c r="A278" s="521" t="s">
        <v>649</v>
      </c>
      <c r="B278" s="522">
        <v>5</v>
      </c>
      <c r="C278" s="185" t="s">
        <v>421</v>
      </c>
      <c r="D278" s="414" t="s">
        <v>241</v>
      </c>
      <c r="E278" s="513" t="s">
        <v>147</v>
      </c>
      <c r="F278" s="415" t="s">
        <v>61</v>
      </c>
      <c r="G278" s="186" t="s">
        <v>65</v>
      </c>
      <c r="H278" s="186" t="s">
        <v>489</v>
      </c>
      <c r="I278" s="509">
        <v>101</v>
      </c>
    </row>
    <row r="279" spans="1:9" ht="16.8">
      <c r="A279" s="521" t="s">
        <v>650</v>
      </c>
      <c r="B279" s="522">
        <v>5</v>
      </c>
      <c r="C279" s="185" t="s">
        <v>421</v>
      </c>
      <c r="D279" s="1" t="s">
        <v>149</v>
      </c>
      <c r="E279" s="513" t="s">
        <v>147</v>
      </c>
      <c r="F279" s="415" t="s">
        <v>61</v>
      </c>
      <c r="G279" s="186" t="s">
        <v>69</v>
      </c>
      <c r="H279" s="186" t="s">
        <v>489</v>
      </c>
      <c r="I279" s="509">
        <v>103</v>
      </c>
    </row>
    <row r="280" spans="1:9" ht="16.8">
      <c r="A280" s="521" t="s">
        <v>651</v>
      </c>
      <c r="B280" s="522">
        <v>5</v>
      </c>
      <c r="C280" s="185" t="s">
        <v>70</v>
      </c>
      <c r="D280" s="414" t="s">
        <v>149</v>
      </c>
      <c r="E280" s="513" t="s">
        <v>147</v>
      </c>
      <c r="F280" s="415" t="s">
        <v>75</v>
      </c>
      <c r="G280" s="186" t="s">
        <v>69</v>
      </c>
      <c r="H280" s="186" t="s">
        <v>520</v>
      </c>
      <c r="I280" s="509">
        <v>122</v>
      </c>
    </row>
    <row r="281" spans="1:9" ht="16.8">
      <c r="A281" s="521" t="s">
        <v>652</v>
      </c>
      <c r="B281" s="522">
        <v>5</v>
      </c>
      <c r="C281" s="185" t="s">
        <v>87</v>
      </c>
      <c r="D281" s="414" t="s">
        <v>151</v>
      </c>
      <c r="E281" s="513" t="s">
        <v>229</v>
      </c>
      <c r="F281" s="415" t="s">
        <v>163</v>
      </c>
      <c r="G281" s="415" t="s">
        <v>239</v>
      </c>
      <c r="H281" s="415" t="s">
        <v>653</v>
      </c>
      <c r="I281" s="514">
        <v>117</v>
      </c>
    </row>
    <row r="282" spans="1:9" ht="16.8">
      <c r="A282" s="521" t="s">
        <v>654</v>
      </c>
      <c r="B282" s="522">
        <v>5</v>
      </c>
      <c r="C282" s="185" t="s">
        <v>68</v>
      </c>
      <c r="D282" s="1" t="s">
        <v>149</v>
      </c>
      <c r="E282" s="513" t="s">
        <v>147</v>
      </c>
      <c r="F282" s="186" t="s">
        <v>61</v>
      </c>
      <c r="G282" s="186" t="s">
        <v>655</v>
      </c>
      <c r="H282" s="186" t="s">
        <v>530</v>
      </c>
      <c r="I282" s="509">
        <v>127</v>
      </c>
    </row>
    <row r="283" spans="1:9" ht="16.8">
      <c r="A283" s="521" t="s">
        <v>656</v>
      </c>
      <c r="B283" s="522">
        <v>5</v>
      </c>
      <c r="C283" s="185" t="s">
        <v>421</v>
      </c>
      <c r="D283" s="1" t="s">
        <v>146</v>
      </c>
      <c r="E283" s="186" t="s">
        <v>147</v>
      </c>
      <c r="F283" s="186" t="s">
        <v>61</v>
      </c>
      <c r="G283" s="186" t="s">
        <v>69</v>
      </c>
      <c r="H283" s="186" t="s">
        <v>494</v>
      </c>
      <c r="I283" s="509">
        <v>107</v>
      </c>
    </row>
    <row r="284" spans="1:9" ht="16.8">
      <c r="A284" s="521" t="s">
        <v>291</v>
      </c>
      <c r="B284" s="522">
        <v>5</v>
      </c>
      <c r="C284" s="185" t="s">
        <v>60</v>
      </c>
      <c r="D284" s="1" t="s">
        <v>151</v>
      </c>
      <c r="E284" s="513" t="s">
        <v>147</v>
      </c>
      <c r="F284" s="186" t="s">
        <v>61</v>
      </c>
      <c r="G284" s="186" t="s">
        <v>67</v>
      </c>
      <c r="H284" s="186" t="s">
        <v>448</v>
      </c>
      <c r="I284" s="509">
        <v>284</v>
      </c>
    </row>
    <row r="285" spans="1:9" ht="16.8">
      <c r="A285" s="521" t="s">
        <v>292</v>
      </c>
      <c r="B285" s="522">
        <v>5</v>
      </c>
      <c r="C285" s="185" t="s">
        <v>68</v>
      </c>
      <c r="D285" s="1" t="s">
        <v>149</v>
      </c>
      <c r="E285" s="517" t="s">
        <v>147</v>
      </c>
      <c r="F285" s="186" t="s">
        <v>85</v>
      </c>
      <c r="G285" s="186" t="s">
        <v>69</v>
      </c>
      <c r="H285" s="186" t="s">
        <v>448</v>
      </c>
      <c r="I285" s="535">
        <v>289</v>
      </c>
    </row>
    <row r="286" spans="1:9" ht="16.8">
      <c r="A286" s="521" t="s">
        <v>657</v>
      </c>
      <c r="B286" s="522">
        <v>5</v>
      </c>
      <c r="C286" s="519" t="s">
        <v>421</v>
      </c>
      <c r="D286" s="1" t="s">
        <v>151</v>
      </c>
      <c r="E286" s="518" t="s">
        <v>147</v>
      </c>
      <c r="F286" s="518" t="s">
        <v>61</v>
      </c>
      <c r="G286" s="518" t="s">
        <v>148</v>
      </c>
      <c r="H286" s="518" t="s">
        <v>501</v>
      </c>
      <c r="I286" s="520">
        <v>123</v>
      </c>
    </row>
    <row r="287" spans="1:9" ht="16.8">
      <c r="A287" s="521" t="s">
        <v>293</v>
      </c>
      <c r="B287" s="522">
        <v>5</v>
      </c>
      <c r="C287" s="413" t="s">
        <v>421</v>
      </c>
      <c r="D287" s="414" t="s">
        <v>157</v>
      </c>
      <c r="E287" s="513" t="s">
        <v>147</v>
      </c>
      <c r="F287" s="415" t="s">
        <v>163</v>
      </c>
      <c r="G287" s="415" t="s">
        <v>299</v>
      </c>
      <c r="H287" s="186" t="s">
        <v>448</v>
      </c>
      <c r="I287" s="514">
        <v>295</v>
      </c>
    </row>
    <row r="288" spans="1:9" ht="16.8">
      <c r="A288" s="521" t="s">
        <v>294</v>
      </c>
      <c r="B288" s="522">
        <v>5</v>
      </c>
      <c r="C288" s="413" t="s">
        <v>421</v>
      </c>
      <c r="D288" s="414" t="s">
        <v>157</v>
      </c>
      <c r="E288" s="513" t="s">
        <v>147</v>
      </c>
      <c r="F288" s="415" t="s">
        <v>163</v>
      </c>
      <c r="G288" s="415" t="s">
        <v>207</v>
      </c>
      <c r="H288" s="186" t="s">
        <v>448</v>
      </c>
      <c r="I288" s="514">
        <v>295</v>
      </c>
    </row>
    <row r="289" spans="1:9" ht="16.8">
      <c r="A289" s="521" t="s">
        <v>295</v>
      </c>
      <c r="B289" s="522">
        <v>5</v>
      </c>
      <c r="C289" s="413" t="s">
        <v>68</v>
      </c>
      <c r="D289" s="414" t="s">
        <v>149</v>
      </c>
      <c r="E289" s="513" t="s">
        <v>147</v>
      </c>
      <c r="F289" s="415" t="s">
        <v>66</v>
      </c>
      <c r="G289" s="415" t="s">
        <v>148</v>
      </c>
      <c r="H289" s="186" t="s">
        <v>448</v>
      </c>
      <c r="I289" s="514">
        <v>296</v>
      </c>
    </row>
    <row r="290" spans="1:9" ht="16.8">
      <c r="A290" s="521" t="s">
        <v>296</v>
      </c>
      <c r="B290" s="522">
        <v>5</v>
      </c>
      <c r="C290" s="413" t="s">
        <v>70</v>
      </c>
      <c r="D290" s="414" t="s">
        <v>151</v>
      </c>
      <c r="E290" s="513" t="s">
        <v>90</v>
      </c>
      <c r="F290" s="415" t="s">
        <v>61</v>
      </c>
      <c r="G290" s="415" t="s">
        <v>65</v>
      </c>
      <c r="H290" s="186" t="s">
        <v>448</v>
      </c>
      <c r="I290" s="514">
        <v>297</v>
      </c>
    </row>
    <row r="291" spans="1:9" ht="16.8">
      <c r="A291" s="521" t="s">
        <v>265</v>
      </c>
      <c r="B291" s="522">
        <v>5</v>
      </c>
      <c r="C291" s="185" t="s">
        <v>68</v>
      </c>
      <c r="D291" s="1" t="s">
        <v>146</v>
      </c>
      <c r="E291" s="513" t="s">
        <v>147</v>
      </c>
      <c r="F291" s="186" t="s">
        <v>61</v>
      </c>
      <c r="G291" s="186" t="s">
        <v>207</v>
      </c>
      <c r="H291" s="186" t="s">
        <v>262</v>
      </c>
      <c r="I291" s="509">
        <v>186</v>
      </c>
    </row>
    <row r="292" spans="1:9" ht="16.8">
      <c r="A292" s="521" t="s">
        <v>297</v>
      </c>
      <c r="B292" s="522">
        <v>5</v>
      </c>
      <c r="C292" s="413" t="s">
        <v>70</v>
      </c>
      <c r="D292" s="414" t="s">
        <v>157</v>
      </c>
      <c r="E292" s="513" t="s">
        <v>147</v>
      </c>
      <c r="F292" s="415" t="s">
        <v>163</v>
      </c>
      <c r="G292" s="415" t="s">
        <v>8</v>
      </c>
      <c r="H292" s="186" t="s">
        <v>448</v>
      </c>
      <c r="I292" s="514">
        <v>298</v>
      </c>
    </row>
    <row r="293" spans="1:9" ht="16.8">
      <c r="A293" s="521" t="s">
        <v>658</v>
      </c>
      <c r="B293" s="522">
        <v>5</v>
      </c>
      <c r="C293" s="185" t="s">
        <v>68</v>
      </c>
      <c r="D293" s="1" t="s">
        <v>157</v>
      </c>
      <c r="E293" s="515" t="s">
        <v>147</v>
      </c>
      <c r="F293" s="415" t="s">
        <v>163</v>
      </c>
      <c r="G293" s="415" t="s">
        <v>659</v>
      </c>
      <c r="H293" s="415" t="s">
        <v>482</v>
      </c>
      <c r="I293" s="514">
        <v>118</v>
      </c>
    </row>
    <row r="294" spans="1:9" ht="16.8">
      <c r="A294" s="521" t="s">
        <v>298</v>
      </c>
      <c r="B294" s="522">
        <v>5</v>
      </c>
      <c r="C294" s="413" t="s">
        <v>68</v>
      </c>
      <c r="D294" s="414" t="s">
        <v>146</v>
      </c>
      <c r="E294" s="513" t="s">
        <v>147</v>
      </c>
      <c r="F294" s="415" t="s">
        <v>163</v>
      </c>
      <c r="G294" s="415" t="s">
        <v>67</v>
      </c>
      <c r="H294" s="186" t="s">
        <v>448</v>
      </c>
      <c r="I294" s="514">
        <v>300</v>
      </c>
    </row>
    <row r="295" spans="1:9" ht="16.8">
      <c r="A295" s="524" t="s">
        <v>660</v>
      </c>
      <c r="B295" s="525">
        <v>5</v>
      </c>
      <c r="C295" s="472" t="s">
        <v>421</v>
      </c>
      <c r="D295" s="488" t="s">
        <v>151</v>
      </c>
      <c r="E295" s="530" t="s">
        <v>147</v>
      </c>
      <c r="F295" s="489" t="s">
        <v>66</v>
      </c>
      <c r="G295" s="531" t="s">
        <v>207</v>
      </c>
      <c r="H295" s="531" t="s">
        <v>477</v>
      </c>
      <c r="I295" s="532">
        <v>130</v>
      </c>
    </row>
    <row r="296" spans="1:9" ht="16.8">
      <c r="A296" s="521" t="s">
        <v>661</v>
      </c>
      <c r="B296" s="522">
        <v>6</v>
      </c>
      <c r="C296" s="519" t="s">
        <v>421</v>
      </c>
      <c r="D296" s="1" t="s">
        <v>662</v>
      </c>
      <c r="E296" s="518" t="s">
        <v>147</v>
      </c>
      <c r="F296" s="518" t="s">
        <v>420</v>
      </c>
      <c r="G296" s="518" t="s">
        <v>67</v>
      </c>
      <c r="H296" s="518" t="s">
        <v>501</v>
      </c>
      <c r="I296" s="520">
        <v>113</v>
      </c>
    </row>
    <row r="297" spans="1:9" ht="16.8">
      <c r="A297" s="521" t="s">
        <v>663</v>
      </c>
      <c r="B297" s="522">
        <v>6</v>
      </c>
      <c r="C297" s="185" t="s">
        <v>60</v>
      </c>
      <c r="D297" s="1" t="s">
        <v>149</v>
      </c>
      <c r="E297" s="513" t="s">
        <v>229</v>
      </c>
      <c r="F297" s="415" t="s">
        <v>76</v>
      </c>
      <c r="G297" s="186" t="s">
        <v>67</v>
      </c>
      <c r="H297" s="186" t="s">
        <v>448</v>
      </c>
      <c r="I297" s="509">
        <v>199</v>
      </c>
    </row>
    <row r="298" spans="1:9" ht="16.8">
      <c r="A298" s="521" t="s">
        <v>664</v>
      </c>
      <c r="B298" s="522">
        <v>6</v>
      </c>
      <c r="C298" s="185" t="s">
        <v>421</v>
      </c>
      <c r="D298" s="1" t="s">
        <v>149</v>
      </c>
      <c r="E298" s="513" t="s">
        <v>147</v>
      </c>
      <c r="F298" s="186" t="s">
        <v>85</v>
      </c>
      <c r="G298" s="186" t="s">
        <v>64</v>
      </c>
      <c r="H298" s="186" t="s">
        <v>448</v>
      </c>
      <c r="I298" s="509">
        <v>203</v>
      </c>
    </row>
    <row r="299" spans="1:9" ht="16.8">
      <c r="A299" s="521" t="s">
        <v>665</v>
      </c>
      <c r="B299" s="522">
        <v>6</v>
      </c>
      <c r="C299" s="185" t="s">
        <v>421</v>
      </c>
      <c r="D299" s="1" t="s">
        <v>157</v>
      </c>
      <c r="E299" s="513" t="s">
        <v>147</v>
      </c>
      <c r="F299" s="186" t="s">
        <v>85</v>
      </c>
      <c r="G299" s="186" t="s">
        <v>64</v>
      </c>
      <c r="H299" s="186" t="s">
        <v>448</v>
      </c>
      <c r="I299" s="509">
        <v>207</v>
      </c>
    </row>
    <row r="300" spans="1:9" ht="16.8">
      <c r="A300" s="521" t="s">
        <v>765</v>
      </c>
      <c r="B300" s="522">
        <v>6</v>
      </c>
      <c r="C300" s="185" t="s">
        <v>68</v>
      </c>
      <c r="D300" s="1" t="s">
        <v>236</v>
      </c>
      <c r="E300" s="681" t="s">
        <v>229</v>
      </c>
      <c r="F300" s="415" t="s">
        <v>85</v>
      </c>
      <c r="G300" s="186" t="s">
        <v>69</v>
      </c>
      <c r="H300" s="186" t="s">
        <v>606</v>
      </c>
      <c r="I300" s="682">
        <v>65</v>
      </c>
    </row>
    <row r="301" spans="1:9" ht="16.8">
      <c r="A301" s="521" t="s">
        <v>666</v>
      </c>
      <c r="B301" s="522">
        <v>6</v>
      </c>
      <c r="C301" s="185" t="s">
        <v>421</v>
      </c>
      <c r="D301" s="1" t="s">
        <v>151</v>
      </c>
      <c r="E301" s="513" t="s">
        <v>147</v>
      </c>
      <c r="F301" s="186" t="s">
        <v>85</v>
      </c>
      <c r="G301" s="186" t="s">
        <v>64</v>
      </c>
      <c r="H301" s="186" t="s">
        <v>448</v>
      </c>
      <c r="I301" s="528">
        <v>208</v>
      </c>
    </row>
    <row r="302" spans="1:9" ht="16.8">
      <c r="A302" s="521" t="s">
        <v>667</v>
      </c>
      <c r="B302" s="522">
        <v>6</v>
      </c>
      <c r="C302" s="185" t="s">
        <v>421</v>
      </c>
      <c r="D302" s="414" t="s">
        <v>151</v>
      </c>
      <c r="E302" s="513" t="s">
        <v>147</v>
      </c>
      <c r="F302" s="415" t="s">
        <v>61</v>
      </c>
      <c r="G302" s="186" t="s">
        <v>64</v>
      </c>
      <c r="H302" s="186" t="s">
        <v>520</v>
      </c>
      <c r="I302" s="509">
        <v>106</v>
      </c>
    </row>
    <row r="303" spans="1:9" ht="16.8">
      <c r="A303" s="521" t="s">
        <v>668</v>
      </c>
      <c r="B303" s="522">
        <v>6</v>
      </c>
      <c r="C303" s="185" t="s">
        <v>68</v>
      </c>
      <c r="D303" s="1" t="s">
        <v>149</v>
      </c>
      <c r="E303" s="513" t="s">
        <v>147</v>
      </c>
      <c r="F303" s="415" t="s">
        <v>163</v>
      </c>
      <c r="G303" s="186" t="s">
        <v>65</v>
      </c>
      <c r="H303" s="186" t="s">
        <v>262</v>
      </c>
      <c r="I303" s="509">
        <v>159</v>
      </c>
    </row>
    <row r="304" spans="1:9" ht="16.8">
      <c r="A304" s="521" t="s">
        <v>669</v>
      </c>
      <c r="B304" s="522">
        <v>6</v>
      </c>
      <c r="C304" s="413" t="s">
        <v>68</v>
      </c>
      <c r="D304" s="414" t="s">
        <v>149</v>
      </c>
      <c r="E304" s="513" t="s">
        <v>229</v>
      </c>
      <c r="F304" s="415" t="s">
        <v>85</v>
      </c>
      <c r="G304" s="415" t="s">
        <v>69</v>
      </c>
      <c r="H304" s="186" t="s">
        <v>489</v>
      </c>
      <c r="I304" s="514">
        <v>91</v>
      </c>
    </row>
    <row r="305" spans="1:9" ht="16.8">
      <c r="A305" s="521" t="s">
        <v>670</v>
      </c>
      <c r="B305" s="522">
        <v>6</v>
      </c>
      <c r="C305" s="413" t="s">
        <v>68</v>
      </c>
      <c r="D305" s="1" t="s">
        <v>146</v>
      </c>
      <c r="E305" s="513" t="s">
        <v>147</v>
      </c>
      <c r="F305" s="186" t="s">
        <v>85</v>
      </c>
      <c r="G305" s="186" t="s">
        <v>65</v>
      </c>
      <c r="H305" s="186" t="s">
        <v>448</v>
      </c>
      <c r="I305" s="509">
        <v>216</v>
      </c>
    </row>
    <row r="306" spans="1:9" ht="16.8">
      <c r="A306" s="521" t="s">
        <v>671</v>
      </c>
      <c r="B306" s="522">
        <v>6</v>
      </c>
      <c r="C306" s="185" t="s">
        <v>421</v>
      </c>
      <c r="D306" s="1" t="s">
        <v>157</v>
      </c>
      <c r="E306" s="513" t="s">
        <v>147</v>
      </c>
      <c r="F306" s="415" t="s">
        <v>85</v>
      </c>
      <c r="G306" s="186" t="s">
        <v>64</v>
      </c>
      <c r="H306" s="186" t="s">
        <v>448</v>
      </c>
      <c r="I306" s="509">
        <v>225</v>
      </c>
    </row>
    <row r="307" spans="1:9" ht="16.8">
      <c r="A307" s="521" t="s">
        <v>672</v>
      </c>
      <c r="B307" s="522">
        <v>6</v>
      </c>
      <c r="C307" s="185" t="s">
        <v>60</v>
      </c>
      <c r="D307" s="414" t="s">
        <v>146</v>
      </c>
      <c r="E307" s="513" t="s">
        <v>147</v>
      </c>
      <c r="F307" s="415" t="s">
        <v>61</v>
      </c>
      <c r="G307" s="186" t="s">
        <v>90</v>
      </c>
      <c r="H307" s="186" t="s">
        <v>477</v>
      </c>
      <c r="I307" s="514">
        <v>105</v>
      </c>
    </row>
    <row r="308" spans="1:9" ht="16.8">
      <c r="A308" s="521" t="s">
        <v>673</v>
      </c>
      <c r="B308" s="522">
        <v>6</v>
      </c>
      <c r="C308" s="185" t="s">
        <v>87</v>
      </c>
      <c r="D308" s="1" t="s">
        <v>235</v>
      </c>
      <c r="E308" s="513" t="s">
        <v>244</v>
      </c>
      <c r="F308" s="415" t="s">
        <v>61</v>
      </c>
      <c r="G308" s="186" t="s">
        <v>67</v>
      </c>
      <c r="H308" s="186" t="s">
        <v>448</v>
      </c>
      <c r="I308" s="509">
        <v>230</v>
      </c>
    </row>
    <row r="309" spans="1:9" ht="16.8">
      <c r="A309" s="521" t="s">
        <v>38</v>
      </c>
      <c r="B309" s="522">
        <v>6</v>
      </c>
      <c r="C309" s="185" t="s">
        <v>68</v>
      </c>
      <c r="D309" s="1" t="s">
        <v>146</v>
      </c>
      <c r="E309" s="515" t="s">
        <v>147</v>
      </c>
      <c r="F309" s="415" t="s">
        <v>61</v>
      </c>
      <c r="G309" s="186" t="s">
        <v>65</v>
      </c>
      <c r="H309" s="186" t="s">
        <v>448</v>
      </c>
      <c r="I309" s="509">
        <v>239</v>
      </c>
    </row>
    <row r="310" spans="1:9" ht="16.8">
      <c r="A310" s="521" t="s">
        <v>674</v>
      </c>
      <c r="B310" s="522">
        <v>6</v>
      </c>
      <c r="C310" s="185" t="s">
        <v>70</v>
      </c>
      <c r="D310" s="414" t="s">
        <v>241</v>
      </c>
      <c r="E310" s="513" t="s">
        <v>147</v>
      </c>
      <c r="F310" s="415" t="s">
        <v>98</v>
      </c>
      <c r="G310" s="186" t="s">
        <v>239</v>
      </c>
      <c r="H310" s="186" t="s">
        <v>489</v>
      </c>
      <c r="I310" s="509">
        <v>99</v>
      </c>
    </row>
    <row r="311" spans="1:9" ht="16.8">
      <c r="A311" s="521" t="s">
        <v>758</v>
      </c>
      <c r="B311" s="522">
        <v>6</v>
      </c>
      <c r="C311" s="185" t="s">
        <v>70</v>
      </c>
      <c r="D311" s="1" t="s">
        <v>149</v>
      </c>
      <c r="E311" s="513" t="s">
        <v>147</v>
      </c>
      <c r="F311" s="415" t="s">
        <v>85</v>
      </c>
      <c r="G311" s="415" t="s">
        <v>759</v>
      </c>
      <c r="H311" s="415" t="s">
        <v>262</v>
      </c>
      <c r="I311" s="514">
        <v>168</v>
      </c>
    </row>
    <row r="312" spans="1:9" ht="16.8">
      <c r="A312" s="521" t="s">
        <v>178</v>
      </c>
      <c r="B312" s="522">
        <v>6</v>
      </c>
      <c r="C312" s="185" t="s">
        <v>422</v>
      </c>
      <c r="D312" s="414" t="s">
        <v>146</v>
      </c>
      <c r="E312" s="513" t="s">
        <v>147</v>
      </c>
      <c r="F312" s="415" t="s">
        <v>362</v>
      </c>
      <c r="G312" s="415" t="s">
        <v>65</v>
      </c>
      <c r="H312" s="415" t="s">
        <v>472</v>
      </c>
      <c r="I312" s="514">
        <v>101</v>
      </c>
    </row>
    <row r="313" spans="1:9" ht="16.8">
      <c r="A313" s="521" t="s">
        <v>675</v>
      </c>
      <c r="B313" s="522">
        <v>6</v>
      </c>
      <c r="C313" s="185" t="s">
        <v>421</v>
      </c>
      <c r="D313" s="1" t="s">
        <v>157</v>
      </c>
      <c r="E313" s="513" t="s">
        <v>147</v>
      </c>
      <c r="F313" s="186" t="s">
        <v>85</v>
      </c>
      <c r="G313" s="186" t="s">
        <v>64</v>
      </c>
      <c r="H313" s="186" t="s">
        <v>448</v>
      </c>
      <c r="I313" s="509">
        <v>259</v>
      </c>
    </row>
    <row r="314" spans="1:9" ht="16.8">
      <c r="A314" s="521" t="s">
        <v>312</v>
      </c>
      <c r="B314" s="522">
        <v>6</v>
      </c>
      <c r="C314" s="413" t="s">
        <v>421</v>
      </c>
      <c r="D314" s="1" t="s">
        <v>149</v>
      </c>
      <c r="E314" s="517" t="s">
        <v>147</v>
      </c>
      <c r="F314" s="415" t="s">
        <v>61</v>
      </c>
      <c r="G314" s="415" t="s">
        <v>67</v>
      </c>
      <c r="H314" s="415" t="s">
        <v>313</v>
      </c>
      <c r="I314" s="509">
        <v>69</v>
      </c>
    </row>
    <row r="315" spans="1:9" ht="16.8">
      <c r="A315" s="521" t="s">
        <v>676</v>
      </c>
      <c r="B315" s="522">
        <v>6</v>
      </c>
      <c r="C315" s="413" t="s">
        <v>87</v>
      </c>
      <c r="D315" s="414" t="s">
        <v>149</v>
      </c>
      <c r="E315" s="517" t="s">
        <v>237</v>
      </c>
      <c r="F315" s="415" t="s">
        <v>66</v>
      </c>
      <c r="G315" s="415" t="s">
        <v>64</v>
      </c>
      <c r="H315" s="186" t="s">
        <v>448</v>
      </c>
      <c r="I315" s="509">
        <v>284</v>
      </c>
    </row>
    <row r="316" spans="1:9" ht="16.8">
      <c r="A316" s="521" t="s">
        <v>179</v>
      </c>
      <c r="B316" s="522">
        <v>6</v>
      </c>
      <c r="C316" s="185" t="s">
        <v>68</v>
      </c>
      <c r="D316" s="414" t="s">
        <v>149</v>
      </c>
      <c r="E316" s="186" t="s">
        <v>229</v>
      </c>
      <c r="F316" s="415" t="s">
        <v>85</v>
      </c>
      <c r="G316" s="186" t="s">
        <v>207</v>
      </c>
      <c r="H316" s="186" t="s">
        <v>472</v>
      </c>
      <c r="I316" s="514">
        <v>105</v>
      </c>
    </row>
    <row r="317" spans="1:9" ht="16.8">
      <c r="A317" s="521" t="s">
        <v>677</v>
      </c>
      <c r="B317" s="522">
        <v>6</v>
      </c>
      <c r="C317" s="185" t="s">
        <v>68</v>
      </c>
      <c r="D317" s="1" t="s">
        <v>149</v>
      </c>
      <c r="E317" s="517" t="s">
        <v>147</v>
      </c>
      <c r="F317" s="186" t="s">
        <v>85</v>
      </c>
      <c r="G317" s="186" t="s">
        <v>69</v>
      </c>
      <c r="H317" s="186" t="s">
        <v>448</v>
      </c>
      <c r="I317" s="535">
        <v>289</v>
      </c>
    </row>
    <row r="318" spans="1:9" ht="16.8">
      <c r="A318" s="524" t="s">
        <v>678</v>
      </c>
      <c r="B318" s="525">
        <v>6</v>
      </c>
      <c r="C318" s="472" t="s">
        <v>68</v>
      </c>
      <c r="D318" s="473" t="s">
        <v>157</v>
      </c>
      <c r="E318" s="531" t="s">
        <v>147</v>
      </c>
      <c r="F318" s="531" t="s">
        <v>163</v>
      </c>
      <c r="G318" s="531" t="s">
        <v>65</v>
      </c>
      <c r="H318" s="531" t="s">
        <v>448</v>
      </c>
      <c r="I318" s="536">
        <v>299</v>
      </c>
    </row>
    <row r="319" spans="1:9" ht="16.8">
      <c r="A319" s="507" t="s">
        <v>679</v>
      </c>
      <c r="B319" s="508">
        <v>7</v>
      </c>
      <c r="C319" s="413" t="s">
        <v>68</v>
      </c>
      <c r="D319" s="414" t="s">
        <v>149</v>
      </c>
      <c r="E319" s="513" t="s">
        <v>229</v>
      </c>
      <c r="F319" s="415" t="s">
        <v>85</v>
      </c>
      <c r="G319" s="415" t="s">
        <v>69</v>
      </c>
      <c r="H319" s="186" t="s">
        <v>489</v>
      </c>
      <c r="I319" s="514">
        <v>91</v>
      </c>
    </row>
    <row r="320" spans="1:9" ht="16.8">
      <c r="A320" s="507" t="s">
        <v>680</v>
      </c>
      <c r="B320" s="508">
        <v>7</v>
      </c>
      <c r="C320" s="185" t="s">
        <v>68</v>
      </c>
      <c r="D320" s="1" t="s">
        <v>146</v>
      </c>
      <c r="E320" s="513" t="s">
        <v>147</v>
      </c>
      <c r="F320" s="186" t="s">
        <v>85</v>
      </c>
      <c r="G320" s="186" t="s">
        <v>65</v>
      </c>
      <c r="H320" s="186" t="s">
        <v>448</v>
      </c>
      <c r="I320" s="509">
        <v>216</v>
      </c>
    </row>
    <row r="321" spans="1:9" ht="16.8">
      <c r="A321" s="507" t="s">
        <v>681</v>
      </c>
      <c r="B321" s="508">
        <v>7</v>
      </c>
      <c r="C321" s="185" t="s">
        <v>87</v>
      </c>
      <c r="D321" s="1" t="s">
        <v>242</v>
      </c>
      <c r="E321" s="513" t="s">
        <v>243</v>
      </c>
      <c r="F321" s="415" t="s">
        <v>207</v>
      </c>
      <c r="G321" s="186" t="s">
        <v>64</v>
      </c>
      <c r="H321" s="186" t="s">
        <v>682</v>
      </c>
      <c r="I321" s="509">
        <v>102</v>
      </c>
    </row>
    <row r="322" spans="1:9" ht="16.8">
      <c r="A322" s="507" t="s">
        <v>683</v>
      </c>
      <c r="B322" s="508">
        <v>7</v>
      </c>
      <c r="C322" s="185" t="s">
        <v>68</v>
      </c>
      <c r="D322" s="1" t="s">
        <v>149</v>
      </c>
      <c r="E322" s="517" t="s">
        <v>147</v>
      </c>
      <c r="F322" s="186" t="s">
        <v>85</v>
      </c>
      <c r="G322" s="186" t="s">
        <v>69</v>
      </c>
      <c r="H322" s="186" t="s">
        <v>448</v>
      </c>
      <c r="I322" s="535">
        <v>289</v>
      </c>
    </row>
    <row r="323" spans="1:9" ht="16.8">
      <c r="A323" s="511" t="s">
        <v>684</v>
      </c>
      <c r="B323" s="512">
        <v>7</v>
      </c>
      <c r="C323" s="472" t="s">
        <v>421</v>
      </c>
      <c r="D323" s="473" t="s">
        <v>149</v>
      </c>
      <c r="E323" s="530" t="s">
        <v>147</v>
      </c>
      <c r="F323" s="489" t="s">
        <v>61</v>
      </c>
      <c r="G323" s="531" t="s">
        <v>148</v>
      </c>
      <c r="H323" s="531" t="s">
        <v>448</v>
      </c>
      <c r="I323" s="533">
        <v>302</v>
      </c>
    </row>
    <row r="324" spans="1:9" ht="16.8">
      <c r="A324" s="540" t="s">
        <v>685</v>
      </c>
      <c r="B324" s="541">
        <v>8</v>
      </c>
      <c r="C324" s="542" t="s">
        <v>68</v>
      </c>
      <c r="D324" s="543" t="s">
        <v>149</v>
      </c>
      <c r="E324" s="544" t="s">
        <v>229</v>
      </c>
      <c r="F324" s="545" t="s">
        <v>85</v>
      </c>
      <c r="G324" s="545" t="s">
        <v>69</v>
      </c>
      <c r="H324" s="546" t="s">
        <v>489</v>
      </c>
      <c r="I324" s="547">
        <v>91</v>
      </c>
    </row>
    <row r="325" spans="1:9" ht="16.8">
      <c r="A325" s="540" t="s">
        <v>686</v>
      </c>
      <c r="B325" s="541">
        <v>8</v>
      </c>
      <c r="C325" s="548" t="s">
        <v>68</v>
      </c>
      <c r="D325" s="549" t="s">
        <v>146</v>
      </c>
      <c r="E325" s="544" t="s">
        <v>147</v>
      </c>
      <c r="F325" s="546" t="s">
        <v>85</v>
      </c>
      <c r="G325" s="546" t="s">
        <v>65</v>
      </c>
      <c r="H325" s="546" t="s">
        <v>448</v>
      </c>
      <c r="I325" s="550">
        <v>216</v>
      </c>
    </row>
    <row r="326" spans="1:9" ht="16.8">
      <c r="A326" s="540" t="s">
        <v>687</v>
      </c>
      <c r="B326" s="541">
        <v>8</v>
      </c>
      <c r="C326" s="548" t="s">
        <v>68</v>
      </c>
      <c r="D326" s="549" t="s">
        <v>149</v>
      </c>
      <c r="E326" s="551" t="s">
        <v>147</v>
      </c>
      <c r="F326" s="546" t="s">
        <v>85</v>
      </c>
      <c r="G326" s="546" t="s">
        <v>69</v>
      </c>
      <c r="H326" s="546" t="s">
        <v>448</v>
      </c>
      <c r="I326" s="552">
        <v>289</v>
      </c>
    </row>
    <row r="327" spans="1:9" ht="16.8">
      <c r="A327" s="553" t="s">
        <v>688</v>
      </c>
      <c r="B327" s="554">
        <v>8</v>
      </c>
      <c r="C327" s="555" t="s">
        <v>68</v>
      </c>
      <c r="D327" s="556" t="s">
        <v>236</v>
      </c>
      <c r="E327" s="557" t="s">
        <v>147</v>
      </c>
      <c r="F327" s="558" t="s">
        <v>232</v>
      </c>
      <c r="G327" s="559" t="s">
        <v>65</v>
      </c>
      <c r="H327" s="559" t="s">
        <v>448</v>
      </c>
      <c r="I327" s="560">
        <v>303</v>
      </c>
    </row>
    <row r="328" spans="1:9" ht="16.8">
      <c r="A328" s="540" t="s">
        <v>689</v>
      </c>
      <c r="B328" s="541">
        <v>9</v>
      </c>
      <c r="C328" s="561" t="s">
        <v>68</v>
      </c>
      <c r="D328" s="543" t="s">
        <v>149</v>
      </c>
      <c r="E328" s="544" t="s">
        <v>229</v>
      </c>
      <c r="F328" s="545" t="s">
        <v>85</v>
      </c>
      <c r="G328" s="545" t="s">
        <v>69</v>
      </c>
      <c r="H328" s="546" t="s">
        <v>489</v>
      </c>
      <c r="I328" s="547">
        <v>91</v>
      </c>
    </row>
    <row r="329" spans="1:9" ht="16.8">
      <c r="A329" s="540" t="s">
        <v>690</v>
      </c>
      <c r="B329" s="541">
        <v>9</v>
      </c>
      <c r="C329" s="542" t="s">
        <v>68</v>
      </c>
      <c r="D329" s="543" t="s">
        <v>146</v>
      </c>
      <c r="E329" s="551" t="s">
        <v>237</v>
      </c>
      <c r="F329" s="545" t="s">
        <v>691</v>
      </c>
      <c r="G329" s="545" t="s">
        <v>67</v>
      </c>
      <c r="H329" s="546" t="s">
        <v>448</v>
      </c>
      <c r="I329" s="550">
        <v>226</v>
      </c>
    </row>
    <row r="330" spans="1:9" ht="16.8">
      <c r="A330" s="540" t="s">
        <v>180</v>
      </c>
      <c r="B330" s="541">
        <v>9</v>
      </c>
      <c r="C330" s="548" t="s">
        <v>421</v>
      </c>
      <c r="D330" s="543" t="s">
        <v>149</v>
      </c>
      <c r="E330" s="544" t="s">
        <v>147</v>
      </c>
      <c r="F330" s="545" t="s">
        <v>85</v>
      </c>
      <c r="G330" s="546" t="s">
        <v>69</v>
      </c>
      <c r="H330" s="546" t="s">
        <v>472</v>
      </c>
      <c r="I330" s="547">
        <v>101</v>
      </c>
    </row>
    <row r="331" spans="1:9" ht="17.399999999999999" thickBot="1">
      <c r="A331" s="562" t="s">
        <v>692</v>
      </c>
      <c r="B331" s="563">
        <v>9</v>
      </c>
      <c r="C331" s="564" t="s">
        <v>68</v>
      </c>
      <c r="D331" s="565" t="s">
        <v>149</v>
      </c>
      <c r="E331" s="566" t="s">
        <v>147</v>
      </c>
      <c r="F331" s="567" t="s">
        <v>85</v>
      </c>
      <c r="G331" s="567" t="s">
        <v>69</v>
      </c>
      <c r="H331" s="567" t="s">
        <v>448</v>
      </c>
      <c r="I331" s="568">
        <v>289</v>
      </c>
    </row>
    <row r="332"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showGridLines="0" workbookViewId="0"/>
  </sheetViews>
  <sheetFormatPr defaultColWidth="13" defaultRowHeight="16.8"/>
  <cols>
    <col min="1" max="1" width="27.19921875" style="229" bestFit="1" customWidth="1"/>
    <col min="2" max="2" width="8.296875" style="229" customWidth="1"/>
    <col min="3" max="3" width="4.09765625" style="229" bestFit="1" customWidth="1"/>
    <col min="4" max="4" width="6.296875" style="230" bestFit="1" customWidth="1"/>
    <col min="5" max="5" width="2.19921875" style="230" bestFit="1" customWidth="1"/>
    <col min="6" max="6" width="13.296875" style="195" bestFit="1" customWidth="1"/>
    <col min="7" max="7" width="3.59765625" style="195" bestFit="1" customWidth="1"/>
    <col min="8" max="8" width="3.3984375" style="195" bestFit="1" customWidth="1"/>
    <col min="9" max="9" width="3.8984375" style="195" bestFit="1" customWidth="1"/>
    <col min="10" max="10" width="3.69921875" style="195" bestFit="1" customWidth="1"/>
    <col min="11" max="14" width="3.59765625" style="195" bestFit="1" customWidth="1"/>
    <col min="15" max="15" width="1.8984375" style="195" customWidth="1"/>
    <col min="16" max="16" width="27.19921875" style="195" bestFit="1" customWidth="1"/>
    <col min="17" max="17" width="6.19921875" style="195" bestFit="1" customWidth="1"/>
    <col min="18" max="18" width="4.09765625" style="195" bestFit="1" customWidth="1"/>
    <col min="19" max="19" width="6.296875" style="195" bestFit="1" customWidth="1"/>
    <col min="20" max="16384" width="13" style="195"/>
  </cols>
  <sheetData>
    <row r="1" spans="1:19" ht="24" thickTop="1" thickBot="1">
      <c r="A1" s="192" t="s">
        <v>86</v>
      </c>
      <c r="B1" s="193"/>
      <c r="C1" s="193"/>
      <c r="D1" s="194"/>
      <c r="E1" s="195"/>
      <c r="F1" s="196"/>
      <c r="G1" s="197" t="s">
        <v>321</v>
      </c>
      <c r="H1" s="198"/>
      <c r="I1" s="198"/>
      <c r="J1" s="199"/>
      <c r="K1" s="198"/>
      <c r="L1" s="198"/>
      <c r="M1" s="198"/>
      <c r="N1" s="199"/>
      <c r="P1" s="192" t="s">
        <v>695</v>
      </c>
      <c r="Q1" s="193"/>
      <c r="R1" s="193"/>
      <c r="S1" s="194"/>
    </row>
    <row r="2" spans="1:19" ht="17.399999999999999" thickTop="1">
      <c r="A2" s="200" t="s">
        <v>71</v>
      </c>
      <c r="B2" s="201" t="s">
        <v>0</v>
      </c>
      <c r="C2" s="201" t="s">
        <v>120</v>
      </c>
      <c r="D2" s="202" t="s">
        <v>72</v>
      </c>
      <c r="E2" s="30"/>
      <c r="F2" s="196"/>
      <c r="G2" s="203" t="s">
        <v>322</v>
      </c>
      <c r="H2" s="204"/>
      <c r="I2" s="204"/>
      <c r="J2" s="204"/>
      <c r="K2" s="204"/>
      <c r="L2" s="204"/>
      <c r="M2" s="204"/>
      <c r="N2" s="205"/>
      <c r="P2" s="200" t="s">
        <v>71</v>
      </c>
      <c r="Q2" s="201" t="s">
        <v>0</v>
      </c>
      <c r="R2" s="201" t="s">
        <v>120</v>
      </c>
      <c r="S2" s="202" t="s">
        <v>72</v>
      </c>
    </row>
    <row r="3" spans="1:19" ht="19.95" customHeight="1" thickBot="1">
      <c r="A3" s="183" t="s">
        <v>246</v>
      </c>
      <c r="B3" s="207">
        <v>0</v>
      </c>
      <c r="C3" s="456">
        <f>10+B3+'Personal File'!$C$15</f>
        <v>14</v>
      </c>
      <c r="D3" s="208" t="s">
        <v>704</v>
      </c>
      <c r="E3" s="30"/>
      <c r="F3" s="196"/>
      <c r="G3" s="209" t="s">
        <v>323</v>
      </c>
      <c r="H3" s="210" t="s">
        <v>306</v>
      </c>
      <c r="I3" s="210" t="s">
        <v>307</v>
      </c>
      <c r="J3" s="210" t="s">
        <v>308</v>
      </c>
      <c r="K3" s="210" t="s">
        <v>309</v>
      </c>
      <c r="L3" s="210" t="s">
        <v>310</v>
      </c>
      <c r="M3" s="210" t="s">
        <v>311</v>
      </c>
      <c r="N3" s="211" t="s">
        <v>324</v>
      </c>
      <c r="P3" s="183" t="s">
        <v>246</v>
      </c>
      <c r="Q3" s="207">
        <v>0</v>
      </c>
      <c r="R3" s="456">
        <f>10+Q3+'Personal File'!$C$15</f>
        <v>14</v>
      </c>
      <c r="S3" s="208" t="s">
        <v>704</v>
      </c>
    </row>
    <row r="4" spans="1:19" ht="17.399999999999999" thickTop="1">
      <c r="A4" s="206" t="s">
        <v>270</v>
      </c>
      <c r="B4" s="207">
        <v>0</v>
      </c>
      <c r="C4" s="456">
        <f>10+B4+'Personal File'!$C$15</f>
        <v>14</v>
      </c>
      <c r="D4" s="208" t="s">
        <v>704</v>
      </c>
      <c r="E4" s="30"/>
      <c r="F4" s="212" t="s">
        <v>327</v>
      </c>
      <c r="G4" s="213">
        <v>6</v>
      </c>
      <c r="H4" s="214">
        <v>5</v>
      </c>
      <c r="I4" s="214">
        <v>5</v>
      </c>
      <c r="J4" s="214">
        <v>4</v>
      </c>
      <c r="K4" s="214">
        <v>4</v>
      </c>
      <c r="L4" s="214">
        <v>3</v>
      </c>
      <c r="M4" s="214">
        <v>3</v>
      </c>
      <c r="N4" s="675">
        <v>2</v>
      </c>
      <c r="P4" s="206" t="s">
        <v>270</v>
      </c>
      <c r="Q4" s="207">
        <v>0</v>
      </c>
      <c r="R4" s="456">
        <f>10+Q4+'Personal File'!$C$15</f>
        <v>14</v>
      </c>
      <c r="S4" s="208" t="s">
        <v>704</v>
      </c>
    </row>
    <row r="5" spans="1:19">
      <c r="A5" s="183" t="s">
        <v>271</v>
      </c>
      <c r="B5" s="207">
        <v>0</v>
      </c>
      <c r="C5" s="456">
        <f>10+B5+'Personal File'!$C$15</f>
        <v>14</v>
      </c>
      <c r="D5" s="208" t="s">
        <v>704</v>
      </c>
      <c r="E5" s="30"/>
      <c r="F5" s="215" t="s">
        <v>325</v>
      </c>
      <c r="G5" s="216">
        <v>0</v>
      </c>
      <c r="H5" s="217">
        <v>1</v>
      </c>
      <c r="I5" s="217">
        <v>1</v>
      </c>
      <c r="J5" s="217">
        <v>1</v>
      </c>
      <c r="K5" s="217">
        <v>0</v>
      </c>
      <c r="L5" s="217">
        <v>0</v>
      </c>
      <c r="M5" s="217">
        <v>0</v>
      </c>
      <c r="N5" s="676">
        <v>0</v>
      </c>
      <c r="P5" s="183" t="s">
        <v>271</v>
      </c>
      <c r="Q5" s="207">
        <v>0</v>
      </c>
      <c r="R5" s="456">
        <f>10+Q5+'Personal File'!$C$15</f>
        <v>14</v>
      </c>
      <c r="S5" s="208" t="s">
        <v>704</v>
      </c>
    </row>
    <row r="6" spans="1:19" ht="17.399999999999999" thickBot="1">
      <c r="A6" s="206" t="s">
        <v>273</v>
      </c>
      <c r="B6" s="207">
        <v>0</v>
      </c>
      <c r="C6" s="456">
        <f>10+B6+'Personal File'!$C$15</f>
        <v>14</v>
      </c>
      <c r="D6" s="208" t="s">
        <v>704</v>
      </c>
      <c r="E6" s="30"/>
      <c r="F6" s="218" t="s">
        <v>326</v>
      </c>
      <c r="G6" s="219">
        <f t="shared" ref="G6:I6" si="0">SUM(G4:G5)</f>
        <v>6</v>
      </c>
      <c r="H6" s="220">
        <f t="shared" si="0"/>
        <v>6</v>
      </c>
      <c r="I6" s="220">
        <f t="shared" si="0"/>
        <v>6</v>
      </c>
      <c r="J6" s="220">
        <f t="shared" ref="J6:K6" si="1">SUM(J4:J5)</f>
        <v>5</v>
      </c>
      <c r="K6" s="220">
        <f t="shared" si="1"/>
        <v>4</v>
      </c>
      <c r="L6" s="220">
        <f t="shared" ref="L6:M6" si="2">SUM(L4:L5)</f>
        <v>3</v>
      </c>
      <c r="M6" s="220">
        <f t="shared" si="2"/>
        <v>3</v>
      </c>
      <c r="N6" s="677">
        <f t="shared" ref="N6" si="3">SUM(N4:N5)</f>
        <v>2</v>
      </c>
      <c r="P6" s="206" t="s">
        <v>273</v>
      </c>
      <c r="Q6" s="207">
        <v>0</v>
      </c>
      <c r="R6" s="456">
        <f>10+Q6+'Personal File'!$C$15</f>
        <v>14</v>
      </c>
      <c r="S6" s="208" t="s">
        <v>704</v>
      </c>
    </row>
    <row r="7" spans="1:19" ht="17.399999999999999" thickTop="1">
      <c r="A7" s="206" t="s">
        <v>249</v>
      </c>
      <c r="B7" s="207">
        <v>0</v>
      </c>
      <c r="C7" s="456">
        <f>10+B7+'Personal File'!$C$15</f>
        <v>14</v>
      </c>
      <c r="D7" s="208" t="s">
        <v>704</v>
      </c>
      <c r="E7" s="30"/>
      <c r="P7" s="206" t="s">
        <v>249</v>
      </c>
      <c r="Q7" s="207">
        <v>0</v>
      </c>
      <c r="R7" s="456">
        <f>10+Q7+'Personal File'!$C$15</f>
        <v>14</v>
      </c>
      <c r="S7" s="208" t="s">
        <v>704</v>
      </c>
    </row>
    <row r="8" spans="1:19">
      <c r="A8" s="187" t="s">
        <v>275</v>
      </c>
      <c r="B8" s="222">
        <v>0</v>
      </c>
      <c r="C8" s="457">
        <f>10+B8+'Personal File'!$C$15</f>
        <v>14</v>
      </c>
      <c r="D8" s="223" t="s">
        <v>704</v>
      </c>
      <c r="E8" s="30"/>
      <c r="F8" s="486" t="s">
        <v>441</v>
      </c>
      <c r="G8" s="231">
        <f>IF(('Personal File'!E3+4)&gt;(SUM('Personal File'!E3:E4)),(SUM('Personal File'!E3:E4)),('Personal File'!E4+4))</f>
        <v>17</v>
      </c>
      <c r="P8" s="187" t="s">
        <v>275</v>
      </c>
      <c r="Q8" s="222">
        <v>0</v>
      </c>
      <c r="R8" s="457">
        <f>10+Q8+'Personal File'!$C$15</f>
        <v>14</v>
      </c>
      <c r="S8" s="223" t="s">
        <v>704</v>
      </c>
    </row>
    <row r="9" spans="1:19">
      <c r="A9" s="206" t="s">
        <v>88</v>
      </c>
      <c r="B9" s="207">
        <v>1</v>
      </c>
      <c r="C9" s="456">
        <f>10+B9+'Personal File'!$C$15</f>
        <v>15</v>
      </c>
      <c r="D9" s="208" t="s">
        <v>704</v>
      </c>
      <c r="E9" s="30"/>
      <c r="P9" s="206" t="s">
        <v>88</v>
      </c>
      <c r="Q9" s="207">
        <v>1</v>
      </c>
      <c r="R9" s="456">
        <f>10+Q9+'Personal File'!$C$15</f>
        <v>15</v>
      </c>
      <c r="S9" s="208" t="s">
        <v>704</v>
      </c>
    </row>
    <row r="10" spans="1:19">
      <c r="A10" s="206" t="s">
        <v>108</v>
      </c>
      <c r="B10" s="207">
        <v>1</v>
      </c>
      <c r="C10" s="456">
        <f>10+B10+'Personal File'!$C$15</f>
        <v>15</v>
      </c>
      <c r="D10" s="208" t="s">
        <v>704</v>
      </c>
      <c r="E10" s="30"/>
      <c r="P10" s="206" t="s">
        <v>108</v>
      </c>
      <c r="Q10" s="207">
        <v>1</v>
      </c>
      <c r="R10" s="456">
        <f>10+Q10+'Personal File'!$C$15</f>
        <v>15</v>
      </c>
      <c r="S10" s="208" t="s">
        <v>704</v>
      </c>
    </row>
    <row r="11" spans="1:19">
      <c r="A11" s="206" t="s">
        <v>164</v>
      </c>
      <c r="B11" s="207">
        <v>1</v>
      </c>
      <c r="C11" s="456">
        <f>10+B11+'Personal File'!$C$15</f>
        <v>15</v>
      </c>
      <c r="D11" s="208" t="s">
        <v>704</v>
      </c>
      <c r="E11" s="30"/>
      <c r="P11" s="206" t="s">
        <v>164</v>
      </c>
      <c r="Q11" s="207">
        <v>1</v>
      </c>
      <c r="R11" s="456">
        <f>10+Q11+'Personal File'!$C$15</f>
        <v>15</v>
      </c>
      <c r="S11" s="208" t="s">
        <v>704</v>
      </c>
    </row>
    <row r="12" spans="1:19">
      <c r="A12" s="183" t="s">
        <v>114</v>
      </c>
      <c r="B12" s="207">
        <v>1</v>
      </c>
      <c r="C12" s="456">
        <f>10+B12+'Personal File'!$C$15</f>
        <v>15</v>
      </c>
      <c r="D12" s="208" t="s">
        <v>704</v>
      </c>
      <c r="E12" s="30"/>
      <c r="P12" s="183" t="s">
        <v>114</v>
      </c>
      <c r="Q12" s="207">
        <v>1</v>
      </c>
      <c r="R12" s="456">
        <f>10+Q12+'Personal File'!$C$15</f>
        <v>15</v>
      </c>
      <c r="S12" s="208" t="s">
        <v>704</v>
      </c>
    </row>
    <row r="13" spans="1:19">
      <c r="A13" s="183" t="s">
        <v>88</v>
      </c>
      <c r="B13" s="207">
        <v>1</v>
      </c>
      <c r="C13" s="456">
        <f>10+B13+'Personal File'!$C$15</f>
        <v>15</v>
      </c>
      <c r="D13" s="208" t="s">
        <v>704</v>
      </c>
      <c r="E13" s="30"/>
      <c r="P13" s="183" t="s">
        <v>88</v>
      </c>
      <c r="Q13" s="207">
        <v>1</v>
      </c>
      <c r="R13" s="456">
        <f>10+Q13+'Personal File'!$C$15</f>
        <v>15</v>
      </c>
      <c r="S13" s="208" t="s">
        <v>704</v>
      </c>
    </row>
    <row r="14" spans="1:19">
      <c r="A14" s="221" t="s">
        <v>368</v>
      </c>
      <c r="B14" s="222">
        <v>1</v>
      </c>
      <c r="C14" s="457">
        <f>10+B14+'Personal File'!$C$15</f>
        <v>15</v>
      </c>
      <c r="D14" s="223" t="s">
        <v>704</v>
      </c>
      <c r="E14" s="30"/>
      <c r="P14" s="221" t="s">
        <v>368</v>
      </c>
      <c r="Q14" s="222">
        <v>1</v>
      </c>
      <c r="R14" s="457">
        <f>10+Q14+'Personal File'!$C$15</f>
        <v>15</v>
      </c>
      <c r="S14" s="223" t="s">
        <v>704</v>
      </c>
    </row>
    <row r="15" spans="1:19">
      <c r="A15" s="183" t="s">
        <v>153</v>
      </c>
      <c r="B15" s="207">
        <v>2</v>
      </c>
      <c r="C15" s="456">
        <f>10+B15+'Personal File'!$C$15</f>
        <v>16</v>
      </c>
      <c r="D15" s="208" t="s">
        <v>812</v>
      </c>
      <c r="E15" s="30"/>
      <c r="P15" s="183" t="s">
        <v>153</v>
      </c>
      <c r="Q15" s="207">
        <v>2</v>
      </c>
      <c r="R15" s="456">
        <f>10+Q15+'Personal File'!$C$15</f>
        <v>16</v>
      </c>
      <c r="S15" s="208" t="s">
        <v>704</v>
      </c>
    </row>
    <row r="16" spans="1:19">
      <c r="A16" s="183" t="s">
        <v>155</v>
      </c>
      <c r="B16" s="72">
        <v>2</v>
      </c>
      <c r="C16" s="458">
        <f>10+B16+'Personal File'!$C$15</f>
        <v>16</v>
      </c>
      <c r="D16" s="208" t="s">
        <v>704</v>
      </c>
      <c r="E16" s="30"/>
      <c r="P16" s="183" t="s">
        <v>155</v>
      </c>
      <c r="Q16" s="72">
        <v>2</v>
      </c>
      <c r="R16" s="458">
        <f>10+Q16+'Personal File'!$C$15</f>
        <v>16</v>
      </c>
      <c r="S16" s="208" t="s">
        <v>704</v>
      </c>
    </row>
    <row r="17" spans="1:19">
      <c r="A17" s="183" t="s">
        <v>751</v>
      </c>
      <c r="B17" s="207">
        <v>2</v>
      </c>
      <c r="C17" s="456">
        <f>10+B17+'Personal File'!$C$15</f>
        <v>16</v>
      </c>
      <c r="D17" s="208" t="s">
        <v>704</v>
      </c>
      <c r="E17" s="30"/>
      <c r="P17" s="183"/>
      <c r="Q17" s="207">
        <v>2</v>
      </c>
      <c r="R17" s="456">
        <f>10+Q17+'Personal File'!$C$15</f>
        <v>16</v>
      </c>
      <c r="S17" s="208" t="s">
        <v>704</v>
      </c>
    </row>
    <row r="18" spans="1:19">
      <c r="A18" s="183"/>
      <c r="B18" s="72">
        <v>2</v>
      </c>
      <c r="C18" s="458">
        <f>10+B18+'Personal File'!$C$15</f>
        <v>16</v>
      </c>
      <c r="D18" s="208" t="s">
        <v>704</v>
      </c>
      <c r="E18" s="30"/>
      <c r="P18" s="183" t="s">
        <v>751</v>
      </c>
      <c r="Q18" s="207">
        <v>2</v>
      </c>
      <c r="R18" s="456">
        <f>10+Q18+'Personal File'!$C$15</f>
        <v>16</v>
      </c>
      <c r="S18" s="208" t="s">
        <v>704</v>
      </c>
    </row>
    <row r="19" spans="1:19">
      <c r="A19" s="183" t="s">
        <v>165</v>
      </c>
      <c r="B19" s="72">
        <v>2</v>
      </c>
      <c r="C19" s="458">
        <f>10+B19+'Personal File'!$C$15</f>
        <v>16</v>
      </c>
      <c r="D19" s="208" t="s">
        <v>704</v>
      </c>
      <c r="E19" s="30"/>
      <c r="P19" s="183" t="s">
        <v>165</v>
      </c>
      <c r="Q19" s="72">
        <v>2</v>
      </c>
      <c r="R19" s="458">
        <f>10+Q19+'Personal File'!$C$15</f>
        <v>16</v>
      </c>
      <c r="S19" s="208" t="s">
        <v>704</v>
      </c>
    </row>
    <row r="20" spans="1:19">
      <c r="A20" s="187" t="s">
        <v>425</v>
      </c>
      <c r="B20" s="222">
        <v>2</v>
      </c>
      <c r="C20" s="457">
        <f>10+B20+'Personal File'!$C$15</f>
        <v>16</v>
      </c>
      <c r="D20" s="223" t="s">
        <v>704</v>
      </c>
      <c r="E20" s="30"/>
      <c r="P20" s="187" t="s">
        <v>425</v>
      </c>
      <c r="Q20" s="222">
        <v>2</v>
      </c>
      <c r="R20" s="457">
        <f>10+Q20+'Personal File'!$C$15</f>
        <v>16</v>
      </c>
      <c r="S20" s="223" t="s">
        <v>704</v>
      </c>
    </row>
    <row r="21" spans="1:19">
      <c r="A21" s="224" t="s">
        <v>193</v>
      </c>
      <c r="B21" s="225">
        <v>3</v>
      </c>
      <c r="C21" s="459">
        <f>10+B21+'Personal File'!$C$15</f>
        <v>17</v>
      </c>
      <c r="D21" s="208" t="s">
        <v>812</v>
      </c>
      <c r="E21" s="30"/>
      <c r="P21" s="224" t="s">
        <v>193</v>
      </c>
      <c r="Q21" s="225">
        <v>3</v>
      </c>
      <c r="R21" s="459">
        <f>10+Q21+'Personal File'!$C$15</f>
        <v>17</v>
      </c>
      <c r="S21" s="208" t="s">
        <v>704</v>
      </c>
    </row>
    <row r="22" spans="1:19">
      <c r="A22" s="183" t="s">
        <v>195</v>
      </c>
      <c r="B22" s="72">
        <v>3</v>
      </c>
      <c r="C22" s="456">
        <f>10+B22+'Personal File'!$C$15</f>
        <v>17</v>
      </c>
      <c r="D22" s="208" t="s">
        <v>812</v>
      </c>
      <c r="E22" s="30"/>
      <c r="P22" s="183" t="s">
        <v>195</v>
      </c>
      <c r="Q22" s="72">
        <v>3</v>
      </c>
      <c r="R22" s="456">
        <f>10+Q22+'Personal File'!$C$15</f>
        <v>17</v>
      </c>
      <c r="S22" s="208" t="s">
        <v>704</v>
      </c>
    </row>
    <row r="23" spans="1:19">
      <c r="A23" s="183" t="s">
        <v>195</v>
      </c>
      <c r="B23" s="72">
        <v>3</v>
      </c>
      <c r="C23" s="456">
        <f>10+B23+'Personal File'!$C$15</f>
        <v>17</v>
      </c>
      <c r="D23" s="208" t="s">
        <v>812</v>
      </c>
      <c r="P23" s="183" t="s">
        <v>195</v>
      </c>
      <c r="Q23" s="72">
        <v>3</v>
      </c>
      <c r="R23" s="456">
        <f>10+Q23+'Personal File'!$C$15</f>
        <v>17</v>
      </c>
      <c r="S23" s="208" t="s">
        <v>704</v>
      </c>
    </row>
    <row r="24" spans="1:19">
      <c r="A24" s="183" t="s">
        <v>599</v>
      </c>
      <c r="B24" s="72">
        <v>3</v>
      </c>
      <c r="C24" s="458">
        <f>10+B24+'Personal File'!$C$15</f>
        <v>17</v>
      </c>
      <c r="D24" s="208" t="s">
        <v>704</v>
      </c>
      <c r="P24" s="183" t="s">
        <v>599</v>
      </c>
      <c r="Q24" s="72">
        <v>3</v>
      </c>
      <c r="R24" s="458">
        <f>10+Q24+'Personal File'!$C$15</f>
        <v>17</v>
      </c>
      <c r="S24" s="208" t="s">
        <v>704</v>
      </c>
    </row>
    <row r="25" spans="1:19">
      <c r="A25" s="187" t="s">
        <v>396</v>
      </c>
      <c r="B25" s="81">
        <v>3</v>
      </c>
      <c r="C25" s="599">
        <f>10+B25+'Personal File'!$C$15</f>
        <v>17</v>
      </c>
      <c r="D25" s="223" t="s">
        <v>704</v>
      </c>
      <c r="P25" s="187" t="s">
        <v>396</v>
      </c>
      <c r="Q25" s="81">
        <v>3</v>
      </c>
      <c r="R25" s="599">
        <f>10+Q25+'Personal File'!$C$15</f>
        <v>17</v>
      </c>
      <c r="S25" s="223" t="s">
        <v>704</v>
      </c>
    </row>
    <row r="26" spans="1:19">
      <c r="A26" s="183" t="s">
        <v>220</v>
      </c>
      <c r="B26" s="72">
        <v>4</v>
      </c>
      <c r="C26" s="456">
        <f>10+B26+'Personal File'!$C$15</f>
        <v>18</v>
      </c>
      <c r="D26" s="208" t="s">
        <v>812</v>
      </c>
      <c r="P26" s="183" t="s">
        <v>220</v>
      </c>
      <c r="Q26" s="72">
        <v>4</v>
      </c>
      <c r="R26" s="456">
        <f>10+Q26+'Personal File'!$C$15</f>
        <v>18</v>
      </c>
      <c r="S26" s="208" t="s">
        <v>704</v>
      </c>
    </row>
    <row r="27" spans="1:19">
      <c r="A27" s="183" t="s">
        <v>220</v>
      </c>
      <c r="B27" s="72">
        <v>4</v>
      </c>
      <c r="C27" s="456">
        <f>10+B27+'Personal File'!$C$15</f>
        <v>18</v>
      </c>
      <c r="D27" s="208" t="s">
        <v>812</v>
      </c>
      <c r="P27" s="183" t="s">
        <v>220</v>
      </c>
      <c r="Q27" s="72">
        <v>4</v>
      </c>
      <c r="R27" s="456">
        <f>10+Q27+'Personal File'!$C$15</f>
        <v>18</v>
      </c>
      <c r="S27" s="208" t="s">
        <v>704</v>
      </c>
    </row>
    <row r="28" spans="1:19">
      <c r="A28" s="183" t="s">
        <v>639</v>
      </c>
      <c r="B28" s="72">
        <v>4</v>
      </c>
      <c r="C28" s="456">
        <f>10+B28+'Personal File'!$C$15</f>
        <v>18</v>
      </c>
      <c r="D28" s="208" t="s">
        <v>812</v>
      </c>
      <c r="P28" s="183" t="s">
        <v>639</v>
      </c>
      <c r="Q28" s="72">
        <v>4</v>
      </c>
      <c r="R28" s="456">
        <f>10+Q28+'Personal File'!$C$15</f>
        <v>18</v>
      </c>
      <c r="S28" s="208" t="s">
        <v>704</v>
      </c>
    </row>
    <row r="29" spans="1:19">
      <c r="A29" s="187" t="s">
        <v>771</v>
      </c>
      <c r="B29" s="81">
        <v>4</v>
      </c>
      <c r="C29" s="457">
        <f>10+B29+'Personal File'!$C$15</f>
        <v>18</v>
      </c>
      <c r="D29" s="223" t="s">
        <v>704</v>
      </c>
      <c r="P29" s="187" t="s">
        <v>771</v>
      </c>
      <c r="Q29" s="81">
        <v>4</v>
      </c>
      <c r="R29" s="457">
        <f>10+Q29+'Personal File'!$C$15</f>
        <v>18</v>
      </c>
      <c r="S29" s="223" t="s">
        <v>704</v>
      </c>
    </row>
    <row r="30" spans="1:19">
      <c r="A30" s="183" t="s">
        <v>283</v>
      </c>
      <c r="B30" s="72">
        <v>5</v>
      </c>
      <c r="C30" s="458">
        <f>10+B30+'Personal File'!$C$15</f>
        <v>19</v>
      </c>
      <c r="D30" s="208" t="s">
        <v>704</v>
      </c>
      <c r="P30" s="183" t="s">
        <v>283</v>
      </c>
      <c r="Q30" s="72">
        <v>5</v>
      </c>
      <c r="R30" s="458">
        <f>10+Q30+'Personal File'!$C$15</f>
        <v>19</v>
      </c>
      <c r="S30" s="208" t="s">
        <v>704</v>
      </c>
    </row>
    <row r="31" spans="1:19">
      <c r="A31" s="183" t="s">
        <v>297</v>
      </c>
      <c r="B31" s="72">
        <v>5</v>
      </c>
      <c r="C31" s="458">
        <f>10+B31+'Personal File'!$C$15</f>
        <v>19</v>
      </c>
      <c r="D31" s="208" t="s">
        <v>704</v>
      </c>
      <c r="P31" s="183" t="s">
        <v>297</v>
      </c>
      <c r="Q31" s="72">
        <v>5</v>
      </c>
      <c r="R31" s="458">
        <f>10+Q31+'Personal File'!$C$15</f>
        <v>19</v>
      </c>
      <c r="S31" s="208" t="s">
        <v>704</v>
      </c>
    </row>
    <row r="32" spans="1:19">
      <c r="A32" s="187" t="s">
        <v>287</v>
      </c>
      <c r="B32" s="81">
        <v>5</v>
      </c>
      <c r="C32" s="457">
        <f>10+B32+'Personal File'!$C$15</f>
        <v>19</v>
      </c>
      <c r="D32" s="223" t="s">
        <v>812</v>
      </c>
      <c r="P32" s="187" t="s">
        <v>291</v>
      </c>
      <c r="Q32" s="81">
        <v>5</v>
      </c>
      <c r="R32" s="457">
        <f>10+Q32+'Personal File'!$C$15</f>
        <v>19</v>
      </c>
      <c r="S32" s="223" t="s">
        <v>704</v>
      </c>
    </row>
    <row r="33" spans="1:19">
      <c r="A33" s="183" t="s">
        <v>765</v>
      </c>
      <c r="B33" s="72">
        <v>6</v>
      </c>
      <c r="C33" s="458">
        <f>10+B33+'Personal File'!$C$15</f>
        <v>20</v>
      </c>
      <c r="D33" s="208" t="s">
        <v>812</v>
      </c>
      <c r="P33" s="183" t="s">
        <v>765</v>
      </c>
      <c r="Q33" s="72">
        <v>6</v>
      </c>
      <c r="R33" s="458">
        <f>10+Q33+'Personal File'!$C$15</f>
        <v>20</v>
      </c>
      <c r="S33" s="208" t="s">
        <v>704</v>
      </c>
    </row>
    <row r="34" spans="1:19">
      <c r="A34" s="183" t="s">
        <v>670</v>
      </c>
      <c r="B34" s="72">
        <v>6</v>
      </c>
      <c r="C34" s="458">
        <f>10+B34+'Personal File'!$C$15</f>
        <v>20</v>
      </c>
      <c r="D34" s="208" t="s">
        <v>704</v>
      </c>
      <c r="P34" s="183" t="s">
        <v>670</v>
      </c>
      <c r="Q34" s="72">
        <v>6</v>
      </c>
      <c r="R34" s="458">
        <f>10+Q34+'Personal File'!$C$15</f>
        <v>20</v>
      </c>
      <c r="S34" s="208" t="s">
        <v>704</v>
      </c>
    </row>
    <row r="35" spans="1:19">
      <c r="A35" s="187"/>
      <c r="B35" s="81">
        <v>6</v>
      </c>
      <c r="C35" s="457">
        <f>10+B35+'Personal File'!$C$15</f>
        <v>20</v>
      </c>
      <c r="D35" s="223" t="s">
        <v>704</v>
      </c>
      <c r="P35" s="187" t="s">
        <v>813</v>
      </c>
      <c r="Q35" s="81">
        <v>6</v>
      </c>
      <c r="R35" s="457">
        <f>10+Q35+'Personal File'!$C$15</f>
        <v>20</v>
      </c>
      <c r="S35" s="223" t="s">
        <v>704</v>
      </c>
    </row>
    <row r="36" spans="1:19">
      <c r="A36" s="183"/>
      <c r="B36" s="72">
        <v>7</v>
      </c>
      <c r="C36" s="456">
        <f>10+B36+'Personal File'!$C$15</f>
        <v>21</v>
      </c>
      <c r="D36" s="208" t="s">
        <v>704</v>
      </c>
      <c r="P36" s="183" t="s">
        <v>814</v>
      </c>
      <c r="Q36" s="72">
        <v>7</v>
      </c>
      <c r="R36" s="456">
        <f>10+Q36+'Personal File'!$C$15</f>
        <v>21</v>
      </c>
      <c r="S36" s="208" t="s">
        <v>704</v>
      </c>
    </row>
    <row r="37" spans="1:19" ht="17.399999999999999" thickBot="1">
      <c r="A37" s="226" t="s">
        <v>792</v>
      </c>
      <c r="B37" s="227">
        <v>7</v>
      </c>
      <c r="C37" s="600">
        <f>10+B37+'Personal File'!$C$15</f>
        <v>21</v>
      </c>
      <c r="D37" s="228" t="s">
        <v>812</v>
      </c>
      <c r="P37" s="226" t="s">
        <v>792</v>
      </c>
      <c r="Q37" s="227">
        <v>7</v>
      </c>
      <c r="R37" s="600">
        <f>10+Q37+'Personal File'!$C$15</f>
        <v>21</v>
      </c>
      <c r="S37" s="228" t="s">
        <v>704</v>
      </c>
    </row>
    <row r="38" spans="1:19" ht="17.399999999999999" thickTop="1"/>
  </sheetData>
  <sortState xmlns:xlrd2="http://schemas.microsoft.com/office/spreadsheetml/2017/richdata2" ref="A3:D27">
    <sortCondition ref="B3:B27"/>
    <sortCondition ref="A3:A27"/>
  </sortState>
  <conditionalFormatting sqref="D3:D6 D8:D12 D18 D14:D16 D25:D26 D28:D31 S34 S36">
    <cfRule type="cellIs" dxfId="222" priority="353" stopIfTrue="1" operator="equal">
      <formula>"þ"</formula>
    </cfRule>
  </conditionalFormatting>
  <conditionalFormatting sqref="D16">
    <cfRule type="cellIs" dxfId="221" priority="330" stopIfTrue="1" operator="equal">
      <formula>"þ"</formula>
    </cfRule>
  </conditionalFormatting>
  <conditionalFormatting sqref="D11">
    <cfRule type="cellIs" dxfId="220" priority="327" stopIfTrue="1" operator="equal">
      <formula>"þ"</formula>
    </cfRule>
  </conditionalFormatting>
  <conditionalFormatting sqref="D18">
    <cfRule type="cellIs" dxfId="219" priority="326" stopIfTrue="1" operator="equal">
      <formula>"þ"</formula>
    </cfRule>
  </conditionalFormatting>
  <conditionalFormatting sqref="D14">
    <cfRule type="cellIs" dxfId="218" priority="322" stopIfTrue="1" operator="equal">
      <formula>"þ"</formula>
    </cfRule>
  </conditionalFormatting>
  <conditionalFormatting sqref="D6">
    <cfRule type="cellIs" dxfId="217" priority="324" stopIfTrue="1" operator="equal">
      <formula>"þ"</formula>
    </cfRule>
  </conditionalFormatting>
  <conditionalFormatting sqref="D19">
    <cfRule type="cellIs" dxfId="216" priority="323" stopIfTrue="1" operator="equal">
      <formula>"þ"</formula>
    </cfRule>
  </conditionalFormatting>
  <conditionalFormatting sqref="D18">
    <cfRule type="cellIs" dxfId="215" priority="321" stopIfTrue="1" operator="equal">
      <formula>"þ"</formula>
    </cfRule>
  </conditionalFormatting>
  <conditionalFormatting sqref="D12">
    <cfRule type="cellIs" dxfId="214" priority="320" stopIfTrue="1" operator="equal">
      <formula>"þ"</formula>
    </cfRule>
  </conditionalFormatting>
  <conditionalFormatting sqref="D19">
    <cfRule type="cellIs" dxfId="213" priority="319" stopIfTrue="1" operator="equal">
      <formula>"þ"</formula>
    </cfRule>
  </conditionalFormatting>
  <conditionalFormatting sqref="D12">
    <cfRule type="cellIs" dxfId="212" priority="313" stopIfTrue="1" operator="equal">
      <formula>"þ"</formula>
    </cfRule>
  </conditionalFormatting>
  <conditionalFormatting sqref="D15">
    <cfRule type="cellIs" dxfId="211" priority="315" stopIfTrue="1" operator="equal">
      <formula>"þ"</formula>
    </cfRule>
  </conditionalFormatting>
  <conditionalFormatting sqref="D18">
    <cfRule type="cellIs" dxfId="210" priority="314" stopIfTrue="1" operator="equal">
      <formula>"þ"</formula>
    </cfRule>
  </conditionalFormatting>
  <conditionalFormatting sqref="D19">
    <cfRule type="cellIs" dxfId="209" priority="312" stopIfTrue="1" operator="equal">
      <formula>"þ"</formula>
    </cfRule>
  </conditionalFormatting>
  <conditionalFormatting sqref="D14">
    <cfRule type="cellIs" dxfId="208" priority="307" stopIfTrue="1" operator="equal">
      <formula>"þ"</formula>
    </cfRule>
  </conditionalFormatting>
  <conditionalFormatting sqref="D15">
    <cfRule type="cellIs" dxfId="207" priority="309" stopIfTrue="1" operator="equal">
      <formula>"þ"</formula>
    </cfRule>
  </conditionalFormatting>
  <conditionalFormatting sqref="D19">
    <cfRule type="cellIs" dxfId="206" priority="308" stopIfTrue="1" operator="equal">
      <formula>"þ"</formula>
    </cfRule>
  </conditionalFormatting>
  <conditionalFormatting sqref="D16">
    <cfRule type="cellIs" dxfId="205" priority="303" stopIfTrue="1" operator="equal">
      <formula>"þ"</formula>
    </cfRule>
  </conditionalFormatting>
  <conditionalFormatting sqref="D22:D24">
    <cfRule type="cellIs" dxfId="204" priority="285" stopIfTrue="1" operator="equal">
      <formula>"þ"</formula>
    </cfRule>
  </conditionalFormatting>
  <conditionalFormatting sqref="D21">
    <cfRule type="cellIs" dxfId="203" priority="292" stopIfTrue="1" operator="equal">
      <formula>"þ"</formula>
    </cfRule>
  </conditionalFormatting>
  <conditionalFormatting sqref="D21">
    <cfRule type="cellIs" dxfId="202" priority="294" stopIfTrue="1" operator="equal">
      <formula>"þ"</formula>
    </cfRule>
  </conditionalFormatting>
  <conditionalFormatting sqref="D21">
    <cfRule type="cellIs" dxfId="201" priority="293" stopIfTrue="1" operator="equal">
      <formula>"þ"</formula>
    </cfRule>
  </conditionalFormatting>
  <conditionalFormatting sqref="D22:D24">
    <cfRule type="cellIs" dxfId="200" priority="287" stopIfTrue="1" operator="equal">
      <formula>"þ"</formula>
    </cfRule>
  </conditionalFormatting>
  <conditionalFormatting sqref="D22:D24">
    <cfRule type="cellIs" dxfId="199" priority="286" stopIfTrue="1" operator="equal">
      <formula>"þ"</formula>
    </cfRule>
  </conditionalFormatting>
  <conditionalFormatting sqref="D7">
    <cfRule type="cellIs" dxfId="198" priority="284" stopIfTrue="1" operator="equal">
      <formula>"þ"</formula>
    </cfRule>
  </conditionalFormatting>
  <conditionalFormatting sqref="D7">
    <cfRule type="cellIs" dxfId="197" priority="283" stopIfTrue="1" operator="equal">
      <formula>"þ"</formula>
    </cfRule>
  </conditionalFormatting>
  <conditionalFormatting sqref="D17">
    <cfRule type="cellIs" dxfId="196" priority="278" stopIfTrue="1" operator="equal">
      <formula>"þ"</formula>
    </cfRule>
  </conditionalFormatting>
  <conditionalFormatting sqref="D17">
    <cfRule type="cellIs" dxfId="195" priority="277" stopIfTrue="1" operator="equal">
      <formula>"þ"</formula>
    </cfRule>
  </conditionalFormatting>
  <conditionalFormatting sqref="D17">
    <cfRule type="cellIs" dxfId="194" priority="276" stopIfTrue="1" operator="equal">
      <formula>"þ"</formula>
    </cfRule>
  </conditionalFormatting>
  <conditionalFormatting sqref="D22">
    <cfRule type="cellIs" dxfId="193" priority="225" stopIfTrue="1" operator="equal">
      <formula>"þ"</formula>
    </cfRule>
  </conditionalFormatting>
  <conditionalFormatting sqref="D32">
    <cfRule type="cellIs" dxfId="192" priority="219" stopIfTrue="1" operator="equal">
      <formula>"þ"</formula>
    </cfRule>
  </conditionalFormatting>
  <conditionalFormatting sqref="D22">
    <cfRule type="cellIs" dxfId="191" priority="224" stopIfTrue="1" operator="equal">
      <formula>"þ"</formula>
    </cfRule>
  </conditionalFormatting>
  <conditionalFormatting sqref="D22">
    <cfRule type="cellIs" dxfId="190" priority="223" stopIfTrue="1" operator="equal">
      <formula>"þ"</formula>
    </cfRule>
  </conditionalFormatting>
  <conditionalFormatting sqref="S23">
    <cfRule type="cellIs" dxfId="189" priority="173" stopIfTrue="1" operator="equal">
      <formula>"þ"</formula>
    </cfRule>
  </conditionalFormatting>
  <conditionalFormatting sqref="D32">
    <cfRule type="cellIs" dxfId="188" priority="220" stopIfTrue="1" operator="equal">
      <formula>"þ"</formula>
    </cfRule>
  </conditionalFormatting>
  <conditionalFormatting sqref="D32">
    <cfRule type="cellIs" dxfId="187" priority="218" stopIfTrue="1" operator="equal">
      <formula>"þ"</formula>
    </cfRule>
  </conditionalFormatting>
  <conditionalFormatting sqref="D32">
    <cfRule type="cellIs" dxfId="186" priority="217" stopIfTrue="1" operator="equal">
      <formula>"þ"</formula>
    </cfRule>
  </conditionalFormatting>
  <conditionalFormatting sqref="S3:S6 S8:S12 S18 S14:S16 S29 S31">
    <cfRule type="cellIs" dxfId="185" priority="199" stopIfTrue="1" operator="equal">
      <formula>"þ"</formula>
    </cfRule>
  </conditionalFormatting>
  <conditionalFormatting sqref="S16">
    <cfRule type="cellIs" dxfId="184" priority="198" stopIfTrue="1" operator="equal">
      <formula>"þ"</formula>
    </cfRule>
  </conditionalFormatting>
  <conditionalFormatting sqref="S11">
    <cfRule type="cellIs" dxfId="183" priority="197" stopIfTrue="1" operator="equal">
      <formula>"þ"</formula>
    </cfRule>
  </conditionalFormatting>
  <conditionalFormatting sqref="S18">
    <cfRule type="cellIs" dxfId="182" priority="196" stopIfTrue="1" operator="equal">
      <formula>"þ"</formula>
    </cfRule>
  </conditionalFormatting>
  <conditionalFormatting sqref="S14">
    <cfRule type="cellIs" dxfId="181" priority="193" stopIfTrue="1" operator="equal">
      <formula>"þ"</formula>
    </cfRule>
  </conditionalFormatting>
  <conditionalFormatting sqref="S6">
    <cfRule type="cellIs" dxfId="180" priority="195" stopIfTrue="1" operator="equal">
      <formula>"þ"</formula>
    </cfRule>
  </conditionalFormatting>
  <conditionalFormatting sqref="S19">
    <cfRule type="cellIs" dxfId="179" priority="194" stopIfTrue="1" operator="equal">
      <formula>"þ"</formula>
    </cfRule>
  </conditionalFormatting>
  <conditionalFormatting sqref="S18">
    <cfRule type="cellIs" dxfId="178" priority="192" stopIfTrue="1" operator="equal">
      <formula>"þ"</formula>
    </cfRule>
  </conditionalFormatting>
  <conditionalFormatting sqref="S12">
    <cfRule type="cellIs" dxfId="177" priority="191" stopIfTrue="1" operator="equal">
      <formula>"þ"</formula>
    </cfRule>
  </conditionalFormatting>
  <conditionalFormatting sqref="S19">
    <cfRule type="cellIs" dxfId="176" priority="190" stopIfTrue="1" operator="equal">
      <formula>"þ"</formula>
    </cfRule>
  </conditionalFormatting>
  <conditionalFormatting sqref="S12">
    <cfRule type="cellIs" dxfId="175" priority="187" stopIfTrue="1" operator="equal">
      <formula>"þ"</formula>
    </cfRule>
  </conditionalFormatting>
  <conditionalFormatting sqref="S15">
    <cfRule type="cellIs" dxfId="174" priority="189" stopIfTrue="1" operator="equal">
      <formula>"þ"</formula>
    </cfRule>
  </conditionalFormatting>
  <conditionalFormatting sqref="S18">
    <cfRule type="cellIs" dxfId="173" priority="188" stopIfTrue="1" operator="equal">
      <formula>"þ"</formula>
    </cfRule>
  </conditionalFormatting>
  <conditionalFormatting sqref="S19">
    <cfRule type="cellIs" dxfId="172" priority="186" stopIfTrue="1" operator="equal">
      <formula>"þ"</formula>
    </cfRule>
  </conditionalFormatting>
  <conditionalFormatting sqref="S14">
    <cfRule type="cellIs" dxfId="171" priority="183" stopIfTrue="1" operator="equal">
      <formula>"þ"</formula>
    </cfRule>
  </conditionalFormatting>
  <conditionalFormatting sqref="S15">
    <cfRule type="cellIs" dxfId="170" priority="185" stopIfTrue="1" operator="equal">
      <formula>"þ"</formula>
    </cfRule>
  </conditionalFormatting>
  <conditionalFormatting sqref="S19">
    <cfRule type="cellIs" dxfId="169" priority="184" stopIfTrue="1" operator="equal">
      <formula>"þ"</formula>
    </cfRule>
  </conditionalFormatting>
  <conditionalFormatting sqref="S16">
    <cfRule type="cellIs" dxfId="168" priority="182" stopIfTrue="1" operator="equal">
      <formula>"þ"</formula>
    </cfRule>
  </conditionalFormatting>
  <conditionalFormatting sqref="S23">
    <cfRule type="cellIs" dxfId="167" priority="172" stopIfTrue="1" operator="equal">
      <formula>"þ"</formula>
    </cfRule>
  </conditionalFormatting>
  <conditionalFormatting sqref="S24:S27">
    <cfRule type="cellIs" dxfId="166" priority="181" stopIfTrue="1" operator="equal">
      <formula>"þ"</formula>
    </cfRule>
  </conditionalFormatting>
  <conditionalFormatting sqref="S24:S27">
    <cfRule type="cellIs" dxfId="165" priority="180" stopIfTrue="1" operator="equal">
      <formula>"þ"</formula>
    </cfRule>
  </conditionalFormatting>
  <conditionalFormatting sqref="S24:S27">
    <cfRule type="cellIs" dxfId="164" priority="179" stopIfTrue="1" operator="equal">
      <formula>"þ"</formula>
    </cfRule>
  </conditionalFormatting>
  <conditionalFormatting sqref="S24:S27">
    <cfRule type="cellIs" dxfId="163" priority="178" stopIfTrue="1" operator="equal">
      <formula>"þ"</formula>
    </cfRule>
  </conditionalFormatting>
  <conditionalFormatting sqref="S20">
    <cfRule type="cellIs" dxfId="162" priority="175" stopIfTrue="1" operator="equal">
      <formula>"þ"</formula>
    </cfRule>
  </conditionalFormatting>
  <conditionalFormatting sqref="S20">
    <cfRule type="cellIs" dxfId="161" priority="177" stopIfTrue="1" operator="equal">
      <formula>"þ"</formula>
    </cfRule>
  </conditionalFormatting>
  <conditionalFormatting sqref="S20">
    <cfRule type="cellIs" dxfId="160" priority="176" stopIfTrue="1" operator="equal">
      <formula>"þ"</formula>
    </cfRule>
  </conditionalFormatting>
  <conditionalFormatting sqref="S23">
    <cfRule type="cellIs" dxfId="159" priority="174" stopIfTrue="1" operator="equal">
      <formula>"þ"</formula>
    </cfRule>
  </conditionalFormatting>
  <conditionalFormatting sqref="S27:S30">
    <cfRule type="cellIs" dxfId="158" priority="166" stopIfTrue="1" operator="equal">
      <formula>"þ"</formula>
    </cfRule>
  </conditionalFormatting>
  <conditionalFormatting sqref="S7">
    <cfRule type="cellIs" dxfId="157" priority="171" stopIfTrue="1" operator="equal">
      <formula>"þ"</formula>
    </cfRule>
  </conditionalFormatting>
  <conditionalFormatting sqref="S7">
    <cfRule type="cellIs" dxfId="156" priority="170" stopIfTrue="1" operator="equal">
      <formula>"þ"</formula>
    </cfRule>
  </conditionalFormatting>
  <conditionalFormatting sqref="S27:S30">
    <cfRule type="cellIs" dxfId="155" priority="169" stopIfTrue="1" operator="equal">
      <formula>"þ"</formula>
    </cfRule>
  </conditionalFormatting>
  <conditionalFormatting sqref="S27:S30">
    <cfRule type="cellIs" dxfId="154" priority="168" stopIfTrue="1" operator="equal">
      <formula>"þ"</formula>
    </cfRule>
  </conditionalFormatting>
  <conditionalFormatting sqref="S27:S30">
    <cfRule type="cellIs" dxfId="153" priority="167" stopIfTrue="1" operator="equal">
      <formula>"þ"</formula>
    </cfRule>
  </conditionalFormatting>
  <conditionalFormatting sqref="S17">
    <cfRule type="cellIs" dxfId="152" priority="165" stopIfTrue="1" operator="equal">
      <formula>"þ"</formula>
    </cfRule>
  </conditionalFormatting>
  <conditionalFormatting sqref="S17">
    <cfRule type="cellIs" dxfId="151" priority="164" stopIfTrue="1" operator="equal">
      <formula>"þ"</formula>
    </cfRule>
  </conditionalFormatting>
  <conditionalFormatting sqref="S17">
    <cfRule type="cellIs" dxfId="150" priority="163" stopIfTrue="1" operator="equal">
      <formula>"þ"</formula>
    </cfRule>
  </conditionalFormatting>
  <conditionalFormatting sqref="S21">
    <cfRule type="cellIs" dxfId="149" priority="162" stopIfTrue="1" operator="equal">
      <formula>"þ"</formula>
    </cfRule>
  </conditionalFormatting>
  <conditionalFormatting sqref="S30">
    <cfRule type="cellIs" dxfId="148" priority="157" stopIfTrue="1" operator="equal">
      <formula>"þ"</formula>
    </cfRule>
  </conditionalFormatting>
  <conditionalFormatting sqref="S21">
    <cfRule type="cellIs" dxfId="147" priority="161" stopIfTrue="1" operator="equal">
      <formula>"þ"</formula>
    </cfRule>
  </conditionalFormatting>
  <conditionalFormatting sqref="S21">
    <cfRule type="cellIs" dxfId="146" priority="160" stopIfTrue="1" operator="equal">
      <formula>"þ"</formula>
    </cfRule>
  </conditionalFormatting>
  <conditionalFormatting sqref="S32">
    <cfRule type="cellIs" dxfId="145" priority="159" stopIfTrue="1" operator="equal">
      <formula>"þ"</formula>
    </cfRule>
  </conditionalFormatting>
  <conditionalFormatting sqref="S30">
    <cfRule type="cellIs" dxfId="144" priority="158" stopIfTrue="1" operator="equal">
      <formula>"þ"</formula>
    </cfRule>
  </conditionalFormatting>
  <conditionalFormatting sqref="S30">
    <cfRule type="cellIs" dxfId="143" priority="156" stopIfTrue="1" operator="equal">
      <formula>"þ"</formula>
    </cfRule>
  </conditionalFormatting>
  <conditionalFormatting sqref="S30">
    <cfRule type="cellIs" dxfId="142" priority="155" stopIfTrue="1" operator="equal">
      <formula>"þ"</formula>
    </cfRule>
  </conditionalFormatting>
  <conditionalFormatting sqref="S13">
    <cfRule type="cellIs" dxfId="141" priority="154" stopIfTrue="1" operator="equal">
      <formula>"þ"</formula>
    </cfRule>
  </conditionalFormatting>
  <conditionalFormatting sqref="S13">
    <cfRule type="cellIs" dxfId="140" priority="153" stopIfTrue="1" operator="equal">
      <formula>"þ"</formula>
    </cfRule>
  </conditionalFormatting>
  <conditionalFormatting sqref="S13">
    <cfRule type="cellIs" dxfId="139" priority="152" stopIfTrue="1" operator="equal">
      <formula>"þ"</formula>
    </cfRule>
  </conditionalFormatting>
  <conditionalFormatting sqref="S22">
    <cfRule type="cellIs" dxfId="138" priority="151" stopIfTrue="1" operator="equal">
      <formula>"þ"</formula>
    </cfRule>
  </conditionalFormatting>
  <conditionalFormatting sqref="S22">
    <cfRule type="cellIs" dxfId="137" priority="150" stopIfTrue="1" operator="equal">
      <formula>"þ"</formula>
    </cfRule>
  </conditionalFormatting>
  <conditionalFormatting sqref="S22">
    <cfRule type="cellIs" dxfId="136" priority="149" stopIfTrue="1" operator="equal">
      <formula>"þ"</formula>
    </cfRule>
  </conditionalFormatting>
  <conditionalFormatting sqref="D23">
    <cfRule type="cellIs" dxfId="135" priority="148" stopIfTrue="1" operator="equal">
      <formula>"þ"</formula>
    </cfRule>
  </conditionalFormatting>
  <conditionalFormatting sqref="D23">
    <cfRule type="cellIs" dxfId="134" priority="147" stopIfTrue="1" operator="equal">
      <formula>"þ"</formula>
    </cfRule>
  </conditionalFormatting>
  <conditionalFormatting sqref="D23">
    <cfRule type="cellIs" dxfId="133" priority="146" stopIfTrue="1" operator="equal">
      <formula>"þ"</formula>
    </cfRule>
  </conditionalFormatting>
  <conditionalFormatting sqref="S19 S30 S32">
    <cfRule type="cellIs" dxfId="132" priority="145" stopIfTrue="1" operator="equal">
      <formula>"þ"</formula>
    </cfRule>
  </conditionalFormatting>
  <conditionalFormatting sqref="S19">
    <cfRule type="cellIs" dxfId="131" priority="144" stopIfTrue="1" operator="equal">
      <formula>"þ"</formula>
    </cfRule>
  </conditionalFormatting>
  <conditionalFormatting sqref="S20">
    <cfRule type="cellIs" dxfId="130" priority="143" stopIfTrue="1" operator="equal">
      <formula>"þ"</formula>
    </cfRule>
  </conditionalFormatting>
  <conditionalFormatting sqref="S19">
    <cfRule type="cellIs" dxfId="129" priority="142" stopIfTrue="1" operator="equal">
      <formula>"þ"</formula>
    </cfRule>
  </conditionalFormatting>
  <conditionalFormatting sqref="S20">
    <cfRule type="cellIs" dxfId="128" priority="141" stopIfTrue="1" operator="equal">
      <formula>"þ"</formula>
    </cfRule>
  </conditionalFormatting>
  <conditionalFormatting sqref="S19">
    <cfRule type="cellIs" dxfId="127" priority="140" stopIfTrue="1" operator="equal">
      <formula>"þ"</formula>
    </cfRule>
  </conditionalFormatting>
  <conditionalFormatting sqref="S20">
    <cfRule type="cellIs" dxfId="126" priority="139" stopIfTrue="1" operator="equal">
      <formula>"þ"</formula>
    </cfRule>
  </conditionalFormatting>
  <conditionalFormatting sqref="S20">
    <cfRule type="cellIs" dxfId="125" priority="138" stopIfTrue="1" operator="equal">
      <formula>"þ"</formula>
    </cfRule>
  </conditionalFormatting>
  <conditionalFormatting sqref="S24">
    <cfRule type="cellIs" dxfId="124" priority="132" stopIfTrue="1" operator="equal">
      <formula>"þ"</formula>
    </cfRule>
  </conditionalFormatting>
  <conditionalFormatting sqref="S21">
    <cfRule type="cellIs" dxfId="123" priority="135" stopIfTrue="1" operator="equal">
      <formula>"þ"</formula>
    </cfRule>
  </conditionalFormatting>
  <conditionalFormatting sqref="S21">
    <cfRule type="cellIs" dxfId="122" priority="137" stopIfTrue="1" operator="equal">
      <formula>"þ"</formula>
    </cfRule>
  </conditionalFormatting>
  <conditionalFormatting sqref="S21">
    <cfRule type="cellIs" dxfId="121" priority="136" stopIfTrue="1" operator="equal">
      <formula>"þ"</formula>
    </cfRule>
  </conditionalFormatting>
  <conditionalFormatting sqref="S24">
    <cfRule type="cellIs" dxfId="120" priority="134" stopIfTrue="1" operator="equal">
      <formula>"þ"</formula>
    </cfRule>
  </conditionalFormatting>
  <conditionalFormatting sqref="S24">
    <cfRule type="cellIs" dxfId="119" priority="133" stopIfTrue="1" operator="equal">
      <formula>"þ"</formula>
    </cfRule>
  </conditionalFormatting>
  <conditionalFormatting sqref="S18">
    <cfRule type="cellIs" dxfId="118" priority="131" stopIfTrue="1" operator="equal">
      <formula>"þ"</formula>
    </cfRule>
  </conditionalFormatting>
  <conditionalFormatting sqref="S18">
    <cfRule type="cellIs" dxfId="117" priority="130" stopIfTrue="1" operator="equal">
      <formula>"þ"</formula>
    </cfRule>
  </conditionalFormatting>
  <conditionalFormatting sqref="S18">
    <cfRule type="cellIs" dxfId="116" priority="129" stopIfTrue="1" operator="equal">
      <formula>"þ"</formula>
    </cfRule>
  </conditionalFormatting>
  <conditionalFormatting sqref="S22">
    <cfRule type="cellIs" dxfId="115" priority="128" stopIfTrue="1" operator="equal">
      <formula>"þ"</formula>
    </cfRule>
  </conditionalFormatting>
  <conditionalFormatting sqref="S31">
    <cfRule type="cellIs" dxfId="114" priority="123" stopIfTrue="1" operator="equal">
      <formula>"þ"</formula>
    </cfRule>
  </conditionalFormatting>
  <conditionalFormatting sqref="S22">
    <cfRule type="cellIs" dxfId="113" priority="127" stopIfTrue="1" operator="equal">
      <formula>"þ"</formula>
    </cfRule>
  </conditionalFormatting>
  <conditionalFormatting sqref="S22">
    <cfRule type="cellIs" dxfId="112" priority="126" stopIfTrue="1" operator="equal">
      <formula>"þ"</formula>
    </cfRule>
  </conditionalFormatting>
  <conditionalFormatting sqref="S33">
    <cfRule type="cellIs" dxfId="111" priority="125" stopIfTrue="1" operator="equal">
      <formula>"þ"</formula>
    </cfRule>
  </conditionalFormatting>
  <conditionalFormatting sqref="S31">
    <cfRule type="cellIs" dxfId="110" priority="124" stopIfTrue="1" operator="equal">
      <formula>"þ"</formula>
    </cfRule>
  </conditionalFormatting>
  <conditionalFormatting sqref="S31">
    <cfRule type="cellIs" dxfId="109" priority="122" stopIfTrue="1" operator="equal">
      <formula>"þ"</formula>
    </cfRule>
  </conditionalFormatting>
  <conditionalFormatting sqref="S31">
    <cfRule type="cellIs" dxfId="108" priority="121" stopIfTrue="1" operator="equal">
      <formula>"þ"</formula>
    </cfRule>
  </conditionalFormatting>
  <conditionalFormatting sqref="S23">
    <cfRule type="cellIs" dxfId="107" priority="120" stopIfTrue="1" operator="equal">
      <formula>"þ"</formula>
    </cfRule>
  </conditionalFormatting>
  <conditionalFormatting sqref="S23">
    <cfRule type="cellIs" dxfId="106" priority="119" stopIfTrue="1" operator="equal">
      <formula>"þ"</formula>
    </cfRule>
  </conditionalFormatting>
  <conditionalFormatting sqref="S23">
    <cfRule type="cellIs" dxfId="105" priority="118" stopIfTrue="1" operator="equal">
      <formula>"þ"</formula>
    </cfRule>
  </conditionalFormatting>
  <conditionalFormatting sqref="S30 S32">
    <cfRule type="cellIs" dxfId="104" priority="117" stopIfTrue="1" operator="equal">
      <formula>"þ"</formula>
    </cfRule>
  </conditionalFormatting>
  <conditionalFormatting sqref="S28">
    <cfRule type="cellIs" dxfId="103" priority="116" stopIfTrue="1" operator="equal">
      <formula>"þ"</formula>
    </cfRule>
  </conditionalFormatting>
  <conditionalFormatting sqref="S28">
    <cfRule type="cellIs" dxfId="102" priority="115" stopIfTrue="1" operator="equal">
      <formula>"þ"</formula>
    </cfRule>
  </conditionalFormatting>
  <conditionalFormatting sqref="S28">
    <cfRule type="cellIs" dxfId="101" priority="114" stopIfTrue="1" operator="equal">
      <formula>"þ"</formula>
    </cfRule>
  </conditionalFormatting>
  <conditionalFormatting sqref="S28">
    <cfRule type="cellIs" dxfId="100" priority="113" stopIfTrue="1" operator="equal">
      <formula>"þ"</formula>
    </cfRule>
  </conditionalFormatting>
  <conditionalFormatting sqref="S31">
    <cfRule type="cellIs" dxfId="99" priority="110" stopIfTrue="1" operator="equal">
      <formula>"þ"</formula>
    </cfRule>
  </conditionalFormatting>
  <conditionalFormatting sqref="S33">
    <cfRule type="cellIs" dxfId="98" priority="112" stopIfTrue="1" operator="equal">
      <formula>"þ"</formula>
    </cfRule>
  </conditionalFormatting>
  <conditionalFormatting sqref="S31">
    <cfRule type="cellIs" dxfId="97" priority="111" stopIfTrue="1" operator="equal">
      <formula>"þ"</formula>
    </cfRule>
  </conditionalFormatting>
  <conditionalFormatting sqref="S31">
    <cfRule type="cellIs" dxfId="96" priority="109" stopIfTrue="1" operator="equal">
      <formula>"þ"</formula>
    </cfRule>
  </conditionalFormatting>
  <conditionalFormatting sqref="S31">
    <cfRule type="cellIs" dxfId="95" priority="108" stopIfTrue="1" operator="equal">
      <formula>"þ"</formula>
    </cfRule>
  </conditionalFormatting>
  <conditionalFormatting sqref="S31 S33">
    <cfRule type="cellIs" dxfId="94" priority="107" stopIfTrue="1" operator="equal">
      <formula>"þ"</formula>
    </cfRule>
  </conditionalFormatting>
  <conditionalFormatting sqref="S32">
    <cfRule type="cellIs" dxfId="93" priority="104" stopIfTrue="1" operator="equal">
      <formula>"þ"</formula>
    </cfRule>
  </conditionalFormatting>
  <conditionalFormatting sqref="S35">
    <cfRule type="cellIs" dxfId="92" priority="106" stopIfTrue="1" operator="equal">
      <formula>"þ"</formula>
    </cfRule>
  </conditionalFormatting>
  <conditionalFormatting sqref="S32">
    <cfRule type="cellIs" dxfId="91" priority="105" stopIfTrue="1" operator="equal">
      <formula>"þ"</formula>
    </cfRule>
  </conditionalFormatting>
  <conditionalFormatting sqref="S32">
    <cfRule type="cellIs" dxfId="90" priority="103" stopIfTrue="1" operator="equal">
      <formula>"þ"</formula>
    </cfRule>
  </conditionalFormatting>
  <conditionalFormatting sqref="S32">
    <cfRule type="cellIs" dxfId="89" priority="102" stopIfTrue="1" operator="equal">
      <formula>"þ"</formula>
    </cfRule>
  </conditionalFormatting>
  <conditionalFormatting sqref="S33">
    <cfRule type="cellIs" dxfId="88" priority="101" stopIfTrue="1" operator="equal">
      <formula>"þ"</formula>
    </cfRule>
  </conditionalFormatting>
  <conditionalFormatting sqref="S35">
    <cfRule type="cellIs" dxfId="87" priority="100" stopIfTrue="1" operator="equal">
      <formula>"þ"</formula>
    </cfRule>
  </conditionalFormatting>
  <conditionalFormatting sqref="S35">
    <cfRule type="cellIs" dxfId="86" priority="99" stopIfTrue="1" operator="equal">
      <formula>"þ"</formula>
    </cfRule>
  </conditionalFormatting>
  <conditionalFormatting sqref="S33">
    <cfRule type="cellIs" dxfId="85" priority="96" stopIfTrue="1" operator="equal">
      <formula>"þ"</formula>
    </cfRule>
  </conditionalFormatting>
  <conditionalFormatting sqref="S33">
    <cfRule type="cellIs" dxfId="84" priority="97" stopIfTrue="1" operator="equal">
      <formula>"þ"</formula>
    </cfRule>
  </conditionalFormatting>
  <conditionalFormatting sqref="S33">
    <cfRule type="cellIs" dxfId="83" priority="95" stopIfTrue="1" operator="equal">
      <formula>"þ"</formula>
    </cfRule>
  </conditionalFormatting>
  <conditionalFormatting sqref="S33">
    <cfRule type="cellIs" dxfId="82" priority="94" stopIfTrue="1" operator="equal">
      <formula>"þ"</formula>
    </cfRule>
  </conditionalFormatting>
  <conditionalFormatting sqref="S35">
    <cfRule type="cellIs" dxfId="81" priority="93" stopIfTrue="1" operator="equal">
      <formula>"þ"</formula>
    </cfRule>
  </conditionalFormatting>
  <conditionalFormatting sqref="S33">
    <cfRule type="cellIs" dxfId="80" priority="90" stopIfTrue="1" operator="equal">
      <formula>"þ"</formula>
    </cfRule>
  </conditionalFormatting>
  <conditionalFormatting sqref="S33">
    <cfRule type="cellIs" dxfId="79" priority="91" stopIfTrue="1" operator="equal">
      <formula>"þ"</formula>
    </cfRule>
  </conditionalFormatting>
  <conditionalFormatting sqref="S33">
    <cfRule type="cellIs" dxfId="78" priority="89" stopIfTrue="1" operator="equal">
      <formula>"þ"</formula>
    </cfRule>
  </conditionalFormatting>
  <conditionalFormatting sqref="S33">
    <cfRule type="cellIs" dxfId="77" priority="88" stopIfTrue="1" operator="equal">
      <formula>"þ"</formula>
    </cfRule>
  </conditionalFormatting>
  <conditionalFormatting sqref="S35">
    <cfRule type="cellIs" dxfId="76" priority="85" stopIfTrue="1" operator="equal">
      <formula>"þ"</formula>
    </cfRule>
  </conditionalFormatting>
  <conditionalFormatting sqref="S37">
    <cfRule type="cellIs" dxfId="75" priority="87" stopIfTrue="1" operator="equal">
      <formula>"þ"</formula>
    </cfRule>
  </conditionalFormatting>
  <conditionalFormatting sqref="S35">
    <cfRule type="cellIs" dxfId="74" priority="86" stopIfTrue="1" operator="equal">
      <formula>"þ"</formula>
    </cfRule>
  </conditionalFormatting>
  <conditionalFormatting sqref="S35">
    <cfRule type="cellIs" dxfId="73" priority="84" stopIfTrue="1" operator="equal">
      <formula>"þ"</formula>
    </cfRule>
  </conditionalFormatting>
  <conditionalFormatting sqref="S35">
    <cfRule type="cellIs" dxfId="72" priority="83" stopIfTrue="1" operator="equal">
      <formula>"þ"</formula>
    </cfRule>
  </conditionalFormatting>
  <conditionalFormatting sqref="D19">
    <cfRule type="cellIs" dxfId="71" priority="33" stopIfTrue="1" operator="equal">
      <formula>"þ"</formula>
    </cfRule>
  </conditionalFormatting>
  <conditionalFormatting sqref="D19">
    <cfRule type="cellIs" dxfId="70" priority="32" stopIfTrue="1" operator="equal">
      <formula>"þ"</formula>
    </cfRule>
  </conditionalFormatting>
  <conditionalFormatting sqref="D20">
    <cfRule type="cellIs" dxfId="69" priority="31" stopIfTrue="1" operator="equal">
      <formula>"þ"</formula>
    </cfRule>
  </conditionalFormatting>
  <conditionalFormatting sqref="D19">
    <cfRule type="cellIs" dxfId="68" priority="30" stopIfTrue="1" operator="equal">
      <formula>"þ"</formula>
    </cfRule>
  </conditionalFormatting>
  <conditionalFormatting sqref="D20">
    <cfRule type="cellIs" dxfId="67" priority="29" stopIfTrue="1" operator="equal">
      <formula>"þ"</formula>
    </cfRule>
  </conditionalFormatting>
  <conditionalFormatting sqref="D19">
    <cfRule type="cellIs" dxfId="66" priority="28" stopIfTrue="1" operator="equal">
      <formula>"þ"</formula>
    </cfRule>
  </conditionalFormatting>
  <conditionalFormatting sqref="D20">
    <cfRule type="cellIs" dxfId="65" priority="27" stopIfTrue="1" operator="equal">
      <formula>"þ"</formula>
    </cfRule>
  </conditionalFormatting>
  <conditionalFormatting sqref="D20">
    <cfRule type="cellIs" dxfId="64" priority="26" stopIfTrue="1" operator="equal">
      <formula>"þ"</formula>
    </cfRule>
  </conditionalFormatting>
  <conditionalFormatting sqref="D27">
    <cfRule type="cellIs" dxfId="63" priority="25" stopIfTrue="1" operator="equal">
      <formula>"þ"</formula>
    </cfRule>
  </conditionalFormatting>
  <conditionalFormatting sqref="D13">
    <cfRule type="cellIs" dxfId="62" priority="24" stopIfTrue="1" operator="equal">
      <formula>"þ"</formula>
    </cfRule>
  </conditionalFormatting>
  <conditionalFormatting sqref="D13">
    <cfRule type="cellIs" dxfId="61" priority="23" stopIfTrue="1" operator="equal">
      <formula>"þ"</formula>
    </cfRule>
  </conditionalFormatting>
  <conditionalFormatting sqref="D34 D36">
    <cfRule type="cellIs" dxfId="60" priority="22" stopIfTrue="1" operator="equal">
      <formula>"þ"</formula>
    </cfRule>
  </conditionalFormatting>
  <conditionalFormatting sqref="D33">
    <cfRule type="cellIs" dxfId="59" priority="21" stopIfTrue="1" operator="equal">
      <formula>"þ"</formula>
    </cfRule>
  </conditionalFormatting>
  <conditionalFormatting sqref="D33">
    <cfRule type="cellIs" dxfId="58" priority="20" stopIfTrue="1" operator="equal">
      <formula>"þ"</formula>
    </cfRule>
  </conditionalFormatting>
  <conditionalFormatting sqref="D33">
    <cfRule type="cellIs" dxfId="57" priority="19" stopIfTrue="1" operator="equal">
      <formula>"þ"</formula>
    </cfRule>
  </conditionalFormatting>
  <conditionalFormatting sqref="D35">
    <cfRule type="cellIs" dxfId="56" priority="18" stopIfTrue="1" operator="equal">
      <formula>"þ"</formula>
    </cfRule>
  </conditionalFormatting>
  <conditionalFormatting sqref="D33">
    <cfRule type="cellIs" dxfId="55" priority="17" stopIfTrue="1" operator="equal">
      <formula>"þ"</formula>
    </cfRule>
  </conditionalFormatting>
  <conditionalFormatting sqref="D35">
    <cfRule type="cellIs" dxfId="54" priority="16" stopIfTrue="1" operator="equal">
      <formula>"þ"</formula>
    </cfRule>
  </conditionalFormatting>
  <conditionalFormatting sqref="D35">
    <cfRule type="cellIs" dxfId="53" priority="15" stopIfTrue="1" operator="equal">
      <formula>"þ"</formula>
    </cfRule>
  </conditionalFormatting>
  <conditionalFormatting sqref="D33">
    <cfRule type="cellIs" dxfId="52" priority="13" stopIfTrue="1" operator="equal">
      <formula>"þ"</formula>
    </cfRule>
  </conditionalFormatting>
  <conditionalFormatting sqref="D33">
    <cfRule type="cellIs" dxfId="51" priority="14" stopIfTrue="1" operator="equal">
      <formula>"þ"</formula>
    </cfRule>
  </conditionalFormatting>
  <conditionalFormatting sqref="D33">
    <cfRule type="cellIs" dxfId="50" priority="12" stopIfTrue="1" operator="equal">
      <formula>"þ"</formula>
    </cfRule>
  </conditionalFormatting>
  <conditionalFormatting sqref="D33">
    <cfRule type="cellIs" dxfId="49" priority="11" stopIfTrue="1" operator="equal">
      <formula>"þ"</formula>
    </cfRule>
  </conditionalFormatting>
  <conditionalFormatting sqref="D35">
    <cfRule type="cellIs" dxfId="48" priority="10" stopIfTrue="1" operator="equal">
      <formula>"þ"</formula>
    </cfRule>
  </conditionalFormatting>
  <conditionalFormatting sqref="D33">
    <cfRule type="cellIs" dxfId="47" priority="8" stopIfTrue="1" operator="equal">
      <formula>"þ"</formula>
    </cfRule>
  </conditionalFormatting>
  <conditionalFormatting sqref="D33">
    <cfRule type="cellIs" dxfId="46" priority="9" stopIfTrue="1" operator="equal">
      <formula>"þ"</formula>
    </cfRule>
  </conditionalFormatting>
  <conditionalFormatting sqref="D33">
    <cfRule type="cellIs" dxfId="45" priority="7" stopIfTrue="1" operator="equal">
      <formula>"þ"</formula>
    </cfRule>
  </conditionalFormatting>
  <conditionalFormatting sqref="D33">
    <cfRule type="cellIs" dxfId="44" priority="6" stopIfTrue="1" operator="equal">
      <formula>"þ"</formula>
    </cfRule>
  </conditionalFormatting>
  <conditionalFormatting sqref="D35">
    <cfRule type="cellIs" dxfId="43" priority="3" stopIfTrue="1" operator="equal">
      <formula>"þ"</formula>
    </cfRule>
  </conditionalFormatting>
  <conditionalFormatting sqref="D37">
    <cfRule type="cellIs" dxfId="42" priority="5" stopIfTrue="1" operator="equal">
      <formula>"þ"</formula>
    </cfRule>
  </conditionalFormatting>
  <conditionalFormatting sqref="D35">
    <cfRule type="cellIs" dxfId="41" priority="4" stopIfTrue="1" operator="equal">
      <formula>"þ"</formula>
    </cfRule>
  </conditionalFormatting>
  <conditionalFormatting sqref="D35">
    <cfRule type="cellIs" dxfId="40" priority="2" stopIfTrue="1" operator="equal">
      <formula>"þ"</formula>
    </cfRule>
  </conditionalFormatting>
  <conditionalFormatting sqref="D35">
    <cfRule type="cellIs" dxfId="39"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showGridLines="0" workbookViewId="0"/>
  </sheetViews>
  <sheetFormatPr defaultColWidth="11.3984375" defaultRowHeight="16.8"/>
  <cols>
    <col min="1" max="1" width="32.59765625" style="230" bestFit="1" customWidth="1"/>
    <col min="2" max="2" width="1.8984375" style="229" customWidth="1"/>
    <col min="3" max="3" width="41.69921875" style="195" bestFit="1" customWidth="1"/>
    <col min="4" max="4" width="11.3984375" style="231"/>
    <col min="5" max="16384" width="11.3984375" style="195"/>
  </cols>
  <sheetData>
    <row r="1" spans="1:3" ht="22.2" thickTop="1" thickBot="1">
      <c r="A1" s="480" t="s">
        <v>336</v>
      </c>
      <c r="B1" s="195"/>
      <c r="C1" s="480" t="s">
        <v>119</v>
      </c>
    </row>
    <row r="2" spans="1:3">
      <c r="A2" s="232" t="s">
        <v>391</v>
      </c>
      <c r="B2" s="195"/>
      <c r="C2" s="232" t="s">
        <v>126</v>
      </c>
    </row>
    <row r="3" spans="1:3">
      <c r="A3" s="232" t="s">
        <v>392</v>
      </c>
      <c r="B3" s="195"/>
      <c r="C3" s="232" t="s">
        <v>722</v>
      </c>
    </row>
    <row r="4" spans="1:3">
      <c r="A4" s="232" t="s">
        <v>400</v>
      </c>
      <c r="B4" s="195"/>
      <c r="C4" s="232" t="s">
        <v>104</v>
      </c>
    </row>
    <row r="5" spans="1:3">
      <c r="A5" s="232" t="s">
        <v>427</v>
      </c>
      <c r="B5" s="195"/>
      <c r="C5" s="232" t="s">
        <v>369</v>
      </c>
    </row>
    <row r="6" spans="1:3">
      <c r="A6" s="232" t="s">
        <v>811</v>
      </c>
      <c r="B6" s="195"/>
      <c r="C6" s="232" t="s">
        <v>356</v>
      </c>
    </row>
    <row r="7" spans="1:3">
      <c r="A7" s="232" t="s">
        <v>816</v>
      </c>
      <c r="B7" s="195"/>
      <c r="C7" s="232" t="s">
        <v>127</v>
      </c>
    </row>
    <row r="8" spans="1:3">
      <c r="A8" s="232" t="s">
        <v>352</v>
      </c>
      <c r="B8" s="195"/>
      <c r="C8" s="232" t="s">
        <v>105</v>
      </c>
    </row>
    <row r="9" spans="1:3">
      <c r="A9" s="604" t="s">
        <v>703</v>
      </c>
      <c r="B9" s="195"/>
      <c r="C9" s="232" t="s">
        <v>815</v>
      </c>
    </row>
    <row r="10" spans="1:3" ht="17.399999999999999" thickBot="1">
      <c r="A10" s="399" t="s">
        <v>752</v>
      </c>
      <c r="B10" s="195"/>
      <c r="C10" s="232" t="s">
        <v>419</v>
      </c>
    </row>
    <row r="11" spans="1:3" ht="18" thickTop="1" thickBot="1">
      <c r="B11" s="195"/>
      <c r="C11" s="232" t="s">
        <v>757</v>
      </c>
    </row>
    <row r="12" spans="1:3" ht="22.2" thickTop="1" thickBot="1">
      <c r="A12" s="481" t="s">
        <v>121</v>
      </c>
      <c r="C12" s="232" t="s">
        <v>762</v>
      </c>
    </row>
    <row r="13" spans="1:3">
      <c r="A13" s="233" t="s">
        <v>122</v>
      </c>
      <c r="C13" s="232" t="s">
        <v>128</v>
      </c>
    </row>
    <row r="14" spans="1:3">
      <c r="A14" s="234" t="s">
        <v>373</v>
      </c>
      <c r="C14" s="232" t="s">
        <v>443</v>
      </c>
    </row>
    <row r="15" spans="1:3" ht="17.399999999999999" thickBot="1">
      <c r="A15" s="235" t="s">
        <v>123</v>
      </c>
      <c r="C15" s="232" t="s">
        <v>444</v>
      </c>
    </row>
    <row r="16" spans="1:3" ht="18" thickTop="1" thickBot="1">
      <c r="C16" s="232" t="s">
        <v>723</v>
      </c>
    </row>
    <row r="17" spans="1:3" ht="22.2" thickTop="1" thickBot="1">
      <c r="A17" s="483" t="s">
        <v>332</v>
      </c>
      <c r="C17" s="232" t="s">
        <v>424</v>
      </c>
    </row>
    <row r="18" spans="1:3">
      <c r="A18" s="238" t="s">
        <v>333</v>
      </c>
      <c r="C18" s="232" t="s">
        <v>791</v>
      </c>
    </row>
    <row r="19" spans="1:3" ht="17.399999999999999" thickBot="1">
      <c r="A19" s="234" t="s">
        <v>334</v>
      </c>
      <c r="C19" s="236" t="s">
        <v>434</v>
      </c>
    </row>
    <row r="20" spans="1:3" ht="18" thickTop="1" thickBot="1">
      <c r="A20" s="239" t="s">
        <v>335</v>
      </c>
      <c r="C20" s="230"/>
    </row>
    <row r="21" spans="1:3" ht="22.2" thickTop="1" thickBot="1">
      <c r="C21" s="482" t="s">
        <v>73</v>
      </c>
    </row>
    <row r="22" spans="1:3" ht="17.399999999999999" thickBot="1">
      <c r="C22" s="237" t="s">
        <v>760</v>
      </c>
    </row>
    <row r="23" spans="1:3" ht="17.399999999999999" thickTop="1"/>
  </sheetData>
  <sortState xmlns:xlrd2="http://schemas.microsoft.com/office/spreadsheetml/2017/richdata2" ref="C11:C13">
    <sortCondition ref="C13:C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2"/>
  <sheetViews>
    <sheetView showGridLines="0" zoomScaleNormal="100" workbookViewId="0"/>
  </sheetViews>
  <sheetFormatPr defaultColWidth="13" defaultRowHeight="15.6"/>
  <cols>
    <col min="1" max="1" width="30.59765625" style="241" bestFit="1" customWidth="1"/>
    <col min="2" max="2" width="8.59765625" style="241" customWidth="1"/>
    <col min="3" max="3" width="11.59765625" style="241" bestFit="1" customWidth="1"/>
    <col min="4" max="4" width="8.19921875" style="241" customWidth="1"/>
    <col min="5" max="5" width="8.3984375" style="241" customWidth="1"/>
    <col min="6" max="6" width="8.3984375" style="241" bestFit="1" customWidth="1"/>
    <col min="7" max="9" width="5.59765625" style="241" customWidth="1"/>
    <col min="10" max="10" width="6.19921875" style="241" bestFit="1" customWidth="1"/>
    <col min="11" max="11" width="22.8984375" style="241" bestFit="1" customWidth="1"/>
    <col min="12" max="12" width="2.69921875" style="21" customWidth="1"/>
    <col min="13" max="13" width="5.8984375" style="21" bestFit="1" customWidth="1"/>
    <col min="14" max="16384" width="13" style="21"/>
  </cols>
  <sheetData>
    <row r="1" spans="1:13" ht="23.4" thickBot="1">
      <c r="A1" s="240" t="s">
        <v>15</v>
      </c>
      <c r="B1" s="240"/>
      <c r="C1" s="240"/>
      <c r="D1" s="240"/>
      <c r="E1" s="240"/>
      <c r="F1" s="240"/>
      <c r="G1" s="240"/>
      <c r="H1" s="240"/>
      <c r="I1" s="240"/>
      <c r="J1" s="240"/>
      <c r="K1" s="240"/>
    </row>
    <row r="2" spans="1:13" ht="16.8" thickTop="1" thickBot="1">
      <c r="A2" s="242" t="s">
        <v>1</v>
      </c>
      <c r="B2" s="243" t="s">
        <v>2</v>
      </c>
      <c r="C2" s="243" t="s">
        <v>19</v>
      </c>
      <c r="D2" s="243" t="s">
        <v>20</v>
      </c>
      <c r="E2" s="244" t="s">
        <v>53</v>
      </c>
      <c r="F2" s="243" t="s">
        <v>16</v>
      </c>
      <c r="G2" s="243" t="s">
        <v>21</v>
      </c>
      <c r="H2" s="245" t="s">
        <v>124</v>
      </c>
      <c r="I2" s="246" t="s">
        <v>357</v>
      </c>
      <c r="J2" s="245" t="s">
        <v>82</v>
      </c>
      <c r="K2" s="247" t="s">
        <v>80</v>
      </c>
      <c r="M2" s="248" t="s">
        <v>380</v>
      </c>
    </row>
    <row r="3" spans="1:13">
      <c r="A3" s="433" t="s">
        <v>436</v>
      </c>
      <c r="B3" s="3" t="s">
        <v>338</v>
      </c>
      <c r="C3" s="4" t="str">
        <f>CONCATENATE("+",'Personal File'!$C$11+1," +1d6 cold")</f>
        <v>+2 +1d6 cold</v>
      </c>
      <c r="D3" s="5" t="s">
        <v>316</v>
      </c>
      <c r="E3" s="5" t="s">
        <v>341</v>
      </c>
      <c r="F3" s="6" t="s">
        <v>315</v>
      </c>
      <c r="G3" s="7">
        <v>4</v>
      </c>
      <c r="H3" s="20" t="str">
        <f>CONCATENATE("+",'Personal File'!$B$8+'Personal File'!$C$11+D3)</f>
        <v>+14</v>
      </c>
      <c r="I3" s="8">
        <f t="shared" ref="I3:I10" ca="1" si="0">RANDBETWEEN(1,20)</f>
        <v>11</v>
      </c>
      <c r="J3" s="435">
        <f t="shared" ref="J3:J4" ca="1" si="1">I3+H3</f>
        <v>25</v>
      </c>
      <c r="K3" s="679"/>
      <c r="M3" s="419">
        <v>8000</v>
      </c>
    </row>
    <row r="4" spans="1:13">
      <c r="A4" s="434" t="s">
        <v>437</v>
      </c>
      <c r="B4" s="436" t="s">
        <v>338</v>
      </c>
      <c r="C4" s="437" t="str">
        <f>CONCATENATE("+",'Personal File'!$C$11+1," +1d6 cold")</f>
        <v>+2 +1d6 cold</v>
      </c>
      <c r="D4" s="438" t="s">
        <v>316</v>
      </c>
      <c r="E4" s="438" t="s">
        <v>341</v>
      </c>
      <c r="F4" s="439" t="s">
        <v>315</v>
      </c>
      <c r="G4" s="426" t="s">
        <v>342</v>
      </c>
      <c r="H4" s="440" t="str">
        <f>CONCATENATE("+",'Personal File'!$B$8+'Personal File'!$C$11+D4-5)</f>
        <v>+9</v>
      </c>
      <c r="I4" s="441">
        <f t="shared" ca="1" si="0"/>
        <v>14</v>
      </c>
      <c r="J4" s="442">
        <f t="shared" ca="1" si="1"/>
        <v>23</v>
      </c>
      <c r="K4" s="570"/>
      <c r="M4" s="683" t="s">
        <v>342</v>
      </c>
    </row>
    <row r="5" spans="1:13">
      <c r="A5" s="10" t="s">
        <v>416</v>
      </c>
      <c r="B5" s="11" t="s">
        <v>342</v>
      </c>
      <c r="C5" s="452" t="s">
        <v>415</v>
      </c>
      <c r="D5" s="11" t="s">
        <v>342</v>
      </c>
      <c r="E5" s="11" t="s">
        <v>342</v>
      </c>
      <c r="F5" s="11" t="s">
        <v>342</v>
      </c>
      <c r="G5" s="453" t="s">
        <v>342</v>
      </c>
      <c r="H5" s="453" t="s">
        <v>342</v>
      </c>
      <c r="I5" s="454" t="s">
        <v>342</v>
      </c>
      <c r="J5" s="455" t="s">
        <v>342</v>
      </c>
      <c r="K5" s="680"/>
      <c r="M5" s="417">
        <v>3000</v>
      </c>
    </row>
    <row r="6" spans="1:13">
      <c r="A6" s="648" t="s">
        <v>783</v>
      </c>
      <c r="B6" s="649" t="s">
        <v>338</v>
      </c>
      <c r="C6" s="661" t="str">
        <f>CONCATENATE('Personal File'!$C$11," +2 +2")</f>
        <v>+1 +2 +2</v>
      </c>
      <c r="D6" s="649" t="s">
        <v>103</v>
      </c>
      <c r="E6" s="649" t="s">
        <v>784</v>
      </c>
      <c r="F6" s="649" t="s">
        <v>257</v>
      </c>
      <c r="G6" s="653">
        <v>9</v>
      </c>
      <c r="H6" s="654" t="str">
        <f>CONCATENATE("+",'Personal File'!$B$8+'Personal File'!$C$11+D6)</f>
        <v>+15</v>
      </c>
      <c r="I6" s="657">
        <f t="shared" ca="1" si="0"/>
        <v>1</v>
      </c>
      <c r="J6" s="658">
        <f t="shared" ref="J6:J7" ca="1" si="2">I6+H6</f>
        <v>16</v>
      </c>
      <c r="K6" s="570"/>
      <c r="M6" s="417">
        <v>18000</v>
      </c>
    </row>
    <row r="7" spans="1:13">
      <c r="A7" s="10" t="s">
        <v>785</v>
      </c>
      <c r="B7" s="11" t="s">
        <v>338</v>
      </c>
      <c r="C7" s="662" t="str">
        <f>CONCATENATE('Personal File'!$C$11," +2 +2")</f>
        <v>+1 +2 +2</v>
      </c>
      <c r="D7" s="11" t="s">
        <v>103</v>
      </c>
      <c r="E7" s="11" t="s">
        <v>784</v>
      </c>
      <c r="F7" s="11" t="s">
        <v>257</v>
      </c>
      <c r="G7" s="453" t="s">
        <v>342</v>
      </c>
      <c r="H7" s="656" t="str">
        <f>CONCATENATE("+",'Personal File'!$B$8+'Personal File'!$C$11+D7-5)</f>
        <v>+10</v>
      </c>
      <c r="I7" s="659">
        <f t="shared" ca="1" si="0"/>
        <v>10</v>
      </c>
      <c r="J7" s="660">
        <f t="shared" ca="1" si="2"/>
        <v>20</v>
      </c>
      <c r="K7" s="680"/>
      <c r="M7" s="683" t="s">
        <v>342</v>
      </c>
    </row>
    <row r="8" spans="1:13">
      <c r="A8" s="443" t="s">
        <v>382</v>
      </c>
      <c r="B8" s="444" t="s">
        <v>393</v>
      </c>
      <c r="C8" s="445" t="str">
        <f>'Personal File'!$C$11</f>
        <v>+1</v>
      </c>
      <c r="D8" s="446" t="s">
        <v>316</v>
      </c>
      <c r="E8" s="446" t="s">
        <v>339</v>
      </c>
      <c r="F8" s="447" t="s">
        <v>340</v>
      </c>
      <c r="G8" s="448">
        <v>1</v>
      </c>
      <c r="H8" s="449" t="str">
        <f>CONCATENATE("+",'Personal File'!$B$8+'Personal File'!$C$11+D8)</f>
        <v>+14</v>
      </c>
      <c r="I8" s="450">
        <f t="shared" ca="1" si="0"/>
        <v>18</v>
      </c>
      <c r="J8" s="451">
        <f ca="1">I8+H8</f>
        <v>32</v>
      </c>
      <c r="K8" s="571"/>
      <c r="M8" s="417">
        <v>300</v>
      </c>
    </row>
    <row r="9" spans="1:13">
      <c r="A9" s="443" t="s">
        <v>779</v>
      </c>
      <c r="B9" s="444" t="s">
        <v>317</v>
      </c>
      <c r="C9" s="445" t="str">
        <f>'Personal File'!$C$11</f>
        <v>+1</v>
      </c>
      <c r="D9" s="576">
        <v>0</v>
      </c>
      <c r="E9" s="446" t="s">
        <v>388</v>
      </c>
      <c r="F9" s="447" t="s">
        <v>696</v>
      </c>
      <c r="G9" s="577" t="s">
        <v>342</v>
      </c>
      <c r="H9" s="449" t="str">
        <f>CONCATENATE("+",'Personal File'!$B$8+'Personal File'!$C$11+D9)</f>
        <v>+13</v>
      </c>
      <c r="I9" s="450">
        <f t="shared" ca="1" si="0"/>
        <v>4</v>
      </c>
      <c r="J9" s="451">
        <f ca="1">I9+H9</f>
        <v>17</v>
      </c>
      <c r="K9" s="571"/>
      <c r="M9" s="683" t="s">
        <v>342</v>
      </c>
    </row>
    <row r="10" spans="1:13">
      <c r="A10" s="443" t="s">
        <v>780</v>
      </c>
      <c r="B10" s="444" t="s">
        <v>780</v>
      </c>
      <c r="C10" s="445" t="str">
        <f>'Personal File'!$C$11</f>
        <v>+1</v>
      </c>
      <c r="D10" s="576">
        <v>0</v>
      </c>
      <c r="E10" s="446" t="s">
        <v>342</v>
      </c>
      <c r="F10" s="447" t="s">
        <v>342</v>
      </c>
      <c r="G10" s="577" t="s">
        <v>342</v>
      </c>
      <c r="H10" s="449" t="str">
        <f>CONCATENATE("+",'Personal File'!$B$8+'Personal File'!$C$11+D10)</f>
        <v>+13</v>
      </c>
      <c r="I10" s="450">
        <f t="shared" ca="1" si="0"/>
        <v>15</v>
      </c>
      <c r="J10" s="451">
        <f ca="1">I10+H10</f>
        <v>28</v>
      </c>
      <c r="K10" s="571"/>
      <c r="M10" s="683" t="s">
        <v>342</v>
      </c>
    </row>
    <row r="11" spans="1:13">
      <c r="A11" s="685" t="s">
        <v>318</v>
      </c>
      <c r="B11" s="686"/>
      <c r="C11" s="686"/>
      <c r="D11" s="686"/>
      <c r="E11" s="686"/>
      <c r="F11" s="687"/>
      <c r="G11" s="688"/>
      <c r="H11" s="688"/>
      <c r="I11" s="689"/>
      <c r="J11" s="689"/>
      <c r="K11" s="690"/>
      <c r="M11" s="683" t="s">
        <v>342</v>
      </c>
    </row>
    <row r="12" spans="1:13">
      <c r="A12" s="691" t="s">
        <v>319</v>
      </c>
      <c r="B12" s="692" t="s">
        <v>317</v>
      </c>
      <c r="C12" s="708">
        <f>'Personal File'!$C$11+2</f>
        <v>3</v>
      </c>
      <c r="D12" s="706" t="s">
        <v>103</v>
      </c>
      <c r="E12" s="692" t="s">
        <v>317</v>
      </c>
      <c r="F12" s="693" t="s">
        <v>315</v>
      </c>
      <c r="G12" s="694" t="s">
        <v>342</v>
      </c>
      <c r="H12" s="695" t="str">
        <f>CONCATENATE("+",'Personal File'!$B$8+'Personal File'!$C$11+D12)</f>
        <v>+15</v>
      </c>
      <c r="I12" s="657">
        <f t="shared" ref="I12" ca="1" si="3">RANDBETWEEN(1,20)</f>
        <v>7</v>
      </c>
      <c r="J12" s="696">
        <f t="shared" ref="J12:J13" ca="1" si="4">I12+H12</f>
        <v>22</v>
      </c>
      <c r="K12" s="697"/>
      <c r="M12" s="683" t="s">
        <v>342</v>
      </c>
    </row>
    <row r="13" spans="1:13" ht="16.2" thickBot="1">
      <c r="A13" s="698" t="s">
        <v>320</v>
      </c>
      <c r="B13" s="699" t="s">
        <v>317</v>
      </c>
      <c r="C13" s="707">
        <f>'Personal File'!$C$11+2</f>
        <v>3</v>
      </c>
      <c r="D13" s="707" t="s">
        <v>103</v>
      </c>
      <c r="E13" s="699" t="s">
        <v>317</v>
      </c>
      <c r="F13" s="699" t="s">
        <v>257</v>
      </c>
      <c r="G13" s="700" t="s">
        <v>342</v>
      </c>
      <c r="H13" s="701" t="str">
        <f>CONCATENATE("+",'Personal File'!$B$8+'Personal File'!$C$11+D13)</f>
        <v>+15</v>
      </c>
      <c r="I13" s="575">
        <f ca="1">RANDBETWEEN(1,20)</f>
        <v>19</v>
      </c>
      <c r="J13" s="702">
        <f t="shared" ca="1" si="4"/>
        <v>34</v>
      </c>
      <c r="K13" s="703"/>
      <c r="M13" s="684" t="s">
        <v>342</v>
      </c>
    </row>
    <row r="14" spans="1:13" ht="6" customHeight="1" thickTop="1" thickBot="1">
      <c r="K14" s="309"/>
    </row>
    <row r="15" spans="1:13" ht="16.8" thickTop="1" thickBot="1">
      <c r="A15" s="242" t="s">
        <v>4</v>
      </c>
      <c r="B15" s="243" t="s">
        <v>5</v>
      </c>
      <c r="C15" s="243" t="s">
        <v>19</v>
      </c>
      <c r="D15" s="243" t="s">
        <v>20</v>
      </c>
      <c r="E15" s="244" t="s">
        <v>53</v>
      </c>
      <c r="F15" s="243" t="s">
        <v>6</v>
      </c>
      <c r="G15" s="243" t="s">
        <v>21</v>
      </c>
      <c r="H15" s="245" t="s">
        <v>124</v>
      </c>
      <c r="I15" s="246" t="s">
        <v>357</v>
      </c>
      <c r="J15" s="245" t="s">
        <v>82</v>
      </c>
      <c r="K15" s="247" t="s">
        <v>80</v>
      </c>
      <c r="M15" s="248" t="s">
        <v>380</v>
      </c>
    </row>
    <row r="16" spans="1:13">
      <c r="A16" s="395" t="s">
        <v>417</v>
      </c>
      <c r="B16" s="396" t="s">
        <v>393</v>
      </c>
      <c r="C16" s="418" t="s">
        <v>415</v>
      </c>
      <c r="D16" s="397" t="s">
        <v>316</v>
      </c>
      <c r="E16" s="396" t="s">
        <v>388</v>
      </c>
      <c r="F16" s="397" t="s">
        <v>389</v>
      </c>
      <c r="G16" s="398">
        <v>0</v>
      </c>
      <c r="H16" s="20" t="str">
        <f>CONCATENATE("+",'Personal File'!$B$8+'Personal File'!$C$12+D16)</f>
        <v>+16</v>
      </c>
      <c r="I16" s="8">
        <f t="shared" ref="I16:I20" ca="1" si="5">RANDBETWEEN(1,20)</f>
        <v>18</v>
      </c>
      <c r="J16" s="9">
        <f t="shared" ref="J16:J20" ca="1" si="6">I16+H16</f>
        <v>34</v>
      </c>
      <c r="K16" s="572"/>
      <c r="M16" s="569">
        <v>2000</v>
      </c>
    </row>
    <row r="17" spans="1:13">
      <c r="A17" s="443" t="s">
        <v>716</v>
      </c>
      <c r="B17" s="444" t="s">
        <v>715</v>
      </c>
      <c r="C17" s="586" t="s">
        <v>415</v>
      </c>
      <c r="D17" s="580" t="s">
        <v>316</v>
      </c>
      <c r="E17" s="444" t="s">
        <v>388</v>
      </c>
      <c r="F17" s="580" t="s">
        <v>389</v>
      </c>
      <c r="G17" s="581" t="s">
        <v>342</v>
      </c>
      <c r="H17" s="582" t="str">
        <f>CONCATENATE("+",'Personal File'!$B$8+'Personal File'!$C$12+D17-5)</f>
        <v>+11</v>
      </c>
      <c r="I17" s="450">
        <f t="shared" ref="I17:I19" ca="1" si="7">RANDBETWEEN(1,20)</f>
        <v>8</v>
      </c>
      <c r="J17" s="583">
        <f t="shared" ca="1" si="6"/>
        <v>19</v>
      </c>
      <c r="K17" s="584"/>
      <c r="M17" s="585" t="s">
        <v>342</v>
      </c>
    </row>
    <row r="18" spans="1:13">
      <c r="A18" s="648" t="s">
        <v>783</v>
      </c>
      <c r="B18" s="649" t="s">
        <v>338</v>
      </c>
      <c r="C18" s="661" t="str">
        <f>CONCATENATE('Personal File'!$C$11," +2 +2")</f>
        <v>+1 +2 +2</v>
      </c>
      <c r="D18" s="649" t="s">
        <v>103</v>
      </c>
      <c r="E18" s="649" t="s">
        <v>784</v>
      </c>
      <c r="F18" s="649" t="s">
        <v>257</v>
      </c>
      <c r="G18" s="653" t="s">
        <v>789</v>
      </c>
      <c r="H18" s="654" t="str">
        <f>CONCATENATE("+",'Personal File'!$B$8+'Personal File'!$C$12+D18)</f>
        <v>+17</v>
      </c>
      <c r="I18" s="657">
        <f t="shared" ca="1" si="7"/>
        <v>18</v>
      </c>
      <c r="J18" s="658">
        <f t="shared" ca="1" si="6"/>
        <v>35</v>
      </c>
      <c r="K18" s="655"/>
      <c r="M18" s="664" t="s">
        <v>788</v>
      </c>
    </row>
    <row r="19" spans="1:13">
      <c r="A19" s="10" t="s">
        <v>785</v>
      </c>
      <c r="B19" s="11" t="s">
        <v>338</v>
      </c>
      <c r="C19" s="662" t="str">
        <f>CONCATENATE('Personal File'!$C$11," +2 +2")</f>
        <v>+1 +2 +2</v>
      </c>
      <c r="D19" s="11" t="s">
        <v>103</v>
      </c>
      <c r="E19" s="11" t="s">
        <v>784</v>
      </c>
      <c r="F19" s="11" t="s">
        <v>257</v>
      </c>
      <c r="G19" s="453" t="s">
        <v>342</v>
      </c>
      <c r="H19" s="656" t="str">
        <f>CONCATENATE("+",'Personal File'!$B$8+'Personal File'!$C$12+D19-5)</f>
        <v>+12</v>
      </c>
      <c r="I19" s="659">
        <f t="shared" ca="1" si="7"/>
        <v>8</v>
      </c>
      <c r="J19" s="660">
        <f t="shared" ca="1" si="6"/>
        <v>20</v>
      </c>
      <c r="K19" s="626"/>
      <c r="M19" s="585" t="s">
        <v>787</v>
      </c>
    </row>
    <row r="20" spans="1:13">
      <c r="A20" s="665" t="s">
        <v>693</v>
      </c>
      <c r="B20" s="666" t="s">
        <v>342</v>
      </c>
      <c r="C20" s="667" t="s">
        <v>342</v>
      </c>
      <c r="D20" s="668" t="s">
        <v>51</v>
      </c>
      <c r="E20" s="666" t="s">
        <v>342</v>
      </c>
      <c r="F20" s="668" t="s">
        <v>342</v>
      </c>
      <c r="G20" s="669" t="s">
        <v>342</v>
      </c>
      <c r="H20" s="669" t="str">
        <f>CONCATENATE("+",'Personal File'!E3+'Personal File'!E4+D20)</f>
        <v>+17</v>
      </c>
      <c r="I20" s="657">
        <f t="shared" ca="1" si="5"/>
        <v>11</v>
      </c>
      <c r="J20" s="670">
        <f t="shared" ca="1" si="6"/>
        <v>28</v>
      </c>
      <c r="K20" s="671"/>
      <c r="M20" s="672" t="s">
        <v>342</v>
      </c>
    </row>
    <row r="21" spans="1:13" ht="16.2" thickBot="1">
      <c r="A21" s="630" t="s">
        <v>390</v>
      </c>
      <c r="B21" s="631" t="s">
        <v>342</v>
      </c>
      <c r="C21" s="632" t="s">
        <v>342</v>
      </c>
      <c r="D21" s="632" t="s">
        <v>51</v>
      </c>
      <c r="E21" s="631" t="s">
        <v>342</v>
      </c>
      <c r="F21" s="632" t="s">
        <v>342</v>
      </c>
      <c r="G21" s="633" t="s">
        <v>342</v>
      </c>
      <c r="H21" s="633" t="str">
        <f>CONCATENATE("+",'Personal File'!$B$8+'Personal File'!$C$12+D21)</f>
        <v>+15</v>
      </c>
      <c r="I21" s="575">
        <f ca="1">RANDBETWEEN(1,20)</f>
        <v>10</v>
      </c>
      <c r="J21" s="634">
        <f t="shared" ref="J21" ca="1" si="8">I21+H21</f>
        <v>25</v>
      </c>
      <c r="K21" s="635" t="s">
        <v>753</v>
      </c>
      <c r="M21" s="636" t="s">
        <v>342</v>
      </c>
    </row>
    <row r="22" spans="1:13" ht="6" customHeight="1" thickTop="1" thickBot="1">
      <c r="D22" s="249"/>
      <c r="E22" s="249"/>
      <c r="G22" s="250"/>
      <c r="H22" s="250"/>
      <c r="I22" s="250"/>
      <c r="J22" s="250"/>
    </row>
    <row r="23" spans="1:13" ht="16.8" thickTop="1" thickBot="1">
      <c r="A23" s="242" t="s">
        <v>58</v>
      </c>
      <c r="B23" s="243" t="s">
        <v>9</v>
      </c>
      <c r="C23" s="243" t="s">
        <v>24</v>
      </c>
      <c r="D23" s="243" t="s">
        <v>82</v>
      </c>
      <c r="E23" s="243" t="s">
        <v>83</v>
      </c>
      <c r="F23" s="243" t="s">
        <v>84</v>
      </c>
      <c r="G23" s="243" t="s">
        <v>21</v>
      </c>
      <c r="H23" s="251" t="s">
        <v>80</v>
      </c>
      <c r="I23" s="252"/>
      <c r="J23" s="252"/>
      <c r="K23" s="253"/>
      <c r="M23" s="248" t="s">
        <v>380</v>
      </c>
    </row>
    <row r="24" spans="1:13">
      <c r="A24" s="629" t="s">
        <v>397</v>
      </c>
      <c r="B24" s="3" t="s">
        <v>769</v>
      </c>
      <c r="C24" s="254" t="s">
        <v>342</v>
      </c>
      <c r="D24" s="3" t="s">
        <v>342</v>
      </c>
      <c r="E24" s="255">
        <v>0.15</v>
      </c>
      <c r="F24" s="254" t="s">
        <v>342</v>
      </c>
      <c r="G24" s="7">
        <v>5</v>
      </c>
      <c r="H24" s="262"/>
      <c r="I24" s="256"/>
      <c r="J24" s="256"/>
      <c r="K24" s="257"/>
      <c r="M24" s="417">
        <v>1400</v>
      </c>
    </row>
    <row r="25" spans="1:13">
      <c r="A25" s="646" t="s">
        <v>810</v>
      </c>
      <c r="B25" s="259">
        <v>6</v>
      </c>
      <c r="C25" s="258">
        <v>3</v>
      </c>
      <c r="D25" s="259">
        <v>-3</v>
      </c>
      <c r="E25" s="260">
        <v>0.25</v>
      </c>
      <c r="F25" s="258" t="s">
        <v>363</v>
      </c>
      <c r="G25" s="261">
        <v>15</v>
      </c>
      <c r="H25" s="262"/>
      <c r="I25" s="263"/>
      <c r="J25" s="263"/>
      <c r="K25" s="264"/>
      <c r="M25" s="417">
        <v>17350</v>
      </c>
    </row>
    <row r="26" spans="1:13">
      <c r="A26" s="648" t="s">
        <v>782</v>
      </c>
      <c r="B26" s="649" t="s">
        <v>342</v>
      </c>
      <c r="C26" s="650" t="s">
        <v>342</v>
      </c>
      <c r="D26" s="649" t="s">
        <v>342</v>
      </c>
      <c r="E26" s="651" t="s">
        <v>342</v>
      </c>
      <c r="F26" s="649" t="s">
        <v>342</v>
      </c>
      <c r="G26" s="652">
        <v>0</v>
      </c>
      <c r="H26" s="430"/>
      <c r="I26" s="431"/>
      <c r="J26" s="431"/>
      <c r="K26" s="432"/>
      <c r="M26" s="423">
        <v>500</v>
      </c>
    </row>
    <row r="27" spans="1:13">
      <c r="A27" s="647" t="s">
        <v>418</v>
      </c>
      <c r="B27" s="428">
        <v>1</v>
      </c>
      <c r="C27" s="427" t="s">
        <v>342</v>
      </c>
      <c r="D27" s="428" t="s">
        <v>342</v>
      </c>
      <c r="E27" s="429" t="s">
        <v>342</v>
      </c>
      <c r="F27" s="427" t="s">
        <v>342</v>
      </c>
      <c r="G27" s="478">
        <v>0</v>
      </c>
      <c r="H27" s="430"/>
      <c r="I27" s="431"/>
      <c r="J27" s="431"/>
      <c r="K27" s="432"/>
      <c r="M27" s="423">
        <v>2000</v>
      </c>
    </row>
    <row r="28" spans="1:13" ht="16.2" thickBot="1">
      <c r="A28" s="376" t="s">
        <v>358</v>
      </c>
      <c r="B28" s="265">
        <v>4</v>
      </c>
      <c r="C28" s="266" t="s">
        <v>342</v>
      </c>
      <c r="D28" s="265" t="s">
        <v>342</v>
      </c>
      <c r="E28" s="267" t="s">
        <v>342</v>
      </c>
      <c r="F28" s="265" t="s">
        <v>363</v>
      </c>
      <c r="G28" s="268" t="s">
        <v>342</v>
      </c>
      <c r="H28" s="269"/>
      <c r="I28" s="270"/>
      <c r="J28" s="270"/>
      <c r="K28" s="271"/>
      <c r="M28" s="420" t="s">
        <v>342</v>
      </c>
    </row>
    <row r="29" spans="1:13" ht="6.75" customHeight="1" thickTop="1" thickBot="1"/>
    <row r="30" spans="1:13" ht="16.8" thickTop="1" thickBot="1">
      <c r="D30" s="272" t="s">
        <v>59</v>
      </c>
      <c r="E30" s="273"/>
      <c r="F30" s="251" t="s">
        <v>3</v>
      </c>
      <c r="G30" s="243" t="s">
        <v>21</v>
      </c>
      <c r="H30" s="245" t="s">
        <v>124</v>
      </c>
      <c r="I30" s="251" t="s">
        <v>80</v>
      </c>
      <c r="J30" s="252"/>
      <c r="K30" s="253"/>
      <c r="M30" s="248" t="s">
        <v>380</v>
      </c>
    </row>
    <row r="31" spans="1:13">
      <c r="D31" s="274" t="s">
        <v>399</v>
      </c>
      <c r="E31" s="275"/>
      <c r="F31" s="276">
        <v>30</v>
      </c>
      <c r="G31" s="7">
        <f>F31/20</f>
        <v>1.5</v>
      </c>
      <c r="H31" s="277" t="s">
        <v>51</v>
      </c>
      <c r="I31" s="278"/>
      <c r="J31" s="279"/>
      <c r="K31" s="280"/>
      <c r="M31" s="417">
        <v>0</v>
      </c>
    </row>
    <row r="32" spans="1:13" ht="16.2" thickBot="1">
      <c r="D32" s="281"/>
      <c r="E32" s="282"/>
      <c r="F32" s="283"/>
      <c r="G32" s="284"/>
      <c r="H32" s="285"/>
      <c r="I32" s="286"/>
      <c r="J32" s="287"/>
      <c r="K32" s="288"/>
      <c r="M32" s="421"/>
    </row>
    <row r="33" spans="1:13" ht="16.8" thickTop="1" thickBot="1"/>
    <row r="34" spans="1:13" ht="16.8" thickTop="1" thickBot="1">
      <c r="D34" s="272" t="s">
        <v>383</v>
      </c>
      <c r="E34" s="252"/>
      <c r="F34" s="252"/>
      <c r="G34" s="252"/>
      <c r="H34" s="290" t="s">
        <v>3</v>
      </c>
      <c r="I34" s="290" t="s">
        <v>0</v>
      </c>
      <c r="J34" s="290" t="s">
        <v>384</v>
      </c>
      <c r="K34" s="253" t="s">
        <v>80</v>
      </c>
      <c r="L34" s="191"/>
      <c r="M34" s="248" t="s">
        <v>380</v>
      </c>
    </row>
    <row r="35" spans="1:13">
      <c r="D35" s="292" t="s">
        <v>711</v>
      </c>
      <c r="E35" s="293"/>
      <c r="F35" s="293"/>
      <c r="G35" s="294"/>
      <c r="H35" s="295">
        <v>0</v>
      </c>
      <c r="I35" s="380">
        <v>2</v>
      </c>
      <c r="J35" s="380">
        <v>4</v>
      </c>
      <c r="K35" s="296"/>
      <c r="L35" s="191"/>
      <c r="M35" s="422">
        <f t="shared" ref="M35:M50" si="9">25*H35*I35*J35</f>
        <v>0</v>
      </c>
    </row>
    <row r="36" spans="1:13">
      <c r="D36" s="377" t="s">
        <v>712</v>
      </c>
      <c r="E36" s="378"/>
      <c r="F36" s="378"/>
      <c r="G36" s="379"/>
      <c r="H36" s="380">
        <v>0</v>
      </c>
      <c r="I36" s="380">
        <v>4</v>
      </c>
      <c r="J36" s="380">
        <v>7</v>
      </c>
      <c r="K36" s="381"/>
      <c r="L36" s="191"/>
      <c r="M36" s="417">
        <f t="shared" si="9"/>
        <v>0</v>
      </c>
    </row>
    <row r="37" spans="1:13" ht="18">
      <c r="A37" s="289"/>
      <c r="B37" s="291"/>
      <c r="D37" s="377" t="s">
        <v>705</v>
      </c>
      <c r="E37" s="378"/>
      <c r="F37" s="378"/>
      <c r="G37" s="379"/>
      <c r="H37" s="380">
        <v>4</v>
      </c>
      <c r="I37" s="380">
        <v>2</v>
      </c>
      <c r="J37" s="380">
        <v>4</v>
      </c>
      <c r="K37" s="381"/>
      <c r="L37" s="191"/>
      <c r="M37" s="417">
        <f t="shared" si="9"/>
        <v>800</v>
      </c>
    </row>
    <row r="38" spans="1:13" ht="18">
      <c r="A38" s="289"/>
      <c r="B38" s="291"/>
      <c r="D38" s="377" t="s">
        <v>707</v>
      </c>
      <c r="E38" s="378"/>
      <c r="F38" s="378"/>
      <c r="G38" s="379"/>
      <c r="H38" s="380">
        <v>1</v>
      </c>
      <c r="I38" s="380">
        <v>2</v>
      </c>
      <c r="J38" s="380">
        <v>4</v>
      </c>
      <c r="K38" s="381"/>
      <c r="L38" s="191"/>
      <c r="M38" s="424">
        <f t="shared" si="9"/>
        <v>200</v>
      </c>
    </row>
    <row r="39" spans="1:13" ht="18">
      <c r="A39" s="289"/>
      <c r="B39" s="291"/>
      <c r="D39" s="377" t="s">
        <v>803</v>
      </c>
      <c r="E39" s="378"/>
      <c r="F39" s="378"/>
      <c r="G39" s="379"/>
      <c r="H39" s="380">
        <v>0</v>
      </c>
      <c r="I39" s="380">
        <v>3</v>
      </c>
      <c r="J39" s="380">
        <v>5</v>
      </c>
      <c r="K39" s="678" t="s">
        <v>801</v>
      </c>
      <c r="L39" s="191"/>
      <c r="M39" s="424">
        <f t="shared" si="9"/>
        <v>0</v>
      </c>
    </row>
    <row r="40" spans="1:13" ht="18">
      <c r="A40" s="289"/>
      <c r="B40" s="291"/>
      <c r="D40" s="377" t="s">
        <v>802</v>
      </c>
      <c r="E40" s="378"/>
      <c r="F40" s="378"/>
      <c r="G40" s="379"/>
      <c r="H40" s="380">
        <v>1</v>
      </c>
      <c r="I40" s="380">
        <v>3</v>
      </c>
      <c r="J40" s="380">
        <v>5</v>
      </c>
      <c r="K40" s="381"/>
      <c r="L40" s="191"/>
      <c r="M40" s="424">
        <f t="shared" si="9"/>
        <v>375</v>
      </c>
    </row>
    <row r="41" spans="1:13" ht="18">
      <c r="A41" s="289"/>
      <c r="B41" s="291"/>
      <c r="D41" s="377" t="s">
        <v>804</v>
      </c>
      <c r="E41" s="378"/>
      <c r="F41" s="378"/>
      <c r="G41" s="379"/>
      <c r="H41" s="380">
        <v>1</v>
      </c>
      <c r="I41" s="380">
        <v>5</v>
      </c>
      <c r="J41" s="380">
        <v>8</v>
      </c>
      <c r="K41" s="381"/>
      <c r="L41" s="191"/>
      <c r="M41" s="424">
        <f t="shared" si="9"/>
        <v>1000</v>
      </c>
    </row>
    <row r="42" spans="1:13" ht="18">
      <c r="A42" s="289"/>
      <c r="B42" s="291"/>
      <c r="D42" s="377" t="s">
        <v>805</v>
      </c>
      <c r="E42" s="378"/>
      <c r="F42" s="378"/>
      <c r="G42" s="379"/>
      <c r="H42" s="380">
        <v>1</v>
      </c>
      <c r="I42" s="380">
        <v>5</v>
      </c>
      <c r="J42" s="380">
        <v>8</v>
      </c>
      <c r="K42" s="381"/>
      <c r="L42" s="191"/>
      <c r="M42" s="424">
        <f t="shared" si="9"/>
        <v>1000</v>
      </c>
    </row>
    <row r="43" spans="1:13" ht="18">
      <c r="A43" s="289"/>
      <c r="B43" s="291"/>
      <c r="D43" s="377" t="s">
        <v>806</v>
      </c>
      <c r="E43" s="378"/>
      <c r="F43" s="378"/>
      <c r="G43" s="379"/>
      <c r="H43" s="380">
        <v>1</v>
      </c>
      <c r="I43" s="380">
        <v>3</v>
      </c>
      <c r="J43" s="380">
        <v>5</v>
      </c>
      <c r="K43" s="381" t="s">
        <v>807</v>
      </c>
      <c r="L43" s="191"/>
      <c r="M43" s="424">
        <f>25*H43*I43*J43*LEFT(K43,2)</f>
        <v>10500</v>
      </c>
    </row>
    <row r="44" spans="1:13" ht="18">
      <c r="A44" s="289"/>
      <c r="B44" s="291"/>
      <c r="D44" s="377" t="s">
        <v>713</v>
      </c>
      <c r="E44" s="378"/>
      <c r="F44" s="378"/>
      <c r="G44" s="379"/>
      <c r="H44" s="380">
        <v>0</v>
      </c>
      <c r="I44" s="380">
        <v>0</v>
      </c>
      <c r="J44" s="380">
        <v>1</v>
      </c>
      <c r="K44" s="381"/>
      <c r="L44" s="191"/>
      <c r="M44" s="423">
        <f>25*H44*0.5*J44</f>
        <v>0</v>
      </c>
    </row>
    <row r="45" spans="1:13" ht="18">
      <c r="A45" s="289"/>
      <c r="B45" s="291"/>
      <c r="D45" s="377" t="s">
        <v>717</v>
      </c>
      <c r="E45" s="378"/>
      <c r="F45" s="378"/>
      <c r="G45" s="379"/>
      <c r="H45" s="380">
        <v>1</v>
      </c>
      <c r="I45" s="380">
        <v>2</v>
      </c>
      <c r="J45" s="380">
        <v>10</v>
      </c>
      <c r="K45" s="678" t="s">
        <v>800</v>
      </c>
      <c r="L45" s="191"/>
      <c r="M45" s="417">
        <f t="shared" si="9"/>
        <v>500</v>
      </c>
    </row>
    <row r="46" spans="1:13" ht="18">
      <c r="A46" s="289"/>
      <c r="B46" s="291"/>
      <c r="D46" s="377" t="s">
        <v>718</v>
      </c>
      <c r="E46" s="378"/>
      <c r="F46" s="378"/>
      <c r="G46" s="379"/>
      <c r="H46" s="380">
        <v>0</v>
      </c>
      <c r="I46" s="380">
        <v>2</v>
      </c>
      <c r="J46" s="380">
        <v>4</v>
      </c>
      <c r="K46" s="381"/>
      <c r="L46" s="191"/>
      <c r="M46" s="417">
        <f t="shared" si="9"/>
        <v>0</v>
      </c>
    </row>
    <row r="47" spans="1:13" ht="18">
      <c r="A47" s="289"/>
      <c r="B47" s="291"/>
      <c r="D47" s="377" t="s">
        <v>719</v>
      </c>
      <c r="E47" s="378"/>
      <c r="F47" s="378"/>
      <c r="G47" s="379"/>
      <c r="H47" s="380">
        <v>0</v>
      </c>
      <c r="I47" s="380">
        <v>2</v>
      </c>
      <c r="J47" s="380">
        <v>4</v>
      </c>
      <c r="K47" s="381"/>
      <c r="L47" s="191"/>
      <c r="M47" s="417">
        <f t="shared" si="9"/>
        <v>0</v>
      </c>
    </row>
    <row r="48" spans="1:13" ht="18">
      <c r="A48" s="289"/>
      <c r="B48" s="291"/>
      <c r="D48" s="377" t="s">
        <v>714</v>
      </c>
      <c r="E48" s="378"/>
      <c r="F48" s="378"/>
      <c r="G48" s="379"/>
      <c r="H48" s="380" t="s">
        <v>316</v>
      </c>
      <c r="I48" s="380">
        <v>0</v>
      </c>
      <c r="J48" s="380">
        <v>1</v>
      </c>
      <c r="K48" s="381"/>
      <c r="L48" s="191"/>
      <c r="M48" s="423">
        <f>25*H48*0.5*J48</f>
        <v>12.5</v>
      </c>
    </row>
    <row r="49" spans="1:13" ht="18">
      <c r="A49" s="289"/>
      <c r="B49" s="291"/>
      <c r="D49" s="377" t="s">
        <v>720</v>
      </c>
      <c r="E49" s="378"/>
      <c r="F49" s="378"/>
      <c r="G49" s="379"/>
      <c r="H49" s="380">
        <v>1</v>
      </c>
      <c r="I49" s="380">
        <v>1</v>
      </c>
      <c r="J49" s="380">
        <v>1</v>
      </c>
      <c r="K49" s="381"/>
      <c r="L49" s="191"/>
      <c r="M49" s="417">
        <f t="shared" si="9"/>
        <v>25</v>
      </c>
    </row>
    <row r="50" spans="1:13" ht="18">
      <c r="A50" s="289"/>
      <c r="B50" s="291"/>
      <c r="D50" s="377" t="s">
        <v>706</v>
      </c>
      <c r="E50" s="378"/>
      <c r="F50" s="378"/>
      <c r="G50" s="379"/>
      <c r="H50" s="380">
        <v>2</v>
      </c>
      <c r="I50" s="380">
        <v>1</v>
      </c>
      <c r="J50" s="380">
        <v>1</v>
      </c>
      <c r="K50" s="381"/>
      <c r="L50" s="191"/>
      <c r="M50" s="424">
        <f t="shared" si="9"/>
        <v>50</v>
      </c>
    </row>
    <row r="51" spans="1:13" ht="16.2" thickBot="1">
      <c r="D51" s="297" t="s">
        <v>710</v>
      </c>
      <c r="E51" s="382"/>
      <c r="F51" s="382"/>
      <c r="G51" s="383"/>
      <c r="H51" s="384">
        <v>1</v>
      </c>
      <c r="I51" s="384">
        <v>1</v>
      </c>
      <c r="J51" s="384">
        <v>2</v>
      </c>
      <c r="K51" s="298" t="s">
        <v>790</v>
      </c>
      <c r="L51" s="191"/>
      <c r="M51" s="421">
        <f>25*H51*I51*J51*LEFT(K51,2)</f>
        <v>1500</v>
      </c>
    </row>
    <row r="52" spans="1:13" ht="16.2" thickTop="1"/>
  </sheetData>
  <sortState xmlns:xlrd2="http://schemas.microsoft.com/office/spreadsheetml/2017/richdata2" ref="D30:M46">
    <sortCondition ref="D30:D46"/>
  </sortState>
  <phoneticPr fontId="0" type="noConversion"/>
  <conditionalFormatting sqref="B28">
    <cfRule type="cellIs" dxfId="38" priority="47" operator="greaterThan">
      <formula>0</formula>
    </cfRule>
  </conditionalFormatting>
  <conditionalFormatting sqref="I3 I8">
    <cfRule type="cellIs" dxfId="37" priority="43" operator="equal">
      <formula>20</formula>
    </cfRule>
    <cfRule type="cellIs" dxfId="36" priority="44" operator="equal">
      <formula>1</formula>
    </cfRule>
  </conditionalFormatting>
  <conditionalFormatting sqref="I21">
    <cfRule type="cellIs" dxfId="35" priority="41" operator="equal">
      <formula>20</formula>
    </cfRule>
    <cfRule type="cellIs" dxfId="34" priority="42" operator="equal">
      <formula>1</formula>
    </cfRule>
  </conditionalFormatting>
  <conditionalFormatting sqref="I16">
    <cfRule type="cellIs" dxfId="33" priority="39" operator="equal">
      <formula>20</formula>
    </cfRule>
    <cfRule type="cellIs" dxfId="32" priority="40" operator="equal">
      <formula>1</formula>
    </cfRule>
  </conditionalFormatting>
  <conditionalFormatting sqref="I5">
    <cfRule type="cellIs" dxfId="31" priority="37" operator="equal">
      <formula>20</formula>
    </cfRule>
    <cfRule type="cellIs" dxfId="30" priority="38" operator="equal">
      <formula>1</formula>
    </cfRule>
  </conditionalFormatting>
  <conditionalFormatting sqref="I4">
    <cfRule type="cellIs" dxfId="29" priority="35" operator="equal">
      <formula>20</formula>
    </cfRule>
    <cfRule type="cellIs" dxfId="28" priority="36" operator="equal">
      <formula>1</formula>
    </cfRule>
  </conditionalFormatting>
  <conditionalFormatting sqref="I20">
    <cfRule type="cellIs" dxfId="27" priority="29" operator="equal">
      <formula>20</formula>
    </cfRule>
    <cfRule type="cellIs" dxfId="26" priority="30" operator="equal">
      <formula>1</formula>
    </cfRule>
  </conditionalFormatting>
  <conditionalFormatting sqref="I9">
    <cfRule type="cellIs" dxfId="25" priority="25" operator="equal">
      <formula>20</formula>
    </cfRule>
    <cfRule type="cellIs" dxfId="24" priority="26" operator="equal">
      <formula>1</formula>
    </cfRule>
  </conditionalFormatting>
  <conditionalFormatting sqref="I17">
    <cfRule type="cellIs" dxfId="23" priority="19" operator="greaterThan">
      <formula>18</formula>
    </cfRule>
    <cfRule type="cellIs" dxfId="22" priority="20" operator="equal">
      <formula>1</formula>
    </cfRule>
  </conditionalFormatting>
  <conditionalFormatting sqref="H48 H50:H51 H35:H45">
    <cfRule type="cellIs" dxfId="21" priority="18" operator="equal">
      <formula>0</formula>
    </cfRule>
  </conditionalFormatting>
  <conditionalFormatting sqref="H46">
    <cfRule type="cellIs" dxfId="20" priority="17" operator="equal">
      <formula>0</formula>
    </cfRule>
  </conditionalFormatting>
  <conditionalFormatting sqref="H47">
    <cfRule type="cellIs" dxfId="19" priority="16" operator="equal">
      <formula>0</formula>
    </cfRule>
  </conditionalFormatting>
  <conditionalFormatting sqref="H49">
    <cfRule type="cellIs" dxfId="18" priority="15" operator="equal">
      <formula>0</formula>
    </cfRule>
  </conditionalFormatting>
  <conditionalFormatting sqref="I10">
    <cfRule type="cellIs" dxfId="17" priority="13" operator="equal">
      <formula>20</formula>
    </cfRule>
    <cfRule type="cellIs" dxfId="16" priority="14" operator="equal">
      <formula>1</formula>
    </cfRule>
  </conditionalFormatting>
  <conditionalFormatting sqref="I6">
    <cfRule type="cellIs" dxfId="15" priority="11" operator="equal">
      <formula>20</formula>
    </cfRule>
    <cfRule type="cellIs" dxfId="14" priority="12" operator="equal">
      <formula>1</formula>
    </cfRule>
  </conditionalFormatting>
  <conditionalFormatting sqref="I7">
    <cfRule type="cellIs" dxfId="13" priority="9" operator="equal">
      <formula>20</formula>
    </cfRule>
    <cfRule type="cellIs" dxfId="12" priority="10" operator="equal">
      <formula>1</formula>
    </cfRule>
  </conditionalFormatting>
  <conditionalFormatting sqref="I18">
    <cfRule type="cellIs" dxfId="11" priority="7" operator="equal">
      <formula>20</formula>
    </cfRule>
    <cfRule type="cellIs" dxfId="10" priority="8" operator="equal">
      <formula>1</formula>
    </cfRule>
  </conditionalFormatting>
  <conditionalFormatting sqref="I19">
    <cfRule type="cellIs" dxfId="9" priority="5" operator="equal">
      <formula>20</formula>
    </cfRule>
    <cfRule type="cellIs" dxfId="8" priority="6" operator="equal">
      <formula>1</formula>
    </cfRule>
  </conditionalFormatting>
  <conditionalFormatting sqref="I13">
    <cfRule type="cellIs" dxfId="7" priority="3" operator="equal">
      <formula>20</formula>
    </cfRule>
    <cfRule type="cellIs" dxfId="6" priority="4" operator="equal">
      <formula>1</formula>
    </cfRule>
  </conditionalFormatting>
  <conditionalFormatting sqref="I12">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showGridLines="0" workbookViewId="0"/>
  </sheetViews>
  <sheetFormatPr defaultColWidth="13" defaultRowHeight="15.6"/>
  <cols>
    <col min="1" max="1" width="19.5" style="241" bestFit="1" customWidth="1"/>
    <col min="2" max="2" width="6.09765625" style="241" bestFit="1" customWidth="1"/>
    <col min="3" max="3" width="6.3984375" style="250" bestFit="1" customWidth="1"/>
    <col min="4" max="5" width="20.59765625" style="21" customWidth="1"/>
    <col min="6" max="6" width="2" style="241" customWidth="1"/>
    <col min="7" max="7" width="9.296875" style="385" bestFit="1" customWidth="1"/>
    <col min="8" max="16384" width="13" style="21"/>
  </cols>
  <sheetData>
    <row r="1" spans="1:7" ht="23.4" thickBot="1">
      <c r="A1" s="240" t="s">
        <v>77</v>
      </c>
      <c r="B1" s="240"/>
      <c r="C1" s="299"/>
      <c r="D1" s="240"/>
      <c r="E1" s="240"/>
    </row>
    <row r="2" spans="1:7" s="241" customFormat="1" ht="16.8" thickTop="1" thickBot="1">
      <c r="A2" s="300" t="s">
        <v>78</v>
      </c>
      <c r="B2" s="300" t="s">
        <v>3</v>
      </c>
      <c r="C2" s="301" t="s">
        <v>21</v>
      </c>
      <c r="D2" s="302" t="s">
        <v>79</v>
      </c>
      <c r="E2" s="303" t="s">
        <v>80</v>
      </c>
      <c r="G2" s="386" t="s">
        <v>380</v>
      </c>
    </row>
    <row r="3" spans="1:7">
      <c r="A3" s="304" t="s">
        <v>130</v>
      </c>
      <c r="B3" s="305">
        <v>1</v>
      </c>
      <c r="C3" s="306">
        <v>2</v>
      </c>
      <c r="D3" s="307" t="s">
        <v>256</v>
      </c>
      <c r="E3" s="308"/>
      <c r="F3" s="309"/>
      <c r="G3" s="387"/>
    </row>
    <row r="4" spans="1:7">
      <c r="A4" s="310" t="s">
        <v>786</v>
      </c>
      <c r="B4" s="663">
        <v>1</v>
      </c>
      <c r="C4" s="595">
        <v>1</v>
      </c>
      <c r="D4" s="425"/>
      <c r="E4" s="407"/>
      <c r="F4" s="309"/>
      <c r="G4" s="642">
        <v>4000</v>
      </c>
    </row>
    <row r="5" spans="1:7">
      <c r="A5" s="310" t="s">
        <v>817</v>
      </c>
      <c r="B5" s="663">
        <v>1</v>
      </c>
      <c r="C5" s="595">
        <v>1</v>
      </c>
      <c r="D5" s="425"/>
      <c r="E5" s="407"/>
      <c r="F5" s="309"/>
      <c r="G5" s="391">
        <v>2500</v>
      </c>
    </row>
    <row r="6" spans="1:7">
      <c r="A6" s="310" t="s">
        <v>349</v>
      </c>
      <c r="B6" s="311">
        <v>1</v>
      </c>
      <c r="C6" s="312">
        <v>1</v>
      </c>
      <c r="D6" s="313"/>
      <c r="E6" s="314"/>
      <c r="G6" s="388"/>
    </row>
    <row r="7" spans="1:7">
      <c r="A7" s="310" t="s">
        <v>799</v>
      </c>
      <c r="B7" s="663">
        <v>1</v>
      </c>
      <c r="C7" s="408">
        <v>0</v>
      </c>
      <c r="D7" s="328"/>
      <c r="E7" s="407"/>
      <c r="F7" s="373"/>
      <c r="G7" s="642">
        <f>1000*B7</f>
        <v>1000</v>
      </c>
    </row>
    <row r="8" spans="1:7">
      <c r="A8" s="310" t="s">
        <v>700</v>
      </c>
      <c r="B8" s="311">
        <v>1</v>
      </c>
      <c r="C8" s="312">
        <v>0</v>
      </c>
      <c r="D8" s="313"/>
      <c r="E8" s="314"/>
      <c r="G8" s="391">
        <v>4000</v>
      </c>
    </row>
    <row r="9" spans="1:7">
      <c r="A9" s="637" t="s">
        <v>773</v>
      </c>
      <c r="B9" s="638">
        <v>1</v>
      </c>
      <c r="C9" s="375">
        <v>0</v>
      </c>
      <c r="D9" s="639" t="s">
        <v>774</v>
      </c>
      <c r="E9" s="640"/>
      <c r="F9" s="641"/>
      <c r="G9" s="642">
        <v>3400</v>
      </c>
    </row>
    <row r="10" spans="1:7">
      <c r="A10" s="310" t="s">
        <v>439</v>
      </c>
      <c r="B10" s="316">
        <v>1</v>
      </c>
      <c r="C10" s="312">
        <v>0</v>
      </c>
      <c r="D10" s="313"/>
      <c r="E10" s="314"/>
      <c r="G10" s="391">
        <v>4000</v>
      </c>
    </row>
    <row r="11" spans="1:7">
      <c r="A11" s="310" t="s">
        <v>440</v>
      </c>
      <c r="B11" s="316">
        <v>1</v>
      </c>
      <c r="C11" s="312">
        <v>0</v>
      </c>
      <c r="D11" s="313"/>
      <c r="E11" s="587"/>
      <c r="G11" s="391">
        <v>3500</v>
      </c>
    </row>
    <row r="12" spans="1:7" ht="16.2" thickBot="1">
      <c r="A12" s="317" t="s">
        <v>374</v>
      </c>
      <c r="B12" s="318">
        <v>1</v>
      </c>
      <c r="C12" s="319" t="s">
        <v>361</v>
      </c>
      <c r="D12" s="320"/>
      <c r="E12" s="321"/>
      <c r="G12" s="389"/>
    </row>
    <row r="13" spans="1:7" ht="24" thickTop="1" thickBot="1">
      <c r="A13" s="240" t="s">
        <v>81</v>
      </c>
      <c r="B13" s="240"/>
      <c r="C13" s="322"/>
      <c r="D13" s="240"/>
      <c r="E13" s="323"/>
      <c r="G13" s="390"/>
    </row>
    <row r="14" spans="1:7" ht="16.8" thickTop="1" thickBot="1">
      <c r="A14" s="300" t="s">
        <v>78</v>
      </c>
      <c r="B14" s="300" t="s">
        <v>3</v>
      </c>
      <c r="C14" s="301" t="s">
        <v>21</v>
      </c>
      <c r="D14" s="302" t="s">
        <v>79</v>
      </c>
      <c r="E14" s="303" t="s">
        <v>80</v>
      </c>
      <c r="G14" s="386" t="s">
        <v>380</v>
      </c>
    </row>
    <row r="15" spans="1:7">
      <c r="A15" s="593" t="s">
        <v>699</v>
      </c>
      <c r="B15" s="594">
        <v>1</v>
      </c>
      <c r="C15" s="595">
        <v>0</v>
      </c>
      <c r="D15" s="596"/>
      <c r="E15" s="597"/>
      <c r="F15" s="309"/>
      <c r="G15" s="391" t="s">
        <v>342</v>
      </c>
    </row>
    <row r="16" spans="1:7">
      <c r="A16" s="593" t="s">
        <v>808</v>
      </c>
      <c r="B16" s="594">
        <v>1</v>
      </c>
      <c r="C16" s="595">
        <v>1</v>
      </c>
      <c r="D16" s="596"/>
      <c r="E16" s="597"/>
      <c r="F16" s="309"/>
      <c r="G16" s="391">
        <v>60000</v>
      </c>
    </row>
    <row r="17" spans="1:7">
      <c r="A17" s="593" t="s">
        <v>818</v>
      </c>
      <c r="B17" s="594">
        <v>1</v>
      </c>
      <c r="C17" s="595">
        <v>0</v>
      </c>
      <c r="D17" s="596"/>
      <c r="E17" s="597"/>
      <c r="F17" s="309"/>
      <c r="G17" s="391">
        <v>500</v>
      </c>
    </row>
    <row r="18" spans="1:7">
      <c r="A18" s="310" t="s">
        <v>701</v>
      </c>
      <c r="B18" s="311">
        <v>1</v>
      </c>
      <c r="C18" s="375">
        <v>6</v>
      </c>
      <c r="D18" s="328"/>
      <c r="E18" s="407"/>
      <c r="F18" s="309"/>
      <c r="G18" s="391">
        <v>500</v>
      </c>
    </row>
    <row r="19" spans="1:7" ht="16.2" thickBot="1">
      <c r="A19" s="409" t="s">
        <v>702</v>
      </c>
      <c r="B19" s="598">
        <v>1</v>
      </c>
      <c r="C19" s="319">
        <v>0</v>
      </c>
      <c r="D19" s="410"/>
      <c r="E19" s="411"/>
      <c r="F19" s="309"/>
      <c r="G19" s="394">
        <v>500</v>
      </c>
    </row>
    <row r="20" spans="1:7" ht="24" thickTop="1" thickBot="1">
      <c r="A20" s="240" t="s">
        <v>407</v>
      </c>
      <c r="B20" s="240"/>
      <c r="C20" s="240"/>
      <c r="D20" s="240"/>
      <c r="E20" s="240"/>
      <c r="F20" s="309"/>
      <c r="G20" s="309">
        <v>2000</v>
      </c>
    </row>
    <row r="21" spans="1:7" ht="16.8" thickTop="1" thickBot="1">
      <c r="A21" s="300" t="s">
        <v>78</v>
      </c>
      <c r="B21" s="300" t="s">
        <v>3</v>
      </c>
      <c r="C21" s="301" t="s">
        <v>21</v>
      </c>
      <c r="D21" s="302" t="s">
        <v>79</v>
      </c>
      <c r="E21" s="303" t="s">
        <v>80</v>
      </c>
      <c r="F21" s="309"/>
      <c r="G21" s="405" t="s">
        <v>380</v>
      </c>
    </row>
    <row r="22" spans="1:7">
      <c r="A22" s="310" t="s">
        <v>347</v>
      </c>
      <c r="B22" s="311">
        <v>2</v>
      </c>
      <c r="C22" s="408">
        <v>0</v>
      </c>
      <c r="D22" s="328"/>
      <c r="E22" s="407"/>
      <c r="F22" s="309"/>
      <c r="G22" s="388"/>
    </row>
    <row r="23" spans="1:7">
      <c r="A23" s="673" t="s">
        <v>344</v>
      </c>
      <c r="B23" s="311">
        <v>1</v>
      </c>
      <c r="C23" s="408">
        <v>5</v>
      </c>
      <c r="D23" s="328"/>
      <c r="E23" s="407"/>
      <c r="F23" s="309"/>
      <c r="G23" s="388"/>
    </row>
    <row r="24" spans="1:7">
      <c r="A24" s="374" t="s">
        <v>386</v>
      </c>
      <c r="B24" s="311">
        <v>1</v>
      </c>
      <c r="C24" s="375">
        <v>2</v>
      </c>
      <c r="D24" s="328"/>
      <c r="E24" s="407"/>
      <c r="F24" s="309"/>
      <c r="G24" s="391">
        <v>350</v>
      </c>
    </row>
    <row r="25" spans="1:7">
      <c r="A25" s="374" t="s">
        <v>754</v>
      </c>
      <c r="B25" s="311">
        <v>1</v>
      </c>
      <c r="C25" s="375">
        <v>0</v>
      </c>
      <c r="D25" s="328"/>
      <c r="E25" s="407"/>
      <c r="F25" s="309"/>
      <c r="G25" s="391">
        <v>200</v>
      </c>
    </row>
    <row r="26" spans="1:7">
      <c r="A26" s="310" t="s">
        <v>132</v>
      </c>
      <c r="B26" s="311">
        <v>1</v>
      </c>
      <c r="C26" s="408">
        <v>0</v>
      </c>
      <c r="D26" s="328"/>
      <c r="E26" s="407"/>
      <c r="F26" s="309"/>
      <c r="G26" s="388"/>
    </row>
    <row r="27" spans="1:7">
      <c r="A27" s="310" t="s">
        <v>129</v>
      </c>
      <c r="B27" s="311">
        <v>1</v>
      </c>
      <c r="C27" s="408">
        <v>5</v>
      </c>
      <c r="D27" s="328"/>
      <c r="E27" s="407"/>
      <c r="F27" s="309"/>
      <c r="G27" s="388"/>
    </row>
    <row r="28" spans="1:7">
      <c r="A28" s="310" t="s">
        <v>346</v>
      </c>
      <c r="B28" s="311">
        <v>1</v>
      </c>
      <c r="C28" s="408">
        <v>0</v>
      </c>
      <c r="D28" s="328"/>
      <c r="E28" s="407"/>
      <c r="F28" s="309"/>
      <c r="G28" s="388"/>
    </row>
    <row r="29" spans="1:7">
      <c r="A29" s="310" t="s">
        <v>345</v>
      </c>
      <c r="B29" s="311">
        <v>2</v>
      </c>
      <c r="C29" s="408">
        <v>1</v>
      </c>
      <c r="D29" s="328"/>
      <c r="E29" s="407"/>
      <c r="F29" s="309"/>
      <c r="G29" s="388"/>
    </row>
    <row r="30" spans="1:7">
      <c r="A30" s="310" t="s">
        <v>131</v>
      </c>
      <c r="B30" s="311">
        <v>1</v>
      </c>
      <c r="C30" s="408">
        <v>0</v>
      </c>
      <c r="D30" s="328"/>
      <c r="E30" s="407"/>
      <c r="F30" s="309"/>
      <c r="G30" s="388"/>
    </row>
    <row r="31" spans="1:7">
      <c r="A31" s="310" t="s">
        <v>387</v>
      </c>
      <c r="B31" s="311">
        <v>1</v>
      </c>
      <c r="C31" s="408">
        <v>0</v>
      </c>
      <c r="D31" s="328"/>
      <c r="E31" s="407"/>
      <c r="F31" s="309"/>
      <c r="G31" s="388"/>
    </row>
    <row r="32" spans="1:7">
      <c r="A32" s="310" t="s">
        <v>379</v>
      </c>
      <c r="B32" s="311">
        <v>1</v>
      </c>
      <c r="C32" s="408">
        <f>B32</f>
        <v>1</v>
      </c>
      <c r="D32" s="328"/>
      <c r="E32" s="407"/>
      <c r="F32" s="309"/>
      <c r="G32" s="391">
        <v>100</v>
      </c>
    </row>
    <row r="33" spans="1:7">
      <c r="A33" s="310" t="s">
        <v>133</v>
      </c>
      <c r="B33" s="311">
        <v>1</v>
      </c>
      <c r="C33" s="408">
        <v>4</v>
      </c>
      <c r="D33" s="328"/>
      <c r="E33" s="407"/>
      <c r="F33" s="309"/>
      <c r="G33" s="388"/>
    </row>
    <row r="34" spans="1:7">
      <c r="A34" s="310" t="s">
        <v>353</v>
      </c>
      <c r="B34" s="311">
        <v>1</v>
      </c>
      <c r="C34" s="408">
        <v>0</v>
      </c>
      <c r="D34" s="328"/>
      <c r="E34" s="407"/>
      <c r="F34" s="309"/>
      <c r="G34" s="388"/>
    </row>
    <row r="35" spans="1:7">
      <c r="A35" s="310" t="s">
        <v>348</v>
      </c>
      <c r="B35" s="311">
        <v>1</v>
      </c>
      <c r="C35" s="408">
        <v>0</v>
      </c>
      <c r="D35" s="328"/>
      <c r="E35" s="407"/>
      <c r="F35" s="309"/>
      <c r="G35" s="388"/>
    </row>
    <row r="36" spans="1:7">
      <c r="A36" s="310" t="s">
        <v>708</v>
      </c>
      <c r="B36" s="311">
        <v>2</v>
      </c>
      <c r="C36" s="312">
        <v>0</v>
      </c>
      <c r="D36" s="328"/>
      <c r="E36" s="407"/>
      <c r="F36" s="309"/>
      <c r="G36" s="388"/>
    </row>
    <row r="37" spans="1:7">
      <c r="A37" s="310"/>
      <c r="B37" s="628"/>
      <c r="C37" s="408"/>
      <c r="D37" s="328"/>
      <c r="E37" s="407"/>
      <c r="F37" s="309"/>
      <c r="G37" s="391"/>
    </row>
    <row r="38" spans="1:7" ht="16.2" thickBot="1">
      <c r="A38" s="409"/>
      <c r="B38" s="416" t="s">
        <v>412</v>
      </c>
      <c r="C38" s="319">
        <f>SUM(C22:C37)</f>
        <v>18</v>
      </c>
      <c r="D38" s="410"/>
      <c r="E38" s="411"/>
      <c r="F38" s="309"/>
      <c r="G38" s="412"/>
    </row>
    <row r="39" spans="1:7" ht="24" thickTop="1" thickBot="1">
      <c r="A39" s="65"/>
      <c r="B39" s="65"/>
      <c r="D39" s="325" t="s">
        <v>398</v>
      </c>
      <c r="E39" s="323"/>
      <c r="G39" s="392"/>
    </row>
    <row r="40" spans="1:7" ht="16.8" thickTop="1" thickBot="1">
      <c r="A40" s="300" t="s">
        <v>78</v>
      </c>
      <c r="B40" s="300" t="s">
        <v>3</v>
      </c>
      <c r="C40" s="301" t="s">
        <v>21</v>
      </c>
      <c r="D40" s="302" t="s">
        <v>79</v>
      </c>
      <c r="E40" s="303" t="s">
        <v>80</v>
      </c>
      <c r="G40" s="386" t="s">
        <v>380</v>
      </c>
    </row>
    <row r="41" spans="1:7">
      <c r="A41" s="304"/>
      <c r="B41" s="305"/>
      <c r="C41" s="306"/>
      <c r="D41" s="307"/>
      <c r="E41" s="308"/>
      <c r="G41" s="393"/>
    </row>
    <row r="42" spans="1:7">
      <c r="A42" s="315"/>
      <c r="B42" s="316"/>
      <c r="C42" s="312"/>
      <c r="D42" s="313"/>
      <c r="E42" s="314"/>
      <c r="G42" s="391"/>
    </row>
    <row r="43" spans="1:7">
      <c r="A43" s="315"/>
      <c r="B43" s="316"/>
      <c r="C43" s="312"/>
      <c r="D43" s="313"/>
      <c r="E43" s="314"/>
      <c r="G43" s="391"/>
    </row>
    <row r="44" spans="1:7">
      <c r="A44" s="315"/>
      <c r="B44" s="316"/>
      <c r="C44" s="312"/>
      <c r="D44" s="313"/>
      <c r="E44" s="314"/>
      <c r="G44" s="391"/>
    </row>
    <row r="45" spans="1:7" ht="16.2" thickBot="1">
      <c r="A45" s="326"/>
      <c r="B45" s="327"/>
      <c r="C45" s="324"/>
      <c r="D45" s="320"/>
      <c r="E45" s="321"/>
      <c r="G45" s="394"/>
    </row>
    <row r="46" spans="1:7" ht="24" thickTop="1" thickBot="1">
      <c r="A46" s="65" t="s">
        <v>381</v>
      </c>
      <c r="B46" s="65"/>
      <c r="C46" s="250">
        <f>SUM(C41:C45)</f>
        <v>0</v>
      </c>
      <c r="D46" s="325" t="s">
        <v>697</v>
      </c>
      <c r="E46" s="323"/>
      <c r="G46" s="392"/>
    </row>
    <row r="47" spans="1:7" s="241" customFormat="1" ht="16.8" thickTop="1" thickBot="1">
      <c r="A47" s="300" t="s">
        <v>78</v>
      </c>
      <c r="B47" s="300" t="s">
        <v>3</v>
      </c>
      <c r="C47" s="301" t="s">
        <v>21</v>
      </c>
      <c r="D47" s="300" t="s">
        <v>755</v>
      </c>
      <c r="E47" s="303" t="s">
        <v>80</v>
      </c>
      <c r="G47" s="386" t="s">
        <v>380</v>
      </c>
    </row>
    <row r="48" spans="1:7">
      <c r="A48" s="310" t="s">
        <v>375</v>
      </c>
      <c r="B48" s="311">
        <v>1</v>
      </c>
      <c r="C48" s="312">
        <v>1</v>
      </c>
      <c r="D48" s="613" t="s">
        <v>756</v>
      </c>
      <c r="E48" s="314"/>
      <c r="G48" s="391">
        <v>50</v>
      </c>
    </row>
    <row r="49" spans="1:7">
      <c r="A49" s="310" t="s">
        <v>343</v>
      </c>
      <c r="B49" s="311">
        <v>3</v>
      </c>
      <c r="C49" s="312">
        <f>B49</f>
        <v>3</v>
      </c>
      <c r="D49" s="613" t="s">
        <v>756</v>
      </c>
      <c r="E49" s="314"/>
      <c r="G49" s="388"/>
    </row>
    <row r="50" spans="1:7" ht="19.2" thickBot="1">
      <c r="A50" s="326" t="s">
        <v>350</v>
      </c>
      <c r="B50" s="327">
        <v>1</v>
      </c>
      <c r="C50" s="324">
        <v>1</v>
      </c>
      <c r="D50" s="615" t="s">
        <v>756</v>
      </c>
      <c r="E50" s="321" t="s">
        <v>438</v>
      </c>
      <c r="G50" s="389"/>
    </row>
    <row r="51" spans="1:7" ht="24" thickTop="1" thickBot="1">
      <c r="A51" s="65"/>
      <c r="B51" s="621"/>
      <c r="C51" s="622"/>
      <c r="D51" s="325" t="s">
        <v>766</v>
      </c>
      <c r="E51" s="323"/>
      <c r="F51" s="309"/>
      <c r="G51" s="191"/>
    </row>
    <row r="52" spans="1:7" ht="16.8" thickTop="1" thickBot="1">
      <c r="A52" s="300" t="s">
        <v>78</v>
      </c>
      <c r="B52" s="623" t="s">
        <v>3</v>
      </c>
      <c r="C52" s="301" t="s">
        <v>21</v>
      </c>
      <c r="D52" s="300" t="s">
        <v>755</v>
      </c>
      <c r="E52" s="303" t="s">
        <v>80</v>
      </c>
      <c r="F52" s="309"/>
      <c r="G52" s="405" t="s">
        <v>380</v>
      </c>
    </row>
    <row r="53" spans="1:7">
      <c r="A53" s="624" t="s">
        <v>768</v>
      </c>
      <c r="B53" s="625">
        <v>146962</v>
      </c>
      <c r="C53" s="406">
        <v>1469.62</v>
      </c>
      <c r="D53" s="613"/>
      <c r="E53" s="407"/>
      <c r="F53" s="309"/>
      <c r="G53" s="393">
        <v>146962</v>
      </c>
    </row>
    <row r="54" spans="1:7">
      <c r="A54" s="315"/>
      <c r="B54" s="316"/>
      <c r="C54" s="312"/>
      <c r="D54" s="614"/>
      <c r="E54" s="314"/>
      <c r="G54" s="391"/>
    </row>
    <row r="55" spans="1:7" ht="16.2" thickBot="1">
      <c r="A55" s="326"/>
      <c r="B55" s="327"/>
      <c r="C55" s="324"/>
      <c r="D55" s="615"/>
      <c r="E55" s="321"/>
      <c r="G55" s="394"/>
    </row>
    <row r="56" spans="1:7" ht="16.2" thickTop="1"/>
    <row r="57" spans="1:7">
      <c r="E57" s="65" t="s">
        <v>432</v>
      </c>
      <c r="F57" s="191"/>
      <c r="G57" s="471">
        <f>SUM(G3:G55,Martial!M3:M51)</f>
        <v>302074.5</v>
      </c>
    </row>
  </sheetData>
  <sortState xmlns:xlrd2="http://schemas.microsoft.com/office/spreadsheetml/2017/richdata2" ref="A3:D8">
    <sortCondition ref="A3:A8"/>
  </sortState>
  <phoneticPr fontId="0" type="noConversion"/>
  <conditionalFormatting sqref="G57">
    <cfRule type="cellIs" dxfId="3" priority="2" operator="lessThan">
      <formula>0</formula>
    </cfRule>
  </conditionalFormatting>
  <conditionalFormatting sqref="B51">
    <cfRule type="cellIs" dxfId="2"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cols>
    <col min="1" max="1" width="13.296875" style="65" bestFit="1" customWidth="1"/>
    <col min="2" max="2" width="10" style="66" customWidth="1"/>
    <col min="3" max="3" width="4.59765625" style="66" customWidth="1"/>
    <col min="4" max="4" width="13.69921875" style="65" bestFit="1" customWidth="1"/>
    <col min="5" max="5" width="9.59765625" style="66" bestFit="1" customWidth="1"/>
    <col min="6" max="6" width="14.8984375" style="65" customWidth="1"/>
    <col min="7" max="7" width="17.8984375" style="66" customWidth="1"/>
    <col min="8" max="16384" width="13" style="21"/>
  </cols>
  <sheetData>
    <row r="1" spans="1:7" ht="29.4" thickTop="1" thickBot="1">
      <c r="A1" s="329" t="s">
        <v>428</v>
      </c>
      <c r="B1" s="330"/>
      <c r="C1" s="330"/>
      <c r="D1" s="331"/>
      <c r="E1" s="332"/>
      <c r="F1" s="333"/>
      <c r="G1" s="334" t="s">
        <v>126</v>
      </c>
    </row>
    <row r="2" spans="1:7" ht="17.399999999999999" thickTop="1">
      <c r="A2" s="22" t="s">
        <v>746</v>
      </c>
      <c r="B2" s="335" t="s">
        <v>429</v>
      </c>
      <c r="C2" s="335"/>
      <c r="D2" s="24" t="s">
        <v>733</v>
      </c>
      <c r="E2" s="25" t="s">
        <v>402</v>
      </c>
      <c r="F2" s="24" t="s">
        <v>731</v>
      </c>
      <c r="G2" s="336" t="s">
        <v>431</v>
      </c>
    </row>
    <row r="3" spans="1:7" ht="17.399999999999999" thickBot="1">
      <c r="A3" s="337" t="s">
        <v>750</v>
      </c>
      <c r="B3" s="338" t="s">
        <v>445</v>
      </c>
      <c r="C3" s="339"/>
      <c r="D3" s="340" t="s">
        <v>794</v>
      </c>
      <c r="E3" s="341" t="s">
        <v>401</v>
      </c>
      <c r="F3" s="340" t="s">
        <v>84</v>
      </c>
      <c r="G3" s="342" t="s">
        <v>430</v>
      </c>
    </row>
    <row r="4" spans="1:7" ht="17.399999999999999" thickTop="1">
      <c r="A4" s="32" t="s">
        <v>728</v>
      </c>
      <c r="B4" s="343">
        <v>27</v>
      </c>
      <c r="C4" s="344" t="str">
        <f t="shared" ref="C4:C9" si="0">IF(B4&gt;9.9,CONCATENATE("+",ROUNDDOWN((B4-10)/2,0)),ROUNDUP((B4-10)/2,0))</f>
        <v>+8</v>
      </c>
      <c r="D4" s="345" t="s">
        <v>742</v>
      </c>
      <c r="E4" s="346">
        <v>51</v>
      </c>
      <c r="F4" s="347">
        <v>51</v>
      </c>
      <c r="G4" s="348"/>
    </row>
    <row r="5" spans="1:7" ht="17.399999999999999" thickBot="1">
      <c r="A5" s="35" t="s">
        <v>725</v>
      </c>
      <c r="B5" s="349">
        <v>13</v>
      </c>
      <c r="C5" s="350" t="str">
        <f t="shared" si="0"/>
        <v>+1</v>
      </c>
      <c r="D5" s="351" t="s">
        <v>795</v>
      </c>
      <c r="E5" s="352">
        <v>10</v>
      </c>
      <c r="F5" s="404">
        <f>E5+2+C5</f>
        <v>13</v>
      </c>
      <c r="G5" s="353"/>
    </row>
    <row r="6" spans="1:7" ht="17.399999999999999" thickTop="1">
      <c r="A6" s="39" t="s">
        <v>724</v>
      </c>
      <c r="B6" s="349">
        <v>19</v>
      </c>
      <c r="C6" s="350" t="str">
        <f t="shared" si="0"/>
        <v>+4</v>
      </c>
      <c r="D6" s="354" t="s">
        <v>796</v>
      </c>
      <c r="E6" s="355">
        <v>4</v>
      </c>
      <c r="F6" s="356"/>
      <c r="G6" s="353"/>
    </row>
    <row r="7" spans="1:7" ht="16.8">
      <c r="A7" s="357" t="s">
        <v>729</v>
      </c>
      <c r="B7" s="349">
        <v>2</v>
      </c>
      <c r="C7" s="350">
        <f t="shared" si="0"/>
        <v>-4</v>
      </c>
      <c r="D7" s="354" t="s">
        <v>797</v>
      </c>
      <c r="E7" s="358">
        <v>9</v>
      </c>
      <c r="F7" s="359"/>
      <c r="G7" s="353"/>
    </row>
    <row r="8" spans="1:7" ht="16.8">
      <c r="A8" s="46" t="s">
        <v>727</v>
      </c>
      <c r="B8" s="349">
        <v>12</v>
      </c>
      <c r="C8" s="360" t="str">
        <f t="shared" si="0"/>
        <v>+1</v>
      </c>
      <c r="D8" s="361" t="s">
        <v>798</v>
      </c>
      <c r="E8" s="358">
        <v>6</v>
      </c>
      <c r="F8" s="359"/>
      <c r="G8" s="353"/>
    </row>
    <row r="9" spans="1:7" ht="17.399999999999999" thickBot="1">
      <c r="A9" s="48" t="s">
        <v>726</v>
      </c>
      <c r="B9" s="362">
        <v>6</v>
      </c>
      <c r="C9" s="363">
        <f t="shared" si="0"/>
        <v>-2</v>
      </c>
      <c r="D9" s="364" t="s">
        <v>57</v>
      </c>
      <c r="E9" s="365">
        <v>3</v>
      </c>
      <c r="F9" s="359"/>
      <c r="G9" s="353"/>
    </row>
    <row r="10" spans="1:7" ht="17.399999999999999" thickTop="1">
      <c r="A10" s="22"/>
      <c r="B10" s="30"/>
      <c r="C10" s="30"/>
      <c r="D10" s="30"/>
      <c r="E10" s="27"/>
      <c r="F10" s="366"/>
      <c r="G10" s="353"/>
    </row>
    <row r="11" spans="1:7" ht="16.8">
      <c r="A11" s="59"/>
      <c r="B11" s="30"/>
      <c r="C11" s="30"/>
      <c r="D11" s="30"/>
      <c r="E11" s="27"/>
      <c r="F11" s="30"/>
      <c r="G11" s="27"/>
    </row>
    <row r="12" spans="1:7" ht="17.399999999999999" thickBot="1">
      <c r="A12" s="62"/>
      <c r="B12" s="63"/>
      <c r="C12" s="63"/>
      <c r="D12" s="63"/>
      <c r="E12" s="64"/>
      <c r="F12" s="63"/>
      <c r="G12" s="64"/>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4"/>
  <sheetViews>
    <sheetView showGridLines="0" workbookViewId="0"/>
  </sheetViews>
  <sheetFormatPr defaultColWidth="9" defaultRowHeight="15.6"/>
  <cols>
    <col min="1" max="1" width="62.796875" style="26" bestFit="1" customWidth="1"/>
    <col min="2" max="2" width="9.5" style="371" customWidth="1"/>
    <col min="3" max="3" width="6.3984375" style="26" customWidth="1"/>
    <col min="4" max="16384" width="9" style="26"/>
  </cols>
  <sheetData>
    <row r="1" spans="1:3">
      <c r="A1" s="367" t="s">
        <v>141</v>
      </c>
      <c r="B1" s="368" t="str">
        <f>'Personal File'!A1</f>
        <v>Allisa</v>
      </c>
      <c r="C1" s="369" t="s">
        <v>140</v>
      </c>
    </row>
    <row r="2" spans="1:3">
      <c r="A2" s="372" t="s">
        <v>809</v>
      </c>
      <c r="B2" s="370" t="s">
        <v>772</v>
      </c>
      <c r="C2" s="643">
        <v>0.04</v>
      </c>
    </row>
    <row r="3" spans="1:3">
      <c r="A3" s="372" t="s">
        <v>775</v>
      </c>
      <c r="B3" s="370" t="s">
        <v>772</v>
      </c>
      <c r="C3" s="643">
        <v>0.04</v>
      </c>
    </row>
    <row r="4" spans="1:3">
      <c r="A4" s="372" t="s">
        <v>776</v>
      </c>
      <c r="B4" s="370" t="s">
        <v>770</v>
      </c>
      <c r="C4" s="643">
        <v>0.12</v>
      </c>
    </row>
    <row r="5" spans="1:3">
      <c r="A5" s="372" t="s">
        <v>777</v>
      </c>
      <c r="B5" s="370" t="s">
        <v>781</v>
      </c>
      <c r="C5" s="643">
        <v>0.08</v>
      </c>
    </row>
    <row r="6" spans="1:3">
      <c r="A6" s="372" t="s">
        <v>778</v>
      </c>
      <c r="B6" s="370" t="s">
        <v>770</v>
      </c>
      <c r="C6" s="643">
        <v>0.12</v>
      </c>
    </row>
    <row r="7" spans="1:3">
      <c r="A7" s="367" t="s">
        <v>52</v>
      </c>
      <c r="B7" s="368"/>
      <c r="C7" s="644">
        <f>SUM(C2:C6)</f>
        <v>0.4</v>
      </c>
    </row>
    <row r="8" spans="1:3">
      <c r="A8" s="367"/>
      <c r="B8" s="368"/>
      <c r="C8" s="644"/>
    </row>
    <row r="9" spans="1:3">
      <c r="A9" s="367" t="s">
        <v>139</v>
      </c>
      <c r="B9" s="467">
        <v>0</v>
      </c>
      <c r="C9" s="468"/>
    </row>
    <row r="10" spans="1:3">
      <c r="A10" s="367" t="s">
        <v>138</v>
      </c>
      <c r="B10" s="467">
        <v>0</v>
      </c>
      <c r="C10" s="468"/>
    </row>
    <row r="11" spans="1:3">
      <c r="A11" s="367" t="s">
        <v>137</v>
      </c>
      <c r="B11" s="467">
        <f>IF(B9=0,B10*C7,(B10*C7*(1-(B9/4))))</f>
        <v>0</v>
      </c>
      <c r="C11" s="468"/>
    </row>
    <row r="12" spans="1:3">
      <c r="A12" s="367" t="s">
        <v>136</v>
      </c>
      <c r="B12" s="645">
        <v>0</v>
      </c>
      <c r="C12" s="469"/>
    </row>
    <row r="13" spans="1:3">
      <c r="A13" s="367" t="s">
        <v>52</v>
      </c>
      <c r="B13" s="470">
        <f>SUM(B11:B12)</f>
        <v>0</v>
      </c>
      <c r="C13" s="468"/>
    </row>
    <row r="14" spans="1:3">
      <c r="A14" s="367" t="s">
        <v>135</v>
      </c>
      <c r="B14" s="467">
        <v>153000</v>
      </c>
      <c r="C14" s="468"/>
    </row>
    <row r="15" spans="1:3">
      <c r="A15" s="367" t="s">
        <v>134</v>
      </c>
      <c r="B15" s="470">
        <f>SUM(B13:B14)</f>
        <v>153000</v>
      </c>
      <c r="C15" s="468"/>
    </row>
    <row r="16" spans="1:3">
      <c r="A16" s="468"/>
      <c r="B16" s="468"/>
      <c r="C16" s="468"/>
    </row>
    <row r="17" spans="1:3">
      <c r="A17" s="468"/>
      <c r="B17" s="468"/>
      <c r="C17" s="469"/>
    </row>
    <row r="18" spans="1:3">
      <c r="A18" s="468"/>
      <c r="B18" s="468"/>
      <c r="C18" s="468"/>
    </row>
    <row r="19" spans="1:3">
      <c r="A19" s="468"/>
      <c r="B19" s="468"/>
      <c r="C19" s="468"/>
    </row>
    <row r="20" spans="1:3">
      <c r="A20" s="468"/>
      <c r="B20" s="468"/>
      <c r="C20" s="468"/>
    </row>
    <row r="21" spans="1:3">
      <c r="A21" s="468"/>
      <c r="B21" s="468"/>
    </row>
    <row r="22" spans="1:3">
      <c r="A22" s="468"/>
      <c r="B22" s="468"/>
    </row>
    <row r="24" spans="1:3">
      <c r="A24" s="373"/>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Corellion</vt:lpstr>
      <vt:lpstr>Spells</vt:lpstr>
      <vt:lpstr>Feats</vt:lpstr>
      <vt:lpstr>Martial</vt:lpstr>
      <vt:lpstr>Equipment</vt:lpstr>
      <vt:lpstr>Animal</vt:lpstr>
      <vt:lpstr>XP Awards</vt:lpstr>
      <vt:lpstr>Animal!Print_Area</vt:lpstr>
      <vt:lpstr>Corellion!Print_Area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2019-10-17T00:47:50Z</cp:lastPrinted>
  <dcterms:created xsi:type="dcterms:W3CDTF">2000-10-24T15:39:59Z</dcterms:created>
  <dcterms:modified xsi:type="dcterms:W3CDTF">2020-12-09T09:15:11Z</dcterms:modified>
</cp:coreProperties>
</file>