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MN\"/>
    </mc:Choice>
  </mc:AlternateContent>
  <xr:revisionPtr revIDLastSave="0" documentId="13_ncr:1_{D62046E0-572A-4A58-AA1F-E869A8FED54B}" xr6:coauthVersionLast="47" xr6:coauthVersionMax="47" xr10:uidLastSave="{00000000-0000-0000-0000-000000000000}"/>
  <bookViews>
    <workbookView xWindow="-108" yWindow="-108" windowWidth="23256" windowHeight="13176" tabRatio="386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9" l="1"/>
  <c r="K2" i="9"/>
  <c r="N2" i="9" s="1"/>
  <c r="J3" i="9"/>
  <c r="K3" i="9"/>
  <c r="L3" i="9" s="1"/>
  <c r="J4" i="9"/>
  <c r="K4" i="9"/>
  <c r="N4" i="9" s="1"/>
  <c r="J5" i="9"/>
  <c r="K5" i="9"/>
  <c r="L5" i="9" s="1"/>
  <c r="J6" i="9"/>
  <c r="K6" i="9"/>
  <c r="N6" i="9" s="1"/>
  <c r="J7" i="9"/>
  <c r="K7" i="9"/>
  <c r="N7" i="9" s="1"/>
  <c r="J8" i="9"/>
  <c r="K8" i="9"/>
  <c r="N8" i="9" s="1"/>
  <c r="J9" i="9"/>
  <c r="K9" i="9"/>
  <c r="L9" i="9" s="1"/>
  <c r="J10" i="9"/>
  <c r="K10" i="9"/>
  <c r="N10" i="9" s="1"/>
  <c r="J11" i="9"/>
  <c r="K11" i="9"/>
  <c r="N11" i="9" s="1"/>
  <c r="J12" i="9"/>
  <c r="K12" i="9"/>
  <c r="N12" i="9" s="1"/>
  <c r="L12" i="9" l="1"/>
  <c r="L7" i="9"/>
  <c r="L2" i="9"/>
  <c r="N3" i="9"/>
  <c r="L4" i="9"/>
  <c r="L6" i="9"/>
  <c r="L8" i="9"/>
  <c r="L11" i="9"/>
  <c r="L10" i="9"/>
  <c r="D10" i="7"/>
  <c r="E10" i="7" s="1"/>
  <c r="D9" i="7"/>
  <c r="E9" i="7" s="1"/>
  <c r="D8" i="7"/>
  <c r="E8" i="7" s="1"/>
  <c r="J13" i="9"/>
  <c r="K13" i="9"/>
  <c r="J14" i="9"/>
  <c r="K14" i="9"/>
  <c r="N14" i="9" s="1"/>
  <c r="J15" i="9"/>
  <c r="K15" i="9"/>
  <c r="L15" i="9" s="1"/>
  <c r="L13" i="9" l="1"/>
  <c r="L14" i="9"/>
  <c r="X8" i="5"/>
  <c r="AC8" i="5" s="1"/>
  <c r="AD8" i="5" s="1"/>
  <c r="X9" i="5"/>
  <c r="AC9" i="5" s="1"/>
  <c r="AD9" i="5" s="1"/>
  <c r="D7" i="7" l="1"/>
  <c r="E7" i="7" s="1"/>
  <c r="D6" i="7"/>
  <c r="E6" i="7" s="1"/>
  <c r="D5" i="7"/>
  <c r="E5" i="7" s="1"/>
  <c r="D5" i="1"/>
  <c r="D4" i="1"/>
  <c r="D3" i="1"/>
  <c r="D2" i="1"/>
  <c r="E4" i="1" l="1"/>
  <c r="X6" i="5" l="1"/>
  <c r="AC6" i="5" s="1"/>
  <c r="AD6" i="5" s="1"/>
  <c r="X5" i="5"/>
  <c r="AC5" i="5" s="1"/>
  <c r="AD5" i="5" s="1"/>
  <c r="X3" i="5"/>
  <c r="AC3" i="5" s="1"/>
  <c r="AD3" i="5" s="1"/>
  <c r="X11" i="5" l="1"/>
  <c r="AC11" i="5" s="1"/>
  <c r="AD11" i="5" s="1"/>
  <c r="X10" i="5"/>
  <c r="AC10" i="5" s="1"/>
  <c r="AD10" i="5" s="1"/>
  <c r="E3" i="1" l="1"/>
  <c r="X2" i="5"/>
  <c r="AC2" i="5" s="1"/>
  <c r="AD2" i="5" s="1"/>
  <c r="E5" i="1" l="1"/>
  <c r="E2" i="1"/>
  <c r="D7" i="1"/>
  <c r="X7" i="5"/>
  <c r="AC7" i="5" s="1"/>
  <c r="AD7" i="5" s="1"/>
  <c r="X4" i="5" l="1"/>
  <c r="AC4" i="5" s="1"/>
  <c r="AD4" i="5" s="1"/>
  <c r="D4" i="7" l="1"/>
  <c r="E4" i="7" s="1"/>
  <c r="D3" i="7"/>
  <c r="E3" i="7" s="1"/>
  <c r="D2" i="7"/>
  <c r="E2" i="7" s="1"/>
  <c r="J5" i="10" l="1"/>
  <c r="K5" i="10" s="1"/>
  <c r="M5" i="10" s="1"/>
  <c r="J6" i="10"/>
  <c r="K6" i="10" s="1"/>
  <c r="M6" i="10" s="1"/>
  <c r="M13" i="10" l="1"/>
  <c r="J13" i="10"/>
  <c r="K13" i="10" s="1"/>
  <c r="M12" i="10"/>
  <c r="J12" i="10"/>
  <c r="K12" i="10" s="1"/>
  <c r="M11" i="10"/>
  <c r="J11" i="10"/>
  <c r="K11" i="10" s="1"/>
  <c r="J10" i="10"/>
  <c r="K10" i="10" s="1"/>
  <c r="M10" i="10" s="1"/>
  <c r="J4" i="10" l="1"/>
  <c r="K4" i="10" s="1"/>
  <c r="J7" i="10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5" i="1" l="1"/>
  <c r="N7" i="1"/>
  <c r="I5" i="1" l="1"/>
  <c r="I7" i="1" l="1"/>
  <c r="M11" i="1" s="1"/>
  <c r="M13" i="1"/>
  <c r="I8" i="1" l="1"/>
  <c r="M12" i="1" s="1"/>
  <c r="I6" i="1"/>
  <c r="I15" i="1" l="1"/>
  <c r="I17" i="1" s="1"/>
  <c r="I18" i="1" s="1"/>
  <c r="I16" i="1"/>
  <c r="C2" i="4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E5" authorId="0" shapeId="0" xr:uid="{0E84D77E-6E56-4DD3-AB8C-4B845C131A38}">
      <text>
        <r>
          <rPr>
            <sz val="12"/>
            <color indexed="81"/>
            <rFont val="Times New Roman"/>
            <family val="1"/>
          </rPr>
          <t>Uncanny Dodge</t>
        </r>
      </text>
    </comment>
  </commentList>
</comments>
</file>

<file path=xl/sharedStrings.xml><?xml version="1.0" encoding="utf-8"?>
<sst xmlns="http://schemas.openxmlformats.org/spreadsheetml/2006/main" count="321" uniqueCount="144">
  <si>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</si>
  <si>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</si>
  <si>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</si>
  <si>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</si>
  <si>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</si>
  <si>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</si>
  <si>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</si>
  <si>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</si>
  <si>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</si>
  <si>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</si>
  <si>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</si>
  <si>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</si>
  <si>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</si>
  <si>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</si>
  <si>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</si>
  <si>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</si>
  <si>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</si>
  <si>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</si>
  <si>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</si>
  <si>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</si>
  <si>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</si>
  <si>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</si>
  <si>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</si>
  <si>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</si>
  <si>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</si>
  <si>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</si>
  <si>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</si>
  <si>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</si>
  <si>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</si>
  <si>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</si>
  <si>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</si>
  <si>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</si>
  <si>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</si>
  <si>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</si>
  <si>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</si>
  <si>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</si>
  <si>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</si>
  <si>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</si>
  <si>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</si>
  <si>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</si>
  <si>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</si>
  <si>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</si>
  <si>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</si>
  <si>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</si>
  <si>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</si>
  <si>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</si>
  <si>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</si>
  <si>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</si>
  <si>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</si>
  <si>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</si>
  <si>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</si>
  <si>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</si>
  <si>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</si>
  <si>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</si>
  <si>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</si>
  <si>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</si>
  <si>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</si>
  <si>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</si>
  <si>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</si>
  <si>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</si>
  <si>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</si>
  <si>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</si>
  <si>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</si>
  <si>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</si>
  <si>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</si>
  <si>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</si>
  <si>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</si>
  <si>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</si>
  <si>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</si>
  <si>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</si>
  <si>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</si>
  <si>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</si>
  <si>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</si>
  <si>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</si>
  <si>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</si>
  <si>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</si>
  <si>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</si>
  <si>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</si>
  <si>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</si>
  <si>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</si>
  <si>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</si>
  <si>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</si>
  <si>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</si>
  <si>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</si>
  <si>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</si>
  <si>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</si>
  <si>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</si>
  <si>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</si>
  <si>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</si>
  <si>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</si>
  <si>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</si>
  <si>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</si>
  <si>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</si>
  <si>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</si>
  <si>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</si>
  <si>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</si>
  <si>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</si>
  <si>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</si>
  <si>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</si>
  <si>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</si>
  <si>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</si>
  <si>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</si>
  <si>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</si>
  <si>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</si>
  <si>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Concealment</t>
  </si>
  <si>
    <t>Grapple</t>
  </si>
  <si>
    <t>Landorin</t>
  </si>
  <si>
    <t>MM I</t>
  </si>
  <si>
    <t>Divine Bard</t>
  </si>
  <si>
    <t>Bite</t>
  </si>
  <si>
    <t>Ranged / Finesse</t>
  </si>
  <si>
    <t>-</t>
  </si>
  <si>
    <t>Party Composition</t>
  </si>
  <si>
    <t>Fatima</t>
  </si>
  <si>
    <t>Bull’s Strength</t>
  </si>
  <si>
    <t>Bear’s Endurance</t>
  </si>
  <si>
    <t>Bear</t>
  </si>
  <si>
    <t>Claw 2</t>
  </si>
  <si>
    <t>Claw 1</t>
  </si>
  <si>
    <t>1d8+8</t>
  </si>
  <si>
    <t>2d6+4</t>
  </si>
  <si>
    <t>Fingers</t>
  </si>
  <si>
    <t>Fuchsia</t>
  </si>
  <si>
    <t>Korik</t>
  </si>
  <si>
    <t>F-Crew</t>
  </si>
  <si>
    <t>Obscuring Mist</t>
  </si>
  <si>
    <t>Dire Bear</t>
  </si>
  <si>
    <t>2d4+10</t>
  </si>
  <si>
    <t>2d8+5</t>
  </si>
  <si>
    <t>Bear Clan</t>
  </si>
  <si>
    <t>Werebear, M</t>
  </si>
  <si>
    <t>Werebear, S</t>
  </si>
  <si>
    <t>Wilderness Rogue</t>
  </si>
  <si>
    <t>Red Knight Party Composition</t>
  </si>
  <si>
    <t>Classes</t>
  </si>
  <si>
    <t>Rogue / Combat Trapsmith</t>
  </si>
  <si>
    <t>PoF / Pious Templar</t>
  </si>
  <si>
    <t>Rogue / Seductress*</t>
  </si>
  <si>
    <r>
      <t xml:space="preserve">* Seductress is from the aftermarket </t>
    </r>
    <r>
      <rPr>
        <i/>
        <sz val="12"/>
        <color theme="1"/>
        <rFont val="Times New Roman"/>
        <family val="1"/>
      </rPr>
      <t>Book of Unlawful Carnal Knowledge</t>
    </r>
  </si>
  <si>
    <t>Bear 1</t>
  </si>
  <si>
    <t>Bear 2</t>
  </si>
  <si>
    <t>1d8+9</t>
  </si>
  <si>
    <t>1d6+4</t>
  </si>
  <si>
    <t>Imm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</si>
</sst>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b/>
      <sz val="12"/>
      <color theme="0" tint="-0.14999847407452621"/>
      <name val="Times New Roman"/>
      <family val="1"/>
    </font>
    <font>
      <sz val="12"/>
      <name val="Times New Roman"/>
      <family val="1"/>
    </font>
    <font>
      <b/>
      <sz val="11"/>
      <color theme="0" tint="-0.14999847407452621"/>
      <name val="Times New Roman"/>
      <family val="1"/>
    </font>
    <font>
      <sz val="12"/>
      <color indexed="81"/>
      <name val="Times New Roman"/>
      <family val="1"/>
    </font>
    <font>
      <i/>
      <sz val="12"/>
      <color theme="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0.34998626667073579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</cellStyleXfs>
  <cellXfs count="20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9" fontId="22" fillId="28" borderId="48" xfId="11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9" fontId="24" fillId="28" borderId="27" xfId="1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15" fillId="29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30" borderId="8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2" fillId="7" borderId="36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37" xfId="0" quotePrefix="1" applyFill="1" applyBorder="1" applyAlignment="1">
      <alignment vertical="center"/>
    </xf>
    <xf numFmtId="164" fontId="0" fillId="7" borderId="0" xfId="0" applyNumberFormat="1" applyFill="1" applyAlignment="1">
      <alignment horizontal="center" vertical="center"/>
    </xf>
    <xf numFmtId="0" fontId="2" fillId="7" borderId="38" xfId="0" applyFont="1" applyFill="1" applyBorder="1" applyAlignment="1">
      <alignment horizontal="right" vertical="center"/>
    </xf>
    <xf numFmtId="164" fontId="0" fillId="7" borderId="39" xfId="0" applyNumberFormat="1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99FF99"/>
      <color rgb="FF00FFFF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15</c:v>
                </c:pt>
                <c:pt idx="5">
                  <c:v>18</c:v>
                </c:pt>
                <c:pt idx="6">
                  <c:v>16</c:v>
                </c:pt>
                <c:pt idx="7">
                  <c:v>20</c:v>
                </c:pt>
                <c:pt idx="8">
                  <c:v>26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23</c:v>
                </c:pt>
                <c:pt idx="5">
                  <c:v>16</c:v>
                </c:pt>
                <c:pt idx="6">
                  <c:v>24</c:v>
                </c:pt>
                <c:pt idx="7">
                  <c:v>39</c:v>
                </c:pt>
                <c:pt idx="8">
                  <c:v>29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12</c:v>
                </c:pt>
                <c:pt idx="2">
                  <c:v>14</c:v>
                </c:pt>
                <c:pt idx="3">
                  <c:v>21</c:v>
                </c:pt>
                <c:pt idx="4">
                  <c:v>22</c:v>
                </c:pt>
                <c:pt idx="5">
                  <c:v>27</c:v>
                </c:pt>
                <c:pt idx="6">
                  <c:v>24</c:v>
                </c:pt>
                <c:pt idx="7">
                  <c:v>24</c:v>
                </c:pt>
                <c:pt idx="8">
                  <c:v>35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15</c:v>
                </c:pt>
                <c:pt idx="3">
                  <c:v>25</c:v>
                </c:pt>
                <c:pt idx="4">
                  <c:v>23</c:v>
                </c:pt>
                <c:pt idx="5">
                  <c:v>33</c:v>
                </c:pt>
                <c:pt idx="6">
                  <c:v>54</c:v>
                </c:pt>
                <c:pt idx="7">
                  <c:v>42</c:v>
                </c:pt>
                <c:pt idx="8">
                  <c:v>50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14</c:v>
                </c:pt>
                <c:pt idx="2">
                  <c:v>23</c:v>
                </c:pt>
                <c:pt idx="3">
                  <c:v>19</c:v>
                </c:pt>
                <c:pt idx="4">
                  <c:v>36</c:v>
                </c:pt>
                <c:pt idx="5">
                  <c:v>37</c:v>
                </c:pt>
                <c:pt idx="6">
                  <c:v>53</c:v>
                </c:pt>
                <c:pt idx="7">
                  <c:v>64</c:v>
                </c:pt>
                <c:pt idx="8">
                  <c:v>65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28</c:v>
                </c:pt>
                <c:pt idx="2">
                  <c:v>19</c:v>
                </c:pt>
                <c:pt idx="3">
                  <c:v>38</c:v>
                </c:pt>
                <c:pt idx="4">
                  <c:v>54</c:v>
                </c:pt>
                <c:pt idx="5">
                  <c:v>58</c:v>
                </c:pt>
                <c:pt idx="6">
                  <c:v>88</c:v>
                </c:pt>
                <c:pt idx="7">
                  <c:v>87</c:v>
                </c:pt>
                <c:pt idx="8">
                  <c:v>84</c:v>
                </c:pt>
                <c:pt idx="9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10</c:v>
                </c:pt>
                <c:pt idx="5">
                  <c:v>2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9</c:v>
                </c:pt>
                <c:pt idx="5">
                  <c:v>14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23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11</c:v>
                </c:pt>
                <c:pt idx="3">
                  <c:v>21</c:v>
                </c:pt>
                <c:pt idx="4">
                  <c:v>25</c:v>
                </c:pt>
                <c:pt idx="5">
                  <c:v>19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15</c:v>
                </c:pt>
                <c:pt idx="2">
                  <c:v>23</c:v>
                </c:pt>
                <c:pt idx="3">
                  <c:v>22</c:v>
                </c:pt>
                <c:pt idx="4">
                  <c:v>23</c:v>
                </c:pt>
                <c:pt idx="5">
                  <c:v>36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18</c:v>
                </c:pt>
                <c:pt idx="2">
                  <c:v>16</c:v>
                </c:pt>
                <c:pt idx="3">
                  <c:v>27</c:v>
                </c:pt>
                <c:pt idx="4">
                  <c:v>33</c:v>
                </c:pt>
                <c:pt idx="5">
                  <c:v>37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11</c:v>
                </c:pt>
                <c:pt idx="1">
                  <c:v>16</c:v>
                </c:pt>
                <c:pt idx="2">
                  <c:v>24</c:v>
                </c:pt>
                <c:pt idx="3">
                  <c:v>24</c:v>
                </c:pt>
                <c:pt idx="4">
                  <c:v>54</c:v>
                </c:pt>
                <c:pt idx="5">
                  <c:v>53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14</c:v>
                </c:pt>
                <c:pt idx="1">
                  <c:v>20</c:v>
                </c:pt>
                <c:pt idx="2">
                  <c:v>39</c:v>
                </c:pt>
                <c:pt idx="3">
                  <c:v>24</c:v>
                </c:pt>
                <c:pt idx="4">
                  <c:v>42</c:v>
                </c:pt>
                <c:pt idx="5">
                  <c:v>64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14</c:v>
                </c:pt>
                <c:pt idx="1">
                  <c:v>26</c:v>
                </c:pt>
                <c:pt idx="2">
                  <c:v>29</c:v>
                </c:pt>
                <c:pt idx="3">
                  <c:v>35</c:v>
                </c:pt>
                <c:pt idx="4">
                  <c:v>50</c:v>
                </c:pt>
                <c:pt idx="5">
                  <c:v>65</c:v>
                </c:pt>
                <c:pt idx="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23</c:v>
                </c:pt>
                <c:pt idx="1">
                  <c:v>23</c:v>
                </c:pt>
                <c:pt idx="2">
                  <c:v>40</c:v>
                </c:pt>
                <c:pt idx="3">
                  <c:v>62</c:v>
                </c:pt>
                <c:pt idx="4">
                  <c:v>69</c:v>
                </c:pt>
                <c:pt idx="5">
                  <c:v>53</c:v>
                </c:pt>
                <c:pt idx="6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15</c:v>
                </c:pt>
                <c:pt idx="5">
                  <c:v>18</c:v>
                </c:pt>
                <c:pt idx="6">
                  <c:v>16</c:v>
                </c:pt>
                <c:pt idx="7">
                  <c:v>20</c:v>
                </c:pt>
                <c:pt idx="8">
                  <c:v>26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23</c:v>
                </c:pt>
                <c:pt idx="5">
                  <c:v>16</c:v>
                </c:pt>
                <c:pt idx="6">
                  <c:v>24</c:v>
                </c:pt>
                <c:pt idx="7">
                  <c:v>39</c:v>
                </c:pt>
                <c:pt idx="8">
                  <c:v>29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12</c:v>
                </c:pt>
                <c:pt idx="2">
                  <c:v>14</c:v>
                </c:pt>
                <c:pt idx="3">
                  <c:v>21</c:v>
                </c:pt>
                <c:pt idx="4">
                  <c:v>22</c:v>
                </c:pt>
                <c:pt idx="5">
                  <c:v>27</c:v>
                </c:pt>
                <c:pt idx="6">
                  <c:v>24</c:v>
                </c:pt>
                <c:pt idx="7">
                  <c:v>24</c:v>
                </c:pt>
                <c:pt idx="8">
                  <c:v>35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15</c:v>
                </c:pt>
                <c:pt idx="3">
                  <c:v>25</c:v>
                </c:pt>
                <c:pt idx="4">
                  <c:v>23</c:v>
                </c:pt>
                <c:pt idx="5">
                  <c:v>33</c:v>
                </c:pt>
                <c:pt idx="6">
                  <c:v>54</c:v>
                </c:pt>
                <c:pt idx="7">
                  <c:v>42</c:v>
                </c:pt>
                <c:pt idx="8">
                  <c:v>50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14</c:v>
                </c:pt>
                <c:pt idx="2">
                  <c:v>23</c:v>
                </c:pt>
                <c:pt idx="3">
                  <c:v>19</c:v>
                </c:pt>
                <c:pt idx="4">
                  <c:v>36</c:v>
                </c:pt>
                <c:pt idx="5">
                  <c:v>37</c:v>
                </c:pt>
                <c:pt idx="6">
                  <c:v>53</c:v>
                </c:pt>
                <c:pt idx="7">
                  <c:v>64</c:v>
                </c:pt>
                <c:pt idx="8">
                  <c:v>65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28</c:v>
                </c:pt>
                <c:pt idx="2">
                  <c:v>19</c:v>
                </c:pt>
                <c:pt idx="3">
                  <c:v>38</c:v>
                </c:pt>
                <c:pt idx="4">
                  <c:v>54</c:v>
                </c:pt>
                <c:pt idx="5">
                  <c:v>58</c:v>
                </c:pt>
                <c:pt idx="6">
                  <c:v>88</c:v>
                </c:pt>
                <c:pt idx="7">
                  <c:v>87</c:v>
                </c:pt>
                <c:pt idx="8">
                  <c:v>84</c:v>
                </c:pt>
                <c:pt idx="9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zoomScaleNormal="100" workbookViewId="0"/>
  </sheetViews>
  <sheetFormatPr defaultRowHeight="15.6" x14ac:dyDescent="0.3"/>
  <cols>
    <col min="1" max="1" width="11.199218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69921875" style="47" customWidth="1"/>
    <col min="6" max="6" width="6" style="47" bestFit="1" customWidth="1"/>
    <col min="7" max="7" width="2.796875" style="42" customWidth="1"/>
    <col min="8" max="8" width="14.09765625" style="42" bestFit="1" customWidth="1"/>
    <col min="9" max="9" width="5.3984375" style="42" bestFit="1" customWidth="1"/>
    <col min="10" max="10" width="22.3984375" style="42" bestFit="1" customWidth="1"/>
    <col min="11" max="11" width="2.796875" style="42" customWidth="1"/>
    <col min="12" max="12" width="15.8984375" style="42" customWidth="1"/>
    <col min="13" max="13" width="4.8984375" style="42" bestFit="1" customWidth="1"/>
    <col min="14" max="14" width="15.69921875" style="42" bestFit="1" customWidth="1"/>
    <col min="15" max="16384" width="8.796875" style="42"/>
  </cols>
  <sheetData>
    <row r="1" spans="1:14" s="37" customFormat="1" ht="31.8" thickBot="1" x14ac:dyDescent="0.35">
      <c r="A1" s="135" t="s">
        <v>0</v>
      </c>
      <c r="B1" s="135" t="s">
        <v>1</v>
      </c>
      <c r="C1" s="135" t="s">
        <v>2</v>
      </c>
      <c r="D1" s="136" t="s">
        <v>3</v>
      </c>
      <c r="E1" s="36" t="s">
        <v>4</v>
      </c>
      <c r="F1" s="135" t="s">
        <v>98</v>
      </c>
      <c r="H1" s="38" t="s">
        <v>112</v>
      </c>
      <c r="I1" s="38"/>
      <c r="J1" s="38"/>
      <c r="K1" s="38"/>
      <c r="L1" s="38" t="s">
        <v>80</v>
      </c>
      <c r="M1" s="38"/>
      <c r="N1" s="38"/>
    </row>
    <row r="2" spans="1:14" ht="16.8" thickTop="1" thickBot="1" x14ac:dyDescent="0.35">
      <c r="A2" s="101" t="s">
        <v>129</v>
      </c>
      <c r="B2" s="101">
        <v>2</v>
      </c>
      <c r="C2" s="43">
        <v>1</v>
      </c>
      <c r="D2" s="44">
        <f t="shared" ref="D2:D5" ca="1" si="0">RANDBETWEEN(1,20)</f>
        <v>7</v>
      </c>
      <c r="E2" s="43">
        <f ca="1">SUM(C2:D2)</f>
        <v>8</v>
      </c>
      <c r="F2" s="43" t="s">
        <v>5</v>
      </c>
      <c r="H2" s="63" t="s">
        <v>0</v>
      </c>
      <c r="I2" s="64" t="s">
        <v>20</v>
      </c>
      <c r="J2" s="65" t="s">
        <v>63</v>
      </c>
      <c r="L2" s="111" t="s">
        <v>0</v>
      </c>
      <c r="M2" s="112" t="s">
        <v>20</v>
      </c>
      <c r="N2" s="113" t="s">
        <v>63</v>
      </c>
    </row>
    <row r="3" spans="1:14" x14ac:dyDescent="0.3">
      <c r="A3" s="62" t="s">
        <v>106</v>
      </c>
      <c r="B3" s="62">
        <v>1</v>
      </c>
      <c r="C3" s="43">
        <v>3</v>
      </c>
      <c r="D3" s="44">
        <f t="shared" ca="1" si="0"/>
        <v>1</v>
      </c>
      <c r="E3" s="43">
        <f ca="1">SUM(C3:D3)</f>
        <v>4</v>
      </c>
      <c r="F3" s="43" t="s">
        <v>5</v>
      </c>
      <c r="H3" s="66" t="s">
        <v>106</v>
      </c>
      <c r="I3" s="62">
        <v>2</v>
      </c>
      <c r="J3" s="67" t="s">
        <v>108</v>
      </c>
      <c r="L3" s="114" t="s">
        <v>116</v>
      </c>
      <c r="M3" s="101">
        <v>4</v>
      </c>
      <c r="N3" s="115" t="s">
        <v>107</v>
      </c>
    </row>
    <row r="4" spans="1:14" ht="16.2" thickBot="1" x14ac:dyDescent="0.35">
      <c r="A4" s="62" t="s">
        <v>123</v>
      </c>
      <c r="B4" s="62">
        <v>1</v>
      </c>
      <c r="C4" s="43">
        <v>2</v>
      </c>
      <c r="D4" s="44">
        <f t="shared" ca="1" si="0"/>
        <v>2</v>
      </c>
      <c r="E4" s="43">
        <f ca="1">SUM(C4:D4)</f>
        <v>4</v>
      </c>
      <c r="F4" s="43" t="s">
        <v>5</v>
      </c>
      <c r="H4" s="183" t="s">
        <v>123</v>
      </c>
      <c r="I4" s="184">
        <v>1</v>
      </c>
      <c r="J4" s="185" t="s">
        <v>132</v>
      </c>
      <c r="L4" s="114" t="s">
        <v>130</v>
      </c>
      <c r="M4" s="101">
        <v>6</v>
      </c>
      <c r="N4" s="115" t="s">
        <v>107</v>
      </c>
    </row>
    <row r="5" spans="1:14" x14ac:dyDescent="0.3">
      <c r="A5" s="56" t="s">
        <v>124</v>
      </c>
      <c r="B5" s="56">
        <v>1</v>
      </c>
      <c r="C5" s="43">
        <v>1</v>
      </c>
      <c r="D5" s="44">
        <f t="shared" ca="1" si="0"/>
        <v>7</v>
      </c>
      <c r="E5" s="43">
        <f ca="1">SUM(C5:D5)</f>
        <v>8</v>
      </c>
      <c r="F5" s="43" t="s">
        <v>5</v>
      </c>
      <c r="H5" s="68" t="s">
        <v>21</v>
      </c>
      <c r="I5" s="170">
        <f>SUM(I3:I4)</f>
        <v>3</v>
      </c>
      <c r="J5" s="144" t="str">
        <f>CONCATENATE("Average Level: ",ROUND(AVERAGE(I3:I4),0))</f>
        <v>Average Level: 2</v>
      </c>
      <c r="L5" s="114" t="s">
        <v>131</v>
      </c>
      <c r="M5" s="101">
        <v>8</v>
      </c>
      <c r="N5" s="115" t="s">
        <v>107</v>
      </c>
    </row>
    <row r="6" spans="1:14" ht="16.2" thickBot="1" x14ac:dyDescent="0.35">
      <c r="H6" s="68" t="s">
        <v>22</v>
      </c>
      <c r="I6" s="170">
        <f>COUNT(I3:I4)</f>
        <v>2</v>
      </c>
      <c r="J6" s="69"/>
      <c r="L6" s="141" t="s">
        <v>126</v>
      </c>
      <c r="M6" s="142">
        <v>7</v>
      </c>
      <c r="N6" s="143" t="s">
        <v>107</v>
      </c>
    </row>
    <row r="7" spans="1:14" x14ac:dyDescent="0.3">
      <c r="D7" s="44">
        <f ca="1">RANDBETWEEN(1,20)</f>
        <v>9</v>
      </c>
      <c r="H7" s="68" t="s">
        <v>24</v>
      </c>
      <c r="I7" s="171">
        <f>I5/4</f>
        <v>0.75</v>
      </c>
      <c r="J7" s="67" t="s">
        <v>25</v>
      </c>
      <c r="L7" s="116" t="s">
        <v>21</v>
      </c>
      <c r="M7" s="134">
        <f>SUM(M3:M6)</f>
        <v>25</v>
      </c>
      <c r="N7" s="145" t="str">
        <f>CONCATENATE("Average Level: ",ROUND(AVERAGE(M3:M6),0))</f>
        <v>Average Level: 6</v>
      </c>
    </row>
    <row r="8" spans="1:14" ht="16.2" thickBot="1" x14ac:dyDescent="0.35">
      <c r="H8" s="70" t="s">
        <v>26</v>
      </c>
      <c r="I8" s="71">
        <f>I7*2</f>
        <v>1.5</v>
      </c>
      <c r="J8" s="72" t="s">
        <v>27</v>
      </c>
      <c r="L8" s="116" t="s">
        <v>92</v>
      </c>
      <c r="M8" s="117">
        <f>AVERAGE(M3:M6)</f>
        <v>6.25</v>
      </c>
      <c r="N8" s="115"/>
    </row>
    <row r="9" spans="1:14" ht="16.8" thickTop="1" thickBot="1" x14ac:dyDescent="0.35">
      <c r="L9" s="118" t="s">
        <v>22</v>
      </c>
      <c r="M9" s="172">
        <f>COUNT(M3:M6)</f>
        <v>4</v>
      </c>
      <c r="N9" s="119"/>
    </row>
    <row r="10" spans="1:14" ht="16.8" thickTop="1" thickBot="1" x14ac:dyDescent="0.35">
      <c r="H10" s="38" t="s">
        <v>133</v>
      </c>
      <c r="I10" s="38"/>
      <c r="J10" s="38"/>
    </row>
    <row r="11" spans="1:14" ht="16.8" thickTop="1" thickBot="1" x14ac:dyDescent="0.35">
      <c r="H11" s="190" t="s">
        <v>0</v>
      </c>
      <c r="I11" s="191" t="s">
        <v>20</v>
      </c>
      <c r="J11" s="192" t="s">
        <v>134</v>
      </c>
      <c r="L11" s="74" t="s">
        <v>28</v>
      </c>
      <c r="M11" s="75">
        <f>I7</f>
        <v>0.75</v>
      </c>
      <c r="N11" s="73"/>
    </row>
    <row r="12" spans="1:14" x14ac:dyDescent="0.3">
      <c r="H12" s="193" t="s">
        <v>113</v>
      </c>
      <c r="I12" s="56">
        <v>8</v>
      </c>
      <c r="J12" s="194" t="s">
        <v>136</v>
      </c>
      <c r="L12" s="74" t="s">
        <v>29</v>
      </c>
      <c r="M12" s="75">
        <f>I8</f>
        <v>1.5</v>
      </c>
      <c r="N12" s="73"/>
    </row>
    <row r="13" spans="1:14" x14ac:dyDescent="0.3">
      <c r="H13" s="193" t="s">
        <v>121</v>
      </c>
      <c r="I13" s="56">
        <v>7</v>
      </c>
      <c r="J13" s="194" t="s">
        <v>135</v>
      </c>
      <c r="L13" s="74" t="s">
        <v>30</v>
      </c>
      <c r="M13" s="75">
        <f>I5</f>
        <v>3</v>
      </c>
      <c r="N13" s="73"/>
    </row>
    <row r="14" spans="1:14" ht="16.2" thickBot="1" x14ac:dyDescent="0.35">
      <c r="H14" s="195" t="s">
        <v>122</v>
      </c>
      <c r="I14" s="196">
        <v>7</v>
      </c>
      <c r="J14" s="197" t="s">
        <v>137</v>
      </c>
    </row>
    <row r="15" spans="1:14" x14ac:dyDescent="0.3">
      <c r="H15" s="198" t="s">
        <v>21</v>
      </c>
      <c r="I15" s="199">
        <f>SUM(I3:I14)</f>
        <v>32.25</v>
      </c>
      <c r="J15" s="194"/>
      <c r="L15" s="76" t="s">
        <v>31</v>
      </c>
      <c r="M15" s="75">
        <f>M7</f>
        <v>25</v>
      </c>
    </row>
    <row r="16" spans="1:14" x14ac:dyDescent="0.3">
      <c r="H16" s="198" t="s">
        <v>22</v>
      </c>
      <c r="I16" s="199">
        <f>COUNT(I3:I14)</f>
        <v>9</v>
      </c>
      <c r="J16" s="200"/>
    </row>
    <row r="17" spans="8:10" x14ac:dyDescent="0.3">
      <c r="H17" s="198" t="s">
        <v>24</v>
      </c>
      <c r="I17" s="201">
        <f>I15/4</f>
        <v>8.0625</v>
      </c>
      <c r="J17" s="194" t="s">
        <v>25</v>
      </c>
    </row>
    <row r="18" spans="8:10" ht="16.2" thickBot="1" x14ac:dyDescent="0.35">
      <c r="H18" s="202" t="s">
        <v>26</v>
      </c>
      <c r="I18" s="203">
        <f>I17*2</f>
        <v>16.125</v>
      </c>
      <c r="J18" s="204" t="s">
        <v>27</v>
      </c>
    </row>
    <row r="19" spans="8:10" ht="16.2" thickTop="1" x14ac:dyDescent="0.3"/>
    <row r="20" spans="8:10" x14ac:dyDescent="0.3">
      <c r="H20" s="42" t="s">
        <v>138</v>
      </c>
    </row>
  </sheetData>
  <sortState xmlns:xlrd2="http://schemas.microsoft.com/office/spreadsheetml/2017/richdata2" ref="A2:F5">
    <sortCondition descending="1" ref="E2:E5"/>
    <sortCondition descending="1" ref="C2:C5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4.5" style="47" customWidth="1"/>
    <col min="2" max="2" width="15.0976562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5" bestFit="1" customWidth="1"/>
    <col min="13" max="13" width="7.5" style="55" bestFit="1" customWidth="1"/>
    <col min="14" max="14" width="2.296875" style="47" customWidth="1"/>
    <col min="15" max="15" width="9.59765625" style="47" customWidth="1"/>
    <col min="16" max="16" width="6.398437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1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28" t="s">
        <v>78</v>
      </c>
      <c r="P1" s="59">
        <v>6</v>
      </c>
      <c r="Q1" s="129" t="s">
        <v>95</v>
      </c>
      <c r="R1" s="130">
        <v>0.5</v>
      </c>
      <c r="S1" s="131" t="s">
        <v>96</v>
      </c>
      <c r="T1" s="130">
        <f>R1+((P1)/(24*60*10))</f>
        <v>0.50041666666666662</v>
      </c>
    </row>
    <row r="2" spans="1:20" ht="16.8" x14ac:dyDescent="0.3">
      <c r="A2" s="186" t="s">
        <v>106</v>
      </c>
      <c r="B2" s="82"/>
      <c r="C2" s="82"/>
      <c r="D2" s="52"/>
      <c r="E2" s="137" t="s">
        <v>79</v>
      </c>
      <c r="F2" s="137" t="s">
        <v>79</v>
      </c>
      <c r="G2" s="137" t="s">
        <v>79</v>
      </c>
      <c r="H2" s="137" t="s">
        <v>79</v>
      </c>
      <c r="I2" s="82"/>
      <c r="J2" s="82">
        <f t="shared" ref="J2:J13" si="0">IF($E2="þ",$D2,IF($F2="þ",($D2*10),IF($G2="þ",($D2*100),IF($H2="þ",($D2*600),$I2))))</f>
        <v>0</v>
      </c>
      <c r="K2" s="82">
        <f t="shared" ref="K2" si="1">J2+C2</f>
        <v>0</v>
      </c>
      <c r="L2" s="53" t="s">
        <v>79</v>
      </c>
      <c r="M2" s="138" t="str">
        <f t="shared" ref="M2:M8" si="2">IF(C2="","",IF(K2&lt;=$P$1,"þ","q"))</f>
        <v/>
      </c>
    </row>
    <row r="3" spans="1:20" ht="16.8" x14ac:dyDescent="0.3">
      <c r="A3" s="186"/>
      <c r="B3" s="52"/>
      <c r="C3" s="52"/>
      <c r="D3" s="52"/>
      <c r="E3" s="53" t="s">
        <v>79</v>
      </c>
      <c r="F3" s="137" t="s">
        <v>79</v>
      </c>
      <c r="G3" s="53" t="s">
        <v>79</v>
      </c>
      <c r="H3" s="53" t="s">
        <v>79</v>
      </c>
      <c r="I3" s="52"/>
      <c r="J3" s="52">
        <f>IF($E3="þ",$D3,IF($F3="þ",($D3*10),IF($G3="þ",($D3*100),IF($H3="þ",($D3*600),$I3))))</f>
        <v>0</v>
      </c>
      <c r="K3" s="52">
        <f t="shared" ref="K3:K4" si="3">J3+C3</f>
        <v>0</v>
      </c>
      <c r="L3" s="53" t="s">
        <v>79</v>
      </c>
      <c r="M3" s="54" t="str">
        <f t="shared" si="2"/>
        <v/>
      </c>
    </row>
    <row r="4" spans="1:20" ht="16.8" x14ac:dyDescent="0.3">
      <c r="A4" s="186"/>
      <c r="B4" s="52"/>
      <c r="C4" s="52"/>
      <c r="D4" s="52"/>
      <c r="E4" s="53" t="s">
        <v>79</v>
      </c>
      <c r="F4" s="53" t="s">
        <v>79</v>
      </c>
      <c r="G4" s="53" t="s">
        <v>79</v>
      </c>
      <c r="H4" s="53" t="s">
        <v>79</v>
      </c>
      <c r="I4" s="52"/>
      <c r="J4" s="52">
        <f t="shared" si="0"/>
        <v>0</v>
      </c>
      <c r="K4" s="52">
        <f t="shared" si="3"/>
        <v>0</v>
      </c>
      <c r="L4" s="53" t="s">
        <v>79</v>
      </c>
      <c r="M4" s="54" t="str">
        <f t="shared" si="2"/>
        <v/>
      </c>
    </row>
    <row r="5" spans="1:20" ht="16.8" x14ac:dyDescent="0.3">
      <c r="A5" s="186"/>
      <c r="B5" s="52"/>
      <c r="C5" s="52"/>
      <c r="D5" s="52"/>
      <c r="E5" s="53" t="s">
        <v>79</v>
      </c>
      <c r="F5" s="53" t="s">
        <v>79</v>
      </c>
      <c r="G5" s="53" t="s">
        <v>79</v>
      </c>
      <c r="H5" s="53" t="s">
        <v>79</v>
      </c>
      <c r="I5" s="52"/>
      <c r="J5" s="52">
        <f t="shared" si="0"/>
        <v>0</v>
      </c>
      <c r="K5" s="52">
        <f t="shared" ref="K5:K6" si="4">J5+C5</f>
        <v>0</v>
      </c>
      <c r="L5" s="53" t="s">
        <v>79</v>
      </c>
      <c r="M5" s="54" t="str">
        <f t="shared" ref="M5" si="5">IF(C5="","",IF(K5&lt;=$P$1,"þ","q"))</f>
        <v/>
      </c>
      <c r="O5" s="61"/>
      <c r="Q5" s="61"/>
    </row>
    <row r="6" spans="1:20" ht="16.8" x14ac:dyDescent="0.3">
      <c r="A6" s="146" t="s">
        <v>113</v>
      </c>
      <c r="B6" s="52" t="s">
        <v>115</v>
      </c>
      <c r="C6" s="52">
        <v>1</v>
      </c>
      <c r="D6" s="52">
        <v>4</v>
      </c>
      <c r="E6" s="53" t="s">
        <v>79</v>
      </c>
      <c r="F6" s="137" t="s">
        <v>103</v>
      </c>
      <c r="G6" s="53" t="s">
        <v>79</v>
      </c>
      <c r="H6" s="53" t="s">
        <v>79</v>
      </c>
      <c r="I6" s="52"/>
      <c r="J6" s="52">
        <f t="shared" si="0"/>
        <v>40</v>
      </c>
      <c r="K6" s="52">
        <f t="shared" si="4"/>
        <v>41</v>
      </c>
      <c r="L6" s="53" t="s">
        <v>79</v>
      </c>
      <c r="M6" s="54" t="str">
        <f t="shared" si="2"/>
        <v>q</v>
      </c>
      <c r="O6" s="61"/>
      <c r="Q6" s="61"/>
    </row>
    <row r="7" spans="1:20" ht="16.8" x14ac:dyDescent="0.3">
      <c r="A7" s="146" t="s">
        <v>113</v>
      </c>
      <c r="B7" s="52" t="s">
        <v>114</v>
      </c>
      <c r="C7" s="52">
        <v>2</v>
      </c>
      <c r="D7" s="52">
        <v>4</v>
      </c>
      <c r="E7" s="53" t="s">
        <v>79</v>
      </c>
      <c r="F7" s="137" t="s">
        <v>103</v>
      </c>
      <c r="G7" s="53" t="s">
        <v>79</v>
      </c>
      <c r="H7" s="53" t="s">
        <v>79</v>
      </c>
      <c r="I7" s="52"/>
      <c r="J7" s="52">
        <f t="shared" si="0"/>
        <v>40</v>
      </c>
      <c r="K7" s="52">
        <f t="shared" ref="K7" si="6">J7+C7</f>
        <v>42</v>
      </c>
      <c r="L7" s="53" t="s">
        <v>79</v>
      </c>
      <c r="M7" s="54" t="str">
        <f t="shared" si="2"/>
        <v>q</v>
      </c>
      <c r="O7" s="61"/>
      <c r="Q7" s="61"/>
    </row>
    <row r="8" spans="1:20" ht="16.8" x14ac:dyDescent="0.3">
      <c r="A8" s="146"/>
      <c r="B8" s="133"/>
      <c r="C8" s="52"/>
      <c r="D8" s="52"/>
      <c r="E8" s="53" t="s">
        <v>79</v>
      </c>
      <c r="F8" s="53" t="s">
        <v>79</v>
      </c>
      <c r="G8" s="53" t="s">
        <v>79</v>
      </c>
      <c r="H8" s="53" t="s">
        <v>79</v>
      </c>
      <c r="I8" s="52"/>
      <c r="J8" s="52">
        <f t="shared" si="0"/>
        <v>0</v>
      </c>
      <c r="K8" s="52">
        <f t="shared" ref="K8" si="7">J8+C8</f>
        <v>0</v>
      </c>
      <c r="L8" s="53" t="s">
        <v>79</v>
      </c>
      <c r="M8" s="54" t="str">
        <f t="shared" si="2"/>
        <v/>
      </c>
      <c r="O8" s="61"/>
      <c r="Q8" s="61"/>
    </row>
    <row r="9" spans="1:20" ht="16.8" x14ac:dyDescent="0.3">
      <c r="A9" s="146"/>
      <c r="B9" s="133"/>
      <c r="C9" s="52"/>
      <c r="D9" s="52"/>
      <c r="E9" s="53" t="s">
        <v>79</v>
      </c>
      <c r="F9" s="53" t="s">
        <v>79</v>
      </c>
      <c r="G9" s="53" t="s">
        <v>79</v>
      </c>
      <c r="H9" s="53" t="s">
        <v>79</v>
      </c>
      <c r="I9" s="52"/>
      <c r="J9" s="52">
        <f t="shared" si="0"/>
        <v>0</v>
      </c>
      <c r="K9" s="52">
        <f t="shared" ref="K9" si="8">J9+C9</f>
        <v>0</v>
      </c>
      <c r="L9" s="53" t="s">
        <v>79</v>
      </c>
      <c r="M9" s="54" t="str">
        <f t="shared" ref="M9" si="9">IF(C9="","",IF(K9&lt;=$P$1,"þ","q"))</f>
        <v/>
      </c>
    </row>
    <row r="10" spans="1:20" ht="16.8" x14ac:dyDescent="0.3">
      <c r="A10" s="160" t="s">
        <v>121</v>
      </c>
      <c r="B10" s="133" t="s">
        <v>125</v>
      </c>
      <c r="C10" s="52">
        <v>5</v>
      </c>
      <c r="D10" s="52">
        <v>1</v>
      </c>
      <c r="E10" s="53" t="s">
        <v>79</v>
      </c>
      <c r="F10" s="137" t="s">
        <v>103</v>
      </c>
      <c r="G10" s="53" t="s">
        <v>79</v>
      </c>
      <c r="H10" s="53" t="s">
        <v>79</v>
      </c>
      <c r="I10" s="52"/>
      <c r="J10" s="52">
        <f t="shared" si="0"/>
        <v>10</v>
      </c>
      <c r="K10" s="52">
        <f t="shared" ref="K10:K13" si="10">J10+C10</f>
        <v>15</v>
      </c>
      <c r="L10" s="53" t="s">
        <v>103</v>
      </c>
      <c r="M10" s="54" t="str">
        <f t="shared" ref="M10:M13" si="11">IF(C10="","",IF(K10&lt;=$P$1,"þ","q"))</f>
        <v>q</v>
      </c>
    </row>
    <row r="11" spans="1:20" ht="16.8" x14ac:dyDescent="0.3">
      <c r="A11" s="160"/>
      <c r="B11" s="133"/>
      <c r="C11" s="52"/>
      <c r="D11" s="52"/>
      <c r="E11" s="53" t="s">
        <v>79</v>
      </c>
      <c r="F11" s="53" t="s">
        <v>79</v>
      </c>
      <c r="G11" s="53" t="s">
        <v>79</v>
      </c>
      <c r="H11" s="53" t="s">
        <v>79</v>
      </c>
      <c r="I11" s="52"/>
      <c r="J11" s="52">
        <f t="shared" si="0"/>
        <v>0</v>
      </c>
      <c r="K11" s="52">
        <f t="shared" si="10"/>
        <v>0</v>
      </c>
      <c r="L11" s="53" t="s">
        <v>79</v>
      </c>
      <c r="M11" s="54" t="str">
        <f t="shared" si="11"/>
        <v/>
      </c>
    </row>
    <row r="12" spans="1:20" ht="16.8" x14ac:dyDescent="0.3">
      <c r="A12" s="160"/>
      <c r="B12" s="133"/>
      <c r="C12" s="52"/>
      <c r="D12" s="52"/>
      <c r="E12" s="53" t="s">
        <v>79</v>
      </c>
      <c r="F12" s="53" t="s">
        <v>79</v>
      </c>
      <c r="G12" s="53" t="s">
        <v>79</v>
      </c>
      <c r="H12" s="53" t="s">
        <v>79</v>
      </c>
      <c r="I12" s="52"/>
      <c r="J12" s="52">
        <f t="shared" si="0"/>
        <v>0</v>
      </c>
      <c r="K12" s="52">
        <f t="shared" si="10"/>
        <v>0</v>
      </c>
      <c r="L12" s="53" t="s">
        <v>79</v>
      </c>
      <c r="M12" s="54" t="str">
        <f t="shared" si="11"/>
        <v/>
      </c>
    </row>
    <row r="13" spans="1:20" ht="16.8" x14ac:dyDescent="0.3">
      <c r="A13" s="160"/>
      <c r="B13" s="133"/>
      <c r="C13" s="52"/>
      <c r="D13" s="52"/>
      <c r="E13" s="53" t="s">
        <v>79</v>
      </c>
      <c r="F13" s="53" t="s">
        <v>79</v>
      </c>
      <c r="G13" s="53" t="s">
        <v>79</v>
      </c>
      <c r="H13" s="53" t="s">
        <v>79</v>
      </c>
      <c r="I13" s="52"/>
      <c r="J13" s="52">
        <f t="shared" si="0"/>
        <v>0</v>
      </c>
      <c r="K13" s="52">
        <f t="shared" si="10"/>
        <v>0</v>
      </c>
      <c r="L13" s="53" t="s">
        <v>79</v>
      </c>
      <c r="M13" s="54" t="str">
        <f t="shared" si="11"/>
        <v/>
      </c>
    </row>
  </sheetData>
  <sortState xmlns:xlrd2="http://schemas.microsoft.com/office/spreadsheetml/2017/richdata2" ref="A2:M8">
    <sortCondition ref="A2:A8"/>
    <sortCondition ref="C2:C8"/>
  </sortState>
  <conditionalFormatting sqref="E2:H13 L2:M13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3">
    <cfRule type="cellIs" dxfId="9" priority="33" operator="lessThan">
      <formula>$P$1</formula>
    </cfRule>
  </conditionalFormatting>
  <conditionalFormatting sqref="L3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1.3984375" style="47" bestFit="1" customWidth="1"/>
    <col min="2" max="2" width="11.5" style="47" bestFit="1" customWidth="1"/>
    <col min="3" max="3" width="12" style="47" bestFit="1" customWidth="1"/>
    <col min="4" max="4" width="8.39843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154" bestFit="1" customWidth="1"/>
    <col min="16" max="16384" width="8.796875" style="42"/>
  </cols>
  <sheetData>
    <row r="1" spans="1:15" ht="31.8" thickBot="1" x14ac:dyDescent="0.35">
      <c r="A1" s="110" t="s">
        <v>0</v>
      </c>
      <c r="B1" s="106" t="s">
        <v>32</v>
      </c>
      <c r="C1" s="106" t="s">
        <v>33</v>
      </c>
      <c r="D1" s="107" t="s">
        <v>110</v>
      </c>
      <c r="E1" s="109" t="s">
        <v>34</v>
      </c>
      <c r="F1" s="108" t="s">
        <v>86</v>
      </c>
      <c r="G1" s="107" t="s">
        <v>85</v>
      </c>
      <c r="H1" s="106" t="s">
        <v>35</v>
      </c>
      <c r="I1" s="106" t="s">
        <v>36</v>
      </c>
      <c r="J1" s="103" t="s">
        <v>84</v>
      </c>
      <c r="K1" s="105" t="s">
        <v>3</v>
      </c>
      <c r="L1" s="103" t="s">
        <v>23</v>
      </c>
      <c r="M1" s="104" t="s">
        <v>82</v>
      </c>
      <c r="N1" s="103" t="s">
        <v>81</v>
      </c>
      <c r="O1" s="103" t="s">
        <v>83</v>
      </c>
    </row>
    <row r="2" spans="1:15" x14ac:dyDescent="0.3">
      <c r="A2" s="101" t="s">
        <v>116</v>
      </c>
      <c r="B2" s="60" t="s">
        <v>118</v>
      </c>
      <c r="C2" s="43" t="s">
        <v>119</v>
      </c>
      <c r="D2" s="102" t="s">
        <v>79</v>
      </c>
      <c r="E2" s="101">
        <v>4</v>
      </c>
      <c r="F2" s="100">
        <v>7</v>
      </c>
      <c r="G2" s="99">
        <v>1</v>
      </c>
      <c r="H2" s="43">
        <v>0</v>
      </c>
      <c r="I2" s="43">
        <v>0</v>
      </c>
      <c r="J2" s="43">
        <f t="shared" ref="J2:J5" si="0">IF(D2="þ",SUM(E2,G2:I2),SUM(E2,F2,H2,I2))</f>
        <v>11</v>
      </c>
      <c r="K2" s="44">
        <f t="shared" ref="K2:K5" ca="1" si="1">RANDBETWEEN(1,20)</f>
        <v>12</v>
      </c>
      <c r="L2" s="43">
        <f t="shared" ref="L2:L5" ca="1" si="2">SUM(J2:K2)</f>
        <v>23</v>
      </c>
      <c r="M2" s="56">
        <v>20</v>
      </c>
      <c r="N2" s="58" t="str">
        <f t="shared" ref="N2" ca="1" si="3">IF(K2&gt;(M2-1),"þ","ý")</f>
        <v>ý</v>
      </c>
      <c r="O2" s="140"/>
    </row>
    <row r="3" spans="1:15" x14ac:dyDescent="0.3">
      <c r="A3" s="101" t="s">
        <v>116</v>
      </c>
      <c r="B3" s="60" t="s">
        <v>117</v>
      </c>
      <c r="C3" s="43" t="s">
        <v>119</v>
      </c>
      <c r="D3" s="102" t="s">
        <v>79</v>
      </c>
      <c r="E3" s="101">
        <v>4</v>
      </c>
      <c r="F3" s="100">
        <v>7</v>
      </c>
      <c r="G3" s="99">
        <v>1</v>
      </c>
      <c r="H3" s="43">
        <v>0</v>
      </c>
      <c r="I3" s="43">
        <v>0</v>
      </c>
      <c r="J3" s="43">
        <f t="shared" ref="J3:J4" si="4">IF(D3="þ",SUM(E3,G3:I3),SUM(E3,F3,H3,I3))</f>
        <v>11</v>
      </c>
      <c r="K3" s="44">
        <f t="shared" ca="1" si="1"/>
        <v>12</v>
      </c>
      <c r="L3" s="43">
        <f t="shared" ref="L3:L4" ca="1" si="5">SUM(J3:K3)</f>
        <v>23</v>
      </c>
      <c r="M3" s="56">
        <v>20</v>
      </c>
      <c r="N3" s="58" t="str">
        <f t="shared" ref="N3:N4" ca="1" si="6">IF(K3&gt;(M3-1),"þ","ý")</f>
        <v>ý</v>
      </c>
      <c r="O3" s="140"/>
    </row>
    <row r="4" spans="1:15" x14ac:dyDescent="0.3">
      <c r="A4" s="101" t="s">
        <v>116</v>
      </c>
      <c r="B4" s="60" t="s">
        <v>109</v>
      </c>
      <c r="C4" s="43" t="s">
        <v>120</v>
      </c>
      <c r="D4" s="102" t="s">
        <v>79</v>
      </c>
      <c r="E4" s="101">
        <v>4</v>
      </c>
      <c r="F4" s="100">
        <v>7</v>
      </c>
      <c r="G4" s="99">
        <v>1</v>
      </c>
      <c r="H4" s="43">
        <v>0</v>
      </c>
      <c r="I4" s="43">
        <v>0</v>
      </c>
      <c r="J4" s="43">
        <f t="shared" si="4"/>
        <v>11</v>
      </c>
      <c r="K4" s="44">
        <f t="shared" ca="1" si="1"/>
        <v>20</v>
      </c>
      <c r="L4" s="43">
        <f t="shared" ca="1" si="5"/>
        <v>31</v>
      </c>
      <c r="M4" s="56">
        <v>20</v>
      </c>
      <c r="N4" s="58" t="str">
        <f t="shared" ca="1" si="6"/>
        <v>þ</v>
      </c>
      <c r="O4" s="140"/>
    </row>
    <row r="5" spans="1:15" x14ac:dyDescent="0.3">
      <c r="A5" s="97" t="s">
        <v>116</v>
      </c>
      <c r="B5" s="45" t="s">
        <v>105</v>
      </c>
      <c r="C5" s="45" t="s">
        <v>105</v>
      </c>
      <c r="D5" s="98" t="s">
        <v>79</v>
      </c>
      <c r="E5" s="97">
        <v>4</v>
      </c>
      <c r="F5" s="96">
        <v>12</v>
      </c>
      <c r="G5" s="95">
        <v>1</v>
      </c>
      <c r="H5" s="45">
        <v>0</v>
      </c>
      <c r="I5" s="45">
        <v>0</v>
      </c>
      <c r="J5" s="45">
        <f t="shared" si="0"/>
        <v>16</v>
      </c>
      <c r="K5" s="46">
        <f t="shared" ca="1" si="1"/>
        <v>13</v>
      </c>
      <c r="L5" s="45">
        <f t="shared" ca="1" si="2"/>
        <v>29</v>
      </c>
      <c r="M5" s="57" t="s">
        <v>111</v>
      </c>
      <c r="N5" s="188" t="s">
        <v>111</v>
      </c>
      <c r="O5" s="153"/>
    </row>
    <row r="6" spans="1:15" x14ac:dyDescent="0.3">
      <c r="A6" s="101" t="s">
        <v>126</v>
      </c>
      <c r="B6" s="60" t="s">
        <v>118</v>
      </c>
      <c r="C6" s="43" t="s">
        <v>127</v>
      </c>
      <c r="D6" s="102" t="s">
        <v>79</v>
      </c>
      <c r="E6" s="101">
        <v>9</v>
      </c>
      <c r="F6" s="100">
        <v>10</v>
      </c>
      <c r="G6" s="99">
        <v>1</v>
      </c>
      <c r="H6" s="43">
        <v>0</v>
      </c>
      <c r="I6" s="43">
        <v>0</v>
      </c>
      <c r="J6" s="43">
        <f t="shared" ref="J6:J9" si="7">IF(D6="þ",SUM(E6,G6:I6),SUM(E6,F6,H6,I6))</f>
        <v>19</v>
      </c>
      <c r="K6" s="44">
        <f t="shared" ref="K6:K9" ca="1" si="8">RANDBETWEEN(1,20)</f>
        <v>1</v>
      </c>
      <c r="L6" s="43">
        <f t="shared" ref="L6:L9" ca="1" si="9">SUM(J6:K6)</f>
        <v>20</v>
      </c>
      <c r="M6" s="56">
        <v>20</v>
      </c>
      <c r="N6" s="58" t="str">
        <f t="shared" ref="N6:N8" ca="1" si="10">IF(K6&gt;(M6-1),"þ","ý")</f>
        <v>ý</v>
      </c>
      <c r="O6" s="140"/>
    </row>
    <row r="7" spans="1:15" x14ac:dyDescent="0.3">
      <c r="A7" s="101" t="s">
        <v>126</v>
      </c>
      <c r="B7" s="60" t="s">
        <v>117</v>
      </c>
      <c r="C7" s="43" t="s">
        <v>127</v>
      </c>
      <c r="D7" s="102" t="s">
        <v>79</v>
      </c>
      <c r="E7" s="101">
        <v>9</v>
      </c>
      <c r="F7" s="100">
        <v>10</v>
      </c>
      <c r="G7" s="99">
        <v>1</v>
      </c>
      <c r="H7" s="43">
        <v>0</v>
      </c>
      <c r="I7" s="43">
        <v>0</v>
      </c>
      <c r="J7" s="43">
        <f t="shared" si="7"/>
        <v>19</v>
      </c>
      <c r="K7" s="44">
        <f t="shared" ca="1" si="8"/>
        <v>18</v>
      </c>
      <c r="L7" s="43">
        <f t="shared" ca="1" si="9"/>
        <v>37</v>
      </c>
      <c r="M7" s="56">
        <v>20</v>
      </c>
      <c r="N7" s="58" t="str">
        <f t="shared" ca="1" si="10"/>
        <v>ý</v>
      </c>
      <c r="O7" s="140"/>
    </row>
    <row r="8" spans="1:15" x14ac:dyDescent="0.3">
      <c r="A8" s="101" t="s">
        <v>126</v>
      </c>
      <c r="B8" s="60" t="s">
        <v>109</v>
      </c>
      <c r="C8" s="43" t="s">
        <v>128</v>
      </c>
      <c r="D8" s="102" t="s">
        <v>79</v>
      </c>
      <c r="E8" s="101">
        <v>9</v>
      </c>
      <c r="F8" s="100">
        <v>10</v>
      </c>
      <c r="G8" s="99">
        <v>1</v>
      </c>
      <c r="H8" s="43">
        <v>0</v>
      </c>
      <c r="I8" s="43">
        <v>0</v>
      </c>
      <c r="J8" s="43">
        <f t="shared" si="7"/>
        <v>19</v>
      </c>
      <c r="K8" s="44">
        <f t="shared" ca="1" si="8"/>
        <v>4</v>
      </c>
      <c r="L8" s="43">
        <f t="shared" ca="1" si="9"/>
        <v>23</v>
      </c>
      <c r="M8" s="56">
        <v>20</v>
      </c>
      <c r="N8" s="58" t="str">
        <f t="shared" ca="1" si="10"/>
        <v>ý</v>
      </c>
      <c r="O8" s="140"/>
    </row>
    <row r="9" spans="1:15" x14ac:dyDescent="0.3">
      <c r="A9" s="97" t="s">
        <v>126</v>
      </c>
      <c r="B9" s="45" t="s">
        <v>105</v>
      </c>
      <c r="C9" s="45" t="s">
        <v>105</v>
      </c>
      <c r="D9" s="98" t="s">
        <v>79</v>
      </c>
      <c r="E9" s="97">
        <v>9</v>
      </c>
      <c r="F9" s="96">
        <v>14</v>
      </c>
      <c r="G9" s="95">
        <v>1</v>
      </c>
      <c r="H9" s="45">
        <v>0</v>
      </c>
      <c r="I9" s="45">
        <v>0</v>
      </c>
      <c r="J9" s="45">
        <f t="shared" si="7"/>
        <v>23</v>
      </c>
      <c r="K9" s="46">
        <f t="shared" ca="1" si="8"/>
        <v>9</v>
      </c>
      <c r="L9" s="45">
        <f t="shared" ca="1" si="9"/>
        <v>32</v>
      </c>
      <c r="M9" s="57" t="s">
        <v>111</v>
      </c>
      <c r="N9" s="188" t="s">
        <v>111</v>
      </c>
      <c r="O9" s="153"/>
    </row>
    <row r="10" spans="1:15" x14ac:dyDescent="0.3">
      <c r="A10" s="101" t="s">
        <v>130</v>
      </c>
      <c r="B10" s="60" t="s">
        <v>118</v>
      </c>
      <c r="C10" s="43" t="s">
        <v>141</v>
      </c>
      <c r="D10" s="102" t="s">
        <v>79</v>
      </c>
      <c r="E10" s="101">
        <v>5</v>
      </c>
      <c r="F10" s="100">
        <v>8</v>
      </c>
      <c r="G10" s="99">
        <v>1</v>
      </c>
      <c r="H10" s="43">
        <v>0</v>
      </c>
      <c r="I10" s="43">
        <v>0</v>
      </c>
      <c r="J10" s="43">
        <f t="shared" ref="J10:J15" si="11">IF(D10="þ",SUM(E10,G10:I10),SUM(E10,F10,H10,I10))</f>
        <v>13</v>
      </c>
      <c r="K10" s="44">
        <f t="shared" ref="K10:K15" ca="1" si="12">RANDBETWEEN(1,20)</f>
        <v>18</v>
      </c>
      <c r="L10" s="43">
        <f t="shared" ref="L10:L15" ca="1" si="13">SUM(J10:K10)</f>
        <v>31</v>
      </c>
      <c r="M10" s="56">
        <v>20</v>
      </c>
      <c r="N10" s="58" t="str">
        <f t="shared" ref="N10:N12" ca="1" si="14">IF(K10&gt;(M10-1),"þ","ý")</f>
        <v>ý</v>
      </c>
      <c r="O10" s="140"/>
    </row>
    <row r="11" spans="1:15" x14ac:dyDescent="0.3">
      <c r="A11" s="101" t="s">
        <v>130</v>
      </c>
      <c r="B11" s="60" t="s">
        <v>117</v>
      </c>
      <c r="C11" s="43" t="s">
        <v>141</v>
      </c>
      <c r="D11" s="102" t="s">
        <v>79</v>
      </c>
      <c r="E11" s="101">
        <v>5</v>
      </c>
      <c r="F11" s="100">
        <v>8</v>
      </c>
      <c r="G11" s="99">
        <v>1</v>
      </c>
      <c r="H11" s="43">
        <v>0</v>
      </c>
      <c r="I11" s="43">
        <v>0</v>
      </c>
      <c r="J11" s="43">
        <f t="shared" si="11"/>
        <v>13</v>
      </c>
      <c r="K11" s="44">
        <f t="shared" ca="1" si="12"/>
        <v>7</v>
      </c>
      <c r="L11" s="43">
        <f t="shared" ca="1" si="13"/>
        <v>20</v>
      </c>
      <c r="M11" s="56">
        <v>20</v>
      </c>
      <c r="N11" s="58" t="str">
        <f t="shared" ca="1" si="14"/>
        <v>ý</v>
      </c>
      <c r="O11" s="140"/>
    </row>
    <row r="12" spans="1:15" x14ac:dyDescent="0.3">
      <c r="A12" s="101" t="s">
        <v>130</v>
      </c>
      <c r="B12" s="60" t="s">
        <v>109</v>
      </c>
      <c r="C12" s="43" t="s">
        <v>142</v>
      </c>
      <c r="D12" s="102" t="s">
        <v>79</v>
      </c>
      <c r="E12" s="101">
        <v>5</v>
      </c>
      <c r="F12" s="100">
        <v>6</v>
      </c>
      <c r="G12" s="99">
        <v>1</v>
      </c>
      <c r="H12" s="43">
        <v>0</v>
      </c>
      <c r="I12" s="43">
        <v>0</v>
      </c>
      <c r="J12" s="43">
        <f t="shared" si="11"/>
        <v>11</v>
      </c>
      <c r="K12" s="44">
        <f t="shared" ca="1" si="12"/>
        <v>13</v>
      </c>
      <c r="L12" s="43">
        <f t="shared" ca="1" si="13"/>
        <v>24</v>
      </c>
      <c r="M12" s="56">
        <v>20</v>
      </c>
      <c r="N12" s="58" t="str">
        <f t="shared" ca="1" si="14"/>
        <v>ý</v>
      </c>
      <c r="O12" s="140"/>
    </row>
    <row r="13" spans="1:15" x14ac:dyDescent="0.3">
      <c r="A13" s="97" t="s">
        <v>130</v>
      </c>
      <c r="B13" s="45" t="s">
        <v>105</v>
      </c>
      <c r="C13" s="45" t="s">
        <v>105</v>
      </c>
      <c r="D13" s="98" t="s">
        <v>79</v>
      </c>
      <c r="E13" s="97">
        <v>5</v>
      </c>
      <c r="F13" s="96">
        <v>13</v>
      </c>
      <c r="G13" s="95">
        <v>1</v>
      </c>
      <c r="H13" s="45">
        <v>0</v>
      </c>
      <c r="I13" s="45">
        <v>0</v>
      </c>
      <c r="J13" s="45">
        <f t="shared" si="11"/>
        <v>18</v>
      </c>
      <c r="K13" s="46">
        <f t="shared" ca="1" si="12"/>
        <v>13</v>
      </c>
      <c r="L13" s="45">
        <f t="shared" ca="1" si="13"/>
        <v>31</v>
      </c>
      <c r="M13" s="57" t="s">
        <v>111</v>
      </c>
      <c r="N13" s="188" t="s">
        <v>111</v>
      </c>
      <c r="O13" s="153"/>
    </row>
    <row r="14" spans="1:15" x14ac:dyDescent="0.3">
      <c r="A14" s="155"/>
      <c r="B14" s="60"/>
      <c r="C14" s="43"/>
      <c r="D14" s="102" t="s">
        <v>79</v>
      </c>
      <c r="E14" s="101">
        <v>0</v>
      </c>
      <c r="F14" s="100">
        <v>0</v>
      </c>
      <c r="G14" s="99">
        <v>1</v>
      </c>
      <c r="H14" s="43">
        <v>0</v>
      </c>
      <c r="I14" s="43">
        <v>0</v>
      </c>
      <c r="J14" s="43">
        <f t="shared" si="11"/>
        <v>0</v>
      </c>
      <c r="K14" s="44">
        <f t="shared" ca="1" si="12"/>
        <v>7</v>
      </c>
      <c r="L14" s="43">
        <f t="shared" ca="1" si="13"/>
        <v>7</v>
      </c>
      <c r="M14" s="56">
        <v>20</v>
      </c>
      <c r="N14" s="58" t="str">
        <f t="shared" ref="N14" ca="1" si="15">IF(K14&gt;(M14-1),"þ","ý")</f>
        <v>ý</v>
      </c>
      <c r="O14" s="140"/>
    </row>
    <row r="15" spans="1:15" x14ac:dyDescent="0.3">
      <c r="A15" s="156"/>
      <c r="B15" s="45" t="s">
        <v>105</v>
      </c>
      <c r="C15" s="45" t="s">
        <v>105</v>
      </c>
      <c r="D15" s="98" t="s">
        <v>79</v>
      </c>
      <c r="E15" s="97">
        <v>0</v>
      </c>
      <c r="F15" s="96">
        <v>0</v>
      </c>
      <c r="G15" s="95">
        <v>1</v>
      </c>
      <c r="H15" s="45">
        <v>0</v>
      </c>
      <c r="I15" s="45">
        <v>0</v>
      </c>
      <c r="J15" s="45">
        <f t="shared" si="11"/>
        <v>0</v>
      </c>
      <c r="K15" s="46">
        <f t="shared" ca="1" si="12"/>
        <v>11</v>
      </c>
      <c r="L15" s="45">
        <f t="shared" ca="1" si="13"/>
        <v>11</v>
      </c>
      <c r="M15" s="57" t="s">
        <v>111</v>
      </c>
      <c r="N15" s="188" t="s">
        <v>111</v>
      </c>
      <c r="O15" s="153"/>
    </row>
  </sheetData>
  <conditionalFormatting sqref="D2:D15">
    <cfRule type="cellIs" dxfId="4" priority="1" operator="equal">
      <formula>"þ"</formula>
    </cfRule>
  </conditionalFormatting>
  <conditionalFormatting sqref="K2:K15">
    <cfRule type="cellIs" dxfId="3" priority="3" operator="greaterThanOrEqual">
      <formula>$M2</formula>
    </cfRule>
  </conditionalFormatting>
  <conditionalFormatting sqref="N2:N15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showGridLines="0" zoomScaleNormal="100" workbookViewId="0">
      <pane ySplit="1" topLeftCell="A2" activePane="bottomLeft" state="frozen"/>
      <selection pane="bottomLeft" activeCell="A8" sqref="A8"/>
    </sheetView>
  </sheetViews>
  <sheetFormatPr defaultColWidth="4" defaultRowHeight="15.6" x14ac:dyDescent="0.3"/>
  <cols>
    <col min="1" max="1" width="11.39843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7" t="s">
        <v>0</v>
      </c>
      <c r="B1" s="77" t="s">
        <v>62</v>
      </c>
      <c r="C1" s="77" t="s">
        <v>37</v>
      </c>
      <c r="D1" s="78" t="s">
        <v>3</v>
      </c>
      <c r="E1" s="77" t="s">
        <v>97</v>
      </c>
      <c r="F1" s="18"/>
      <c r="G1" s="77" t="s">
        <v>0</v>
      </c>
      <c r="H1" s="77" t="s">
        <v>93</v>
      </c>
      <c r="I1" s="77" t="s">
        <v>37</v>
      </c>
      <c r="J1" s="78" t="s">
        <v>3</v>
      </c>
      <c r="K1" s="77" t="s">
        <v>97</v>
      </c>
    </row>
    <row r="2" spans="1:11" x14ac:dyDescent="0.3">
      <c r="A2" s="161" t="s">
        <v>116</v>
      </c>
      <c r="B2" s="5" t="s">
        <v>38</v>
      </c>
      <c r="C2" s="162">
        <v>5</v>
      </c>
      <c r="D2" s="163">
        <f t="shared" ref="D2:D10" ca="1" si="0">RANDBETWEEN(1,20)</f>
        <v>8</v>
      </c>
      <c r="E2" s="162">
        <f t="shared" ref="E2:E4" ca="1" si="1">D2+C2</f>
        <v>13</v>
      </c>
      <c r="G2" s="126"/>
      <c r="H2" s="5" t="s">
        <v>38</v>
      </c>
      <c r="I2" s="151"/>
      <c r="J2" s="44">
        <f t="shared" ref="J2:J4" ca="1" si="2">RANDBETWEEN(1,20)</f>
        <v>12</v>
      </c>
      <c r="K2" s="43">
        <f t="shared" ref="K2:K4" ca="1" si="3">J2+I2</f>
        <v>12</v>
      </c>
    </row>
    <row r="3" spans="1:11" x14ac:dyDescent="0.3">
      <c r="A3" s="124" t="s">
        <v>116</v>
      </c>
      <c r="B3" s="5" t="s">
        <v>39</v>
      </c>
      <c r="C3" s="43">
        <v>4</v>
      </c>
      <c r="D3" s="44">
        <f t="shared" ca="1" si="0"/>
        <v>18</v>
      </c>
      <c r="E3" s="43">
        <f t="shared" ca="1" si="1"/>
        <v>22</v>
      </c>
      <c r="G3" s="126"/>
      <c r="H3" s="5" t="s">
        <v>39</v>
      </c>
      <c r="I3" s="151"/>
      <c r="J3" s="44">
        <f t="shared" ca="1" si="2"/>
        <v>18</v>
      </c>
      <c r="K3" s="43">
        <f t="shared" ca="1" si="3"/>
        <v>18</v>
      </c>
    </row>
    <row r="4" spans="1:11" x14ac:dyDescent="0.3">
      <c r="A4" s="125" t="s">
        <v>116</v>
      </c>
      <c r="B4" s="79" t="s">
        <v>40</v>
      </c>
      <c r="C4" s="45">
        <v>2</v>
      </c>
      <c r="D4" s="46">
        <f t="shared" ca="1" si="0"/>
        <v>2</v>
      </c>
      <c r="E4" s="45">
        <f t="shared" ca="1" si="1"/>
        <v>4</v>
      </c>
      <c r="G4" s="127"/>
      <c r="H4" s="79" t="s">
        <v>40</v>
      </c>
      <c r="I4" s="152"/>
      <c r="J4" s="46">
        <f t="shared" ca="1" si="2"/>
        <v>6</v>
      </c>
      <c r="K4" s="45">
        <f t="shared" ca="1" si="3"/>
        <v>6</v>
      </c>
    </row>
    <row r="5" spans="1:11" x14ac:dyDescent="0.3">
      <c r="A5" s="161" t="s">
        <v>126</v>
      </c>
      <c r="B5" s="5" t="s">
        <v>38</v>
      </c>
      <c r="C5" s="162">
        <v>12</v>
      </c>
      <c r="D5" s="163">
        <f t="shared" ca="1" si="0"/>
        <v>1</v>
      </c>
      <c r="E5" s="162">
        <f t="shared" ref="E5:E7" ca="1" si="4">D5+C5</f>
        <v>13</v>
      </c>
    </row>
    <row r="6" spans="1:11" x14ac:dyDescent="0.3">
      <c r="A6" s="124" t="s">
        <v>126</v>
      </c>
      <c r="B6" s="5" t="s">
        <v>39</v>
      </c>
      <c r="C6" s="43">
        <v>9</v>
      </c>
      <c r="D6" s="44">
        <f t="shared" ca="1" si="0"/>
        <v>11</v>
      </c>
      <c r="E6" s="43">
        <f t="shared" ca="1" si="4"/>
        <v>20</v>
      </c>
    </row>
    <row r="7" spans="1:11" x14ac:dyDescent="0.3">
      <c r="A7" s="125" t="s">
        <v>126</v>
      </c>
      <c r="B7" s="79" t="s">
        <v>40</v>
      </c>
      <c r="C7" s="45">
        <v>9</v>
      </c>
      <c r="D7" s="46">
        <f t="shared" ca="1" si="0"/>
        <v>1</v>
      </c>
      <c r="E7" s="45">
        <f t="shared" ca="1" si="4"/>
        <v>10</v>
      </c>
    </row>
    <row r="8" spans="1:11" x14ac:dyDescent="0.3">
      <c r="A8" s="161" t="s">
        <v>130</v>
      </c>
      <c r="B8" s="5" t="s">
        <v>38</v>
      </c>
      <c r="C8" s="162">
        <v>12</v>
      </c>
      <c r="D8" s="163">
        <f t="shared" ca="1" si="0"/>
        <v>2</v>
      </c>
      <c r="E8" s="162">
        <f t="shared" ref="E8:E10" ca="1" si="5">D8+C8</f>
        <v>14</v>
      </c>
    </row>
    <row r="9" spans="1:11" x14ac:dyDescent="0.3">
      <c r="A9" s="124" t="s">
        <v>130</v>
      </c>
      <c r="B9" s="5" t="s">
        <v>39</v>
      </c>
      <c r="C9" s="43">
        <v>9</v>
      </c>
      <c r="D9" s="44">
        <f t="shared" ca="1" si="0"/>
        <v>3</v>
      </c>
      <c r="E9" s="43">
        <f t="shared" ca="1" si="5"/>
        <v>12</v>
      </c>
    </row>
    <row r="10" spans="1:11" x14ac:dyDescent="0.3">
      <c r="A10" s="125" t="s">
        <v>130</v>
      </c>
      <c r="B10" s="79" t="s">
        <v>40</v>
      </c>
      <c r="C10" s="45">
        <v>9</v>
      </c>
      <c r="D10" s="46">
        <f t="shared" ca="1" si="0"/>
        <v>5</v>
      </c>
      <c r="E10" s="45">
        <f t="shared" ca="1" si="5"/>
        <v>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1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V12" sqref="V12"/>
    </sheetView>
  </sheetViews>
  <sheetFormatPr defaultColWidth="9.69921875" defaultRowHeight="15.6" x14ac:dyDescent="0.3"/>
  <cols>
    <col min="1" max="1" width="12.19921875" style="1" bestFit="1" customWidth="1"/>
    <col min="2" max="2" width="5.69921875" style="1" customWidth="1"/>
    <col min="3" max="3" width="11.09765625" style="1" hidden="1" customWidth="1"/>
    <col min="4" max="4" width="5" style="1" bestFit="1" customWidth="1"/>
    <col min="5" max="5" width="5.8984375" style="1" bestFit="1" customWidth="1"/>
    <col min="6" max="6" width="4.3984375" style="1" customWidth="1"/>
    <col min="7" max="7" width="6.09765625" style="1" bestFit="1" customWidth="1"/>
    <col min="8" max="8" width="8.3984375" style="47" customWidth="1"/>
    <col min="9" max="9" width="2.8984375" style="47" bestFit="1" customWidth="1"/>
    <col min="10" max="10" width="7.19921875" style="47" bestFit="1" customWidth="1"/>
    <col min="11" max="11" width="7.296875" style="47" bestFit="1" customWidth="1"/>
    <col min="12" max="12" width="7" style="47" bestFit="1" customWidth="1"/>
    <col min="13" max="13" width="4.796875" style="47" bestFit="1" customWidth="1"/>
    <col min="14" max="14" width="4.69921875" style="47" bestFit="1" customWidth="1"/>
    <col min="15" max="15" width="8" style="5" bestFit="1" customWidth="1"/>
    <col min="16" max="16" width="5.3984375" style="47" bestFit="1" customWidth="1"/>
    <col min="17" max="17" width="5" style="47" bestFit="1" customWidth="1"/>
    <col min="18" max="19" width="6.09765625" style="47" bestFit="1" customWidth="1"/>
    <col min="20" max="20" width="5" style="47" bestFit="1" customWidth="1"/>
    <col min="21" max="21" width="5.796875" style="47" bestFit="1" customWidth="1"/>
    <col min="22" max="22" width="6.69921875" style="47" bestFit="1" customWidth="1"/>
    <col min="23" max="23" width="9" style="47" bestFit="1" customWidth="1"/>
    <col min="24" max="24" width="7.796875" style="47" bestFit="1" customWidth="1"/>
    <col min="25" max="25" width="8.796875" style="47" bestFit="1" customWidth="1"/>
    <col min="26" max="26" width="5.69921875" style="47" bestFit="1" customWidth="1"/>
    <col min="27" max="27" width="7.3984375" style="47" bestFit="1" customWidth="1"/>
    <col min="28" max="28" width="4.3984375" style="47" bestFit="1" customWidth="1"/>
    <col min="29" max="29" width="6.69921875" style="47" hidden="1" customWidth="1"/>
    <col min="30" max="30" width="7.59765625" style="47" bestFit="1" customWidth="1"/>
    <col min="31" max="16384" width="9.69921875" style="47"/>
  </cols>
  <sheetData>
    <row r="1" spans="1:30" s="16" customFormat="1" ht="32.4" thickTop="1" thickBot="1" x14ac:dyDescent="0.35">
      <c r="A1" s="29" t="s">
        <v>0</v>
      </c>
      <c r="B1" s="123" t="s">
        <v>94</v>
      </c>
      <c r="C1" s="169" t="s">
        <v>104</v>
      </c>
      <c r="D1" s="157" t="s">
        <v>42</v>
      </c>
      <c r="E1" s="158" t="s">
        <v>41</v>
      </c>
      <c r="F1" s="159" t="s">
        <v>43</v>
      </c>
      <c r="G1" s="41" t="s">
        <v>64</v>
      </c>
      <c r="H1" s="39" t="s">
        <v>44</v>
      </c>
      <c r="I1" s="40"/>
      <c r="J1" s="28" t="s">
        <v>45</v>
      </c>
      <c r="K1" s="15" t="s">
        <v>46</v>
      </c>
      <c r="L1" s="17" t="s">
        <v>47</v>
      </c>
      <c r="M1" s="20" t="s">
        <v>48</v>
      </c>
      <c r="N1" s="21" t="s">
        <v>49</v>
      </c>
      <c r="O1" s="22" t="s">
        <v>50</v>
      </c>
      <c r="P1" s="24" t="s">
        <v>51</v>
      </c>
      <c r="Q1" s="206" t="s">
        <v>68</v>
      </c>
      <c r="R1" s="48" t="s">
        <v>65</v>
      </c>
      <c r="S1" s="25" t="s">
        <v>52</v>
      </c>
      <c r="T1" s="26" t="s">
        <v>53</v>
      </c>
      <c r="U1" s="27" t="s">
        <v>66</v>
      </c>
      <c r="V1" s="23" t="s">
        <v>69</v>
      </c>
      <c r="W1" s="30" t="s">
        <v>54</v>
      </c>
      <c r="X1" s="31" t="s">
        <v>55</v>
      </c>
      <c r="Y1" s="34" t="s">
        <v>56</v>
      </c>
      <c r="Z1" s="49" t="s">
        <v>67</v>
      </c>
      <c r="AA1" s="35" t="s">
        <v>57</v>
      </c>
      <c r="AB1" s="33" t="s">
        <v>58</v>
      </c>
      <c r="AC1" s="31" t="s">
        <v>59</v>
      </c>
      <c r="AD1" s="32" t="s">
        <v>60</v>
      </c>
    </row>
    <row r="2" spans="1:30" ht="16.2" thickTop="1" x14ac:dyDescent="0.3">
      <c r="A2" s="84" t="s">
        <v>106</v>
      </c>
      <c r="B2" s="84">
        <v>1</v>
      </c>
      <c r="C2" s="167">
        <v>0</v>
      </c>
      <c r="D2" s="80">
        <v>13</v>
      </c>
      <c r="E2" s="94">
        <v>14</v>
      </c>
      <c r="F2" s="85">
        <v>17</v>
      </c>
      <c r="G2" s="86">
        <v>0</v>
      </c>
      <c r="H2" s="120" t="s">
        <v>61</v>
      </c>
      <c r="I2" s="87">
        <v>0</v>
      </c>
      <c r="J2" s="177"/>
      <c r="K2" s="178"/>
      <c r="L2" s="179"/>
      <c r="M2" s="122"/>
      <c r="N2" s="180"/>
      <c r="O2" s="88"/>
      <c r="P2" s="181"/>
      <c r="Q2" s="207"/>
      <c r="R2" s="168"/>
      <c r="S2" s="187"/>
      <c r="T2" s="89"/>
      <c r="U2" s="90"/>
      <c r="V2" s="91"/>
      <c r="W2" s="81"/>
      <c r="X2" s="82">
        <f t="shared" ref="X2" si="0">SUM(J2:V2)</f>
        <v>0</v>
      </c>
      <c r="Y2" s="182"/>
      <c r="Z2" s="92"/>
      <c r="AA2" s="93"/>
      <c r="AB2" s="83">
        <v>11</v>
      </c>
      <c r="AC2" s="52">
        <f t="shared" ref="AC2" si="1">SUM(AA2:AB2)-(X2+Y2)</f>
        <v>11</v>
      </c>
      <c r="AD2" s="121">
        <f t="shared" ref="AD2" si="2">SMALL(AB2:AC2,1)+Z2</f>
        <v>11</v>
      </c>
    </row>
    <row r="3" spans="1:30" x14ac:dyDescent="0.3">
      <c r="A3" s="84" t="s">
        <v>123</v>
      </c>
      <c r="B3" s="84">
        <v>1</v>
      </c>
      <c r="C3" s="167">
        <v>0</v>
      </c>
      <c r="D3" s="80">
        <v>16</v>
      </c>
      <c r="E3" s="94">
        <v>17</v>
      </c>
      <c r="F3" s="85">
        <v>19</v>
      </c>
      <c r="G3" s="86">
        <v>0</v>
      </c>
      <c r="H3" s="120" t="s">
        <v>61</v>
      </c>
      <c r="I3" s="87">
        <v>0</v>
      </c>
      <c r="J3" s="177"/>
      <c r="K3" s="178"/>
      <c r="L3" s="179"/>
      <c r="M3" s="122"/>
      <c r="N3" s="180"/>
      <c r="O3" s="88"/>
      <c r="P3" s="181"/>
      <c r="Q3" s="207"/>
      <c r="R3" s="168"/>
      <c r="S3" s="187"/>
      <c r="T3" s="89"/>
      <c r="U3" s="90"/>
      <c r="V3" s="91"/>
      <c r="W3" s="81"/>
      <c r="X3" s="82">
        <f t="shared" ref="X3" si="3">SUM(J3:V3)</f>
        <v>0</v>
      </c>
      <c r="Y3" s="182"/>
      <c r="Z3" s="92"/>
      <c r="AA3" s="93"/>
      <c r="AB3" s="83">
        <v>5</v>
      </c>
      <c r="AC3" s="52">
        <f t="shared" ref="AC3" si="4">SUM(AA3:AB3)-(X3+Y3)</f>
        <v>5</v>
      </c>
      <c r="AD3" s="121">
        <f t="shared" ref="AD3" si="5">SMALL(AB3:AC3,1)+Z3</f>
        <v>5</v>
      </c>
    </row>
    <row r="4" spans="1:30" x14ac:dyDescent="0.3">
      <c r="A4" s="176" t="s">
        <v>113</v>
      </c>
      <c r="B4" s="176">
        <v>2</v>
      </c>
      <c r="C4" s="167">
        <v>0</v>
      </c>
      <c r="D4" s="80">
        <v>11</v>
      </c>
      <c r="E4" s="94">
        <v>24</v>
      </c>
      <c r="F4" s="85">
        <v>25</v>
      </c>
      <c r="G4" s="86">
        <v>0</v>
      </c>
      <c r="H4" s="120" t="s">
        <v>61</v>
      </c>
      <c r="I4" s="87">
        <v>0</v>
      </c>
      <c r="J4" s="174">
        <v>10</v>
      </c>
      <c r="K4" s="175"/>
      <c r="L4" s="166"/>
      <c r="M4" s="122"/>
      <c r="N4" s="164"/>
      <c r="O4" s="88"/>
      <c r="P4" s="173"/>
      <c r="Q4" s="207"/>
      <c r="R4" s="168"/>
      <c r="S4" s="187"/>
      <c r="T4" s="89"/>
      <c r="U4" s="90"/>
      <c r="V4" s="91"/>
      <c r="W4" s="81"/>
      <c r="X4" s="82">
        <f t="shared" ref="X4" si="6">SUM(J4:W4)</f>
        <v>10</v>
      </c>
      <c r="Y4" s="165"/>
      <c r="Z4" s="92"/>
      <c r="AA4" s="93"/>
      <c r="AB4" s="83">
        <v>100</v>
      </c>
      <c r="AC4" s="52">
        <f t="shared" ref="AC4" si="7">SUM(AA4:AB4)-(X4+Y4)</f>
        <v>90</v>
      </c>
      <c r="AD4" s="121">
        <f t="shared" ref="AD4" si="8">SMALL(AB4:AC4,1)+Z4</f>
        <v>90</v>
      </c>
    </row>
    <row r="5" spans="1:30" x14ac:dyDescent="0.3">
      <c r="A5" s="176" t="s">
        <v>121</v>
      </c>
      <c r="B5" s="176">
        <v>2</v>
      </c>
      <c r="C5" s="167">
        <v>0</v>
      </c>
      <c r="D5" s="80">
        <v>18</v>
      </c>
      <c r="E5" s="189">
        <v>14</v>
      </c>
      <c r="F5" s="85">
        <v>18</v>
      </c>
      <c r="G5" s="86">
        <v>0</v>
      </c>
      <c r="H5" s="120" t="s">
        <v>61</v>
      </c>
      <c r="I5" s="87">
        <v>0</v>
      </c>
      <c r="J5" s="174">
        <v>16</v>
      </c>
      <c r="K5" s="175"/>
      <c r="L5" s="166"/>
      <c r="M5" s="122"/>
      <c r="N5" s="164"/>
      <c r="O5" s="88"/>
      <c r="P5" s="173"/>
      <c r="Q5" s="207"/>
      <c r="R5" s="168"/>
      <c r="S5" s="187"/>
      <c r="T5" s="89"/>
      <c r="U5" s="90"/>
      <c r="V5" s="91"/>
      <c r="W5" s="81"/>
      <c r="X5" s="82">
        <f t="shared" ref="X5:X6" si="9">SUM(J5:W5)</f>
        <v>16</v>
      </c>
      <c r="Y5" s="165"/>
      <c r="Z5" s="92"/>
      <c r="AA5" s="93"/>
      <c r="AB5" s="83">
        <v>39</v>
      </c>
      <c r="AC5" s="52">
        <f t="shared" ref="AC5:AC6" si="10">SUM(AA5:AB5)-(X5+Y5)</f>
        <v>23</v>
      </c>
      <c r="AD5" s="121">
        <f t="shared" ref="AD5:AD6" si="11">SMALL(AB5:AC5,1)+Z5</f>
        <v>23</v>
      </c>
    </row>
    <row r="6" spans="1:30" x14ac:dyDescent="0.3">
      <c r="A6" s="176" t="s">
        <v>122</v>
      </c>
      <c r="B6" s="176">
        <v>2</v>
      </c>
      <c r="C6" s="167">
        <v>0</v>
      </c>
      <c r="D6" s="80">
        <v>10</v>
      </c>
      <c r="E6" s="94">
        <v>15</v>
      </c>
      <c r="F6" s="85">
        <v>15</v>
      </c>
      <c r="G6" s="86">
        <v>0</v>
      </c>
      <c r="H6" s="120" t="s">
        <v>61</v>
      </c>
      <c r="I6" s="87">
        <v>0</v>
      </c>
      <c r="J6" s="174"/>
      <c r="K6" s="175"/>
      <c r="L6" s="166"/>
      <c r="M6" s="122"/>
      <c r="N6" s="164"/>
      <c r="O6" s="88"/>
      <c r="P6" s="173"/>
      <c r="Q6" s="207"/>
      <c r="R6" s="168"/>
      <c r="S6" s="187"/>
      <c r="T6" s="89"/>
      <c r="U6" s="90"/>
      <c r="V6" s="91"/>
      <c r="W6" s="81"/>
      <c r="X6" s="82">
        <f t="shared" si="9"/>
        <v>0</v>
      </c>
      <c r="Y6" s="165"/>
      <c r="Z6" s="92"/>
      <c r="AA6" s="93"/>
      <c r="AB6" s="83">
        <v>53</v>
      </c>
      <c r="AC6" s="52">
        <f t="shared" si="10"/>
        <v>53</v>
      </c>
      <c r="AD6" s="121">
        <f t="shared" si="11"/>
        <v>53</v>
      </c>
    </row>
    <row r="7" spans="1:30" x14ac:dyDescent="0.3">
      <c r="A7" s="132" t="s">
        <v>139</v>
      </c>
      <c r="B7" s="132">
        <v>2</v>
      </c>
      <c r="C7" s="167">
        <v>0</v>
      </c>
      <c r="D7" s="80">
        <v>11</v>
      </c>
      <c r="E7" s="94">
        <v>12</v>
      </c>
      <c r="F7" s="85">
        <v>13</v>
      </c>
      <c r="G7" s="86">
        <v>0</v>
      </c>
      <c r="H7" s="120" t="s">
        <v>61</v>
      </c>
      <c r="I7" s="87">
        <v>0</v>
      </c>
      <c r="J7" s="174">
        <v>48</v>
      </c>
      <c r="K7" s="175">
        <v>26</v>
      </c>
      <c r="L7" s="166"/>
      <c r="M7" s="122"/>
      <c r="N7" s="164"/>
      <c r="O7" s="88"/>
      <c r="P7" s="173"/>
      <c r="Q7" s="207"/>
      <c r="R7" s="168"/>
      <c r="S7" s="187"/>
      <c r="T7" s="89"/>
      <c r="U7" s="90"/>
      <c r="V7" s="91"/>
      <c r="W7" s="81"/>
      <c r="X7" s="82">
        <f t="shared" ref="X7" si="12">SUM(J7:W7)</f>
        <v>74</v>
      </c>
      <c r="Y7" s="165"/>
      <c r="Z7" s="92"/>
      <c r="AA7" s="93"/>
      <c r="AB7" s="83">
        <v>29</v>
      </c>
      <c r="AC7" s="52">
        <f t="shared" ref="AC7" si="13">SUM(AA7:AB7)-(X7+Y7)</f>
        <v>-45</v>
      </c>
      <c r="AD7" s="121">
        <f t="shared" ref="AD7" si="14">SMALL(AB7:AC7,1)+Z7</f>
        <v>-45</v>
      </c>
    </row>
    <row r="8" spans="1:30" x14ac:dyDescent="0.3">
      <c r="A8" s="132" t="s">
        <v>140</v>
      </c>
      <c r="B8" s="132">
        <v>2</v>
      </c>
      <c r="C8" s="167">
        <v>0</v>
      </c>
      <c r="D8" s="80">
        <v>11</v>
      </c>
      <c r="E8" s="94">
        <v>12</v>
      </c>
      <c r="F8" s="85">
        <v>13</v>
      </c>
      <c r="G8" s="86">
        <v>0</v>
      </c>
      <c r="H8" s="120" t="s">
        <v>61</v>
      </c>
      <c r="I8" s="87">
        <v>0</v>
      </c>
      <c r="J8" s="174">
        <v>42</v>
      </c>
      <c r="K8" s="175"/>
      <c r="L8" s="166"/>
      <c r="M8" s="122"/>
      <c r="N8" s="164"/>
      <c r="O8" s="88"/>
      <c r="P8" s="173"/>
      <c r="Q8" s="207"/>
      <c r="R8" s="168"/>
      <c r="S8" s="187"/>
      <c r="T8" s="89"/>
      <c r="U8" s="90"/>
      <c r="V8" s="91"/>
      <c r="W8" s="81"/>
      <c r="X8" s="82">
        <f t="shared" ref="X8:X9" si="15">SUM(J8:W8)</f>
        <v>42</v>
      </c>
      <c r="Y8" s="165"/>
      <c r="Z8" s="92"/>
      <c r="AA8" s="93"/>
      <c r="AB8" s="83">
        <v>29</v>
      </c>
      <c r="AC8" s="52">
        <f t="shared" ref="AC8:AC9" si="16">SUM(AA8:AB8)-(X8+Y8)</f>
        <v>-13</v>
      </c>
      <c r="AD8" s="121">
        <f t="shared" ref="AD8:AD9" si="17">SMALL(AB8:AC8,1)+Z8</f>
        <v>-13</v>
      </c>
    </row>
    <row r="9" spans="1:30" x14ac:dyDescent="0.3">
      <c r="A9" s="132" t="s">
        <v>126</v>
      </c>
      <c r="B9" s="132">
        <v>2</v>
      </c>
      <c r="C9" s="167">
        <v>0</v>
      </c>
      <c r="D9" s="80">
        <v>10</v>
      </c>
      <c r="E9" s="94">
        <v>16</v>
      </c>
      <c r="F9" s="85">
        <v>17</v>
      </c>
      <c r="G9" s="86">
        <v>0</v>
      </c>
      <c r="H9" s="120" t="s">
        <v>61</v>
      </c>
      <c r="I9" s="87">
        <v>0</v>
      </c>
      <c r="J9" s="174">
        <v>80</v>
      </c>
      <c r="K9" s="175">
        <v>31</v>
      </c>
      <c r="L9" s="166"/>
      <c r="M9" s="122"/>
      <c r="N9" s="164"/>
      <c r="O9" s="88"/>
      <c r="P9" s="173"/>
      <c r="Q9" s="207"/>
      <c r="R9" s="168"/>
      <c r="S9" s="187"/>
      <c r="T9" s="89"/>
      <c r="U9" s="90"/>
      <c r="V9" s="91"/>
      <c r="W9" s="81"/>
      <c r="X9" s="82">
        <f t="shared" si="15"/>
        <v>111</v>
      </c>
      <c r="Y9" s="165"/>
      <c r="Z9" s="92"/>
      <c r="AA9" s="93"/>
      <c r="AB9" s="83">
        <v>105</v>
      </c>
      <c r="AC9" s="52">
        <f t="shared" si="16"/>
        <v>-6</v>
      </c>
      <c r="AD9" s="121">
        <f t="shared" si="17"/>
        <v>-6</v>
      </c>
    </row>
    <row r="10" spans="1:30" x14ac:dyDescent="0.3">
      <c r="A10" s="132" t="s">
        <v>130</v>
      </c>
      <c r="B10" s="132">
        <v>2</v>
      </c>
      <c r="C10" s="167">
        <v>0</v>
      </c>
      <c r="D10" s="80">
        <v>10</v>
      </c>
      <c r="E10" s="94">
        <v>16</v>
      </c>
      <c r="F10" s="85">
        <v>17</v>
      </c>
      <c r="G10" s="86">
        <v>0</v>
      </c>
      <c r="H10" s="120" t="s">
        <v>61</v>
      </c>
      <c r="I10" s="87">
        <v>0</v>
      </c>
      <c r="J10" s="174"/>
      <c r="K10" s="175"/>
      <c r="L10" s="166"/>
      <c r="M10" s="122"/>
      <c r="N10" s="164"/>
      <c r="O10" s="88"/>
      <c r="P10" s="173"/>
      <c r="Q10" s="207"/>
      <c r="R10" s="168"/>
      <c r="S10" s="187"/>
      <c r="T10" s="89"/>
      <c r="U10" s="90"/>
      <c r="V10" s="91"/>
      <c r="W10" s="81"/>
      <c r="X10" s="82">
        <f t="shared" ref="X10:X11" si="18">SUM(J10:W10)</f>
        <v>0</v>
      </c>
      <c r="Y10" s="165"/>
      <c r="Z10" s="92"/>
      <c r="AA10" s="93"/>
      <c r="AB10" s="83">
        <v>62</v>
      </c>
      <c r="AC10" s="52">
        <f t="shared" ref="AC10:AC11" si="19">SUM(AA10:AB10)-(X10+Y10)</f>
        <v>62</v>
      </c>
      <c r="AD10" s="121">
        <f t="shared" ref="AD10:AD11" si="20">SMALL(AB10:AC10,1)+Z10</f>
        <v>62</v>
      </c>
    </row>
    <row r="11" spans="1:30" x14ac:dyDescent="0.3">
      <c r="A11" s="132" t="s">
        <v>131</v>
      </c>
      <c r="B11" s="132">
        <v>2</v>
      </c>
      <c r="C11" s="167">
        <v>0</v>
      </c>
      <c r="D11" s="80">
        <v>11</v>
      </c>
      <c r="E11" s="94">
        <v>16</v>
      </c>
      <c r="F11" s="85">
        <v>18</v>
      </c>
      <c r="G11" s="86">
        <v>0</v>
      </c>
      <c r="H11" s="120" t="s">
        <v>61</v>
      </c>
      <c r="I11" s="87">
        <v>0</v>
      </c>
      <c r="J11" s="174">
        <v>56</v>
      </c>
      <c r="K11" s="175"/>
      <c r="L11" s="166"/>
      <c r="M11" s="122"/>
      <c r="N11" s="164"/>
      <c r="O11" s="88"/>
      <c r="P11" s="173"/>
      <c r="Q11" s="205" t="s">
        <v>143</v>
      </c>
      <c r="R11" s="168">
        <v>9</v>
      </c>
      <c r="S11" s="187"/>
      <c r="T11" s="89"/>
      <c r="U11" s="90"/>
      <c r="V11" s="91">
        <v>19</v>
      </c>
      <c r="W11" s="81"/>
      <c r="X11" s="82">
        <f t="shared" si="18"/>
        <v>84</v>
      </c>
      <c r="Y11" s="165"/>
      <c r="Z11" s="92"/>
      <c r="AA11" s="93"/>
      <c r="AB11" s="83">
        <v>68</v>
      </c>
      <c r="AC11" s="52">
        <f t="shared" si="19"/>
        <v>-16</v>
      </c>
      <c r="AD11" s="121">
        <f t="shared" si="20"/>
        <v>-16</v>
      </c>
    </row>
  </sheetData>
  <sortState xmlns:xlrd2="http://schemas.microsoft.com/office/spreadsheetml/2017/richdata2" ref="A2:AD7">
    <sortCondition descending="1" ref="B2:B7"/>
  </sortState>
  <conditionalFormatting sqref="AD2:AD11">
    <cfRule type="cellIs" dxfId="1" priority="1" stopIfTrue="1" operator="lessThan">
      <formula>0.5</formula>
    </cfRule>
    <cfRule type="cellIs" dxfId="0" priority="2" operator="lessThan">
      <formula>0.5*AB2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7" t="s">
        <v>11</v>
      </c>
      <c r="I1" s="147" t="s">
        <v>99</v>
      </c>
      <c r="J1" s="147" t="s">
        <v>100</v>
      </c>
      <c r="K1" s="147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6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12</v>
      </c>
      <c r="H2" s="148">
        <f ca="1">RANDBETWEEN(1,3)+RANDBETWEEN(1,3)+RANDBETWEEN(1,3)+RANDBETWEEN(1,3)+RANDBETWEEN(1,3)+RANDBETWEEN(1,3)</f>
        <v>11</v>
      </c>
      <c r="I2" s="148">
        <f ca="1">RANDBETWEEN(1,3)+RANDBETWEEN(1,3)+RANDBETWEEN(1,3)+RANDBETWEEN(1,3)+RANDBETWEEN(1,3)+RANDBETWEEN(1,3)+RANDBETWEEN(1,3)</f>
        <v>11</v>
      </c>
      <c r="J2" s="148">
        <f ca="1">RANDBETWEEN(1,3)+RANDBETWEEN(1,3)+RANDBETWEEN(1,3)+RANDBETWEEN(1,3)+RANDBETWEEN(1,3)+RANDBETWEEN(1,3)+RANDBETWEEN(1,3)+RANDBETWEEN(1,3)</f>
        <v>14</v>
      </c>
      <c r="K2" s="148">
        <f ca="1">RANDBETWEEN(1,3)+RANDBETWEEN(1,3)+RANDBETWEEN(1,3)+RANDBETWEEN(1,3)+RANDBETWEEN(1,3)+RANDBETWEEN(1,3)+RANDBETWEEN(1,3)+RANDBETWEEN(1,3)+RANDBETWEEN(1,3)</f>
        <v>14</v>
      </c>
      <c r="L2" s="8">
        <f ca="1">RANDBETWEEN(1,3)+RANDBETWEEN(1,3)+RANDBETWEEN(1,3)+RANDBETWEEN(1,3)+RANDBETWEEN(1,3)+RANDBETWEEN(1,3)+RANDBETWEEN(1,3)+RANDBETWEEN(1,3)+RANDBETWEEN(1,3)+RANDBETWEEN(1,3)</f>
        <v>23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8</v>
      </c>
      <c r="E3" s="10">
        <f ca="1">RANDBETWEEN(1,4)+RANDBETWEEN(1,4)+RANDBETWEEN(1,4)</f>
        <v>6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15</v>
      </c>
      <c r="H3" s="149">
        <f ca="1">RANDBETWEEN(1,4)+RANDBETWEEN(1,4)+RANDBETWEEN(1,4)+RANDBETWEEN(1,4)+RANDBETWEEN(1,4)+RANDBETWEEN(1,4)</f>
        <v>18</v>
      </c>
      <c r="I3" s="149">
        <f ca="1">RANDBETWEEN(1,4)+RANDBETWEEN(1,4)+RANDBETWEEN(1,4)+RANDBETWEEN(1,4)+RANDBETWEEN(1,4)+RANDBETWEEN(1,4)+RANDBETWEEN(1,4)</f>
        <v>16</v>
      </c>
      <c r="J3" s="149">
        <f ca="1">RANDBETWEEN(1,4)+RANDBETWEEN(1,4)+RANDBETWEEN(1,4)+RANDBETWEEN(1,4)+RANDBETWEEN(1,4)+RANDBETWEEN(1,4)+RANDBETWEEN(1,4)+RANDBETWEEN(1,4)</f>
        <v>20</v>
      </c>
      <c r="K3" s="149">
        <f ca="1">RANDBETWEEN(1,4)+RANDBETWEEN(1,4)+RANDBETWEEN(1,4)+RANDBETWEEN(1,4)+RANDBETWEEN(1,4)+RANDBETWEEN(1,4)+RANDBETWEEN(1,4)+RANDBETWEEN(1,4)+RANDBETWEEN(1,4)</f>
        <v>26</v>
      </c>
      <c r="L3" s="11">
        <f ca="1">RANDBETWEEN(1,4)+RANDBETWEEN(1,4)+RANDBETWEEN(1,4)+RANDBETWEEN(1,4)+RANDBETWEEN(1,4)+RANDBETWEEN(1,4)+RANDBETWEEN(1,4)+RANDBETWEEN(1,4)+RANDBETWEEN(1,4)+RANDBETWEEN(1,4)</f>
        <v>23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6</v>
      </c>
      <c r="D4" s="10">
        <f ca="1">RANDBETWEEN(1,6)+RANDBETWEEN(1,6)</f>
        <v>8</v>
      </c>
      <c r="E4" s="10">
        <f ca="1">RANDBETWEEN(1,6)+RANDBETWEEN(1,6)+RANDBETWEEN(1,6)</f>
        <v>12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23</v>
      </c>
      <c r="H4" s="149">
        <f ca="1">RANDBETWEEN(1,6)+RANDBETWEEN(1,6)+RANDBETWEEN(1,6)+RANDBETWEEN(1,6)+RANDBETWEEN(1,6)+RANDBETWEEN(1,6)</f>
        <v>16</v>
      </c>
      <c r="I4" s="149">
        <f ca="1">RANDBETWEEN(1,6)+RANDBETWEEN(1,6)+RANDBETWEEN(1,6)+RANDBETWEEN(1,6)+RANDBETWEEN(1,6)+RANDBETWEEN(1,6)+RANDBETWEEN(1,6)</f>
        <v>24</v>
      </c>
      <c r="J4" s="149">
        <f ca="1">RANDBETWEEN(1,6)+RANDBETWEEN(1,6)+RANDBETWEEN(1,6)+RANDBETWEEN(1,6)+RANDBETWEEN(1,6)+RANDBETWEEN(1,6)+RANDBETWEEN(1,6)+RANDBETWEEN(1,6)</f>
        <v>39</v>
      </c>
      <c r="K4" s="149">
        <f ca="1">RANDBETWEEN(1,6)+RANDBETWEEN(1,6)+RANDBETWEEN(1,6)+RANDBETWEEN(1,6)+RANDBETWEEN(1,6)+RANDBETWEEN(1,6)+RANDBETWEEN(1,6)+RANDBETWEEN(1,6)+RANDBETWEEN(1,6)</f>
        <v>29</v>
      </c>
      <c r="L4" s="11">
        <f ca="1">RANDBETWEEN(1,6)+RANDBETWEEN(1,6)+RANDBETWEEN(1,6)+RANDBETWEEN(1,6)+RANDBETWEEN(1,6)+RANDBETWEEN(1,6)+RANDBETWEEN(1,6)+RANDBETWEEN(1,6)+RANDBETWEEN(1,6)+RANDBETWEEN(1,6)</f>
        <v>40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2</v>
      </c>
      <c r="D5" s="10">
        <f ca="1">RANDBETWEEN(1,8)+RANDBETWEEN(1,8)</f>
        <v>12</v>
      </c>
      <c r="E5" s="10">
        <f ca="1">RANDBETWEEN(1,8)+RANDBETWEEN(1,8)+RANDBETWEEN(1,8)</f>
        <v>14</v>
      </c>
      <c r="F5" s="10">
        <f ca="1">RANDBETWEEN(1,8)+RANDBETWEEN(1,8)+RANDBETWEEN(1,8)+RANDBETWEEN(1,8)</f>
        <v>21</v>
      </c>
      <c r="G5" s="10">
        <f ca="1">RANDBETWEEN(1,8)+RANDBETWEEN(1,8)+RANDBETWEEN(1,8)+RANDBETWEEN(1,8)+RANDBETWEEN(1,8)</f>
        <v>22</v>
      </c>
      <c r="H5" s="149">
        <f ca="1">RANDBETWEEN(1,8)+RANDBETWEEN(1,8)+RANDBETWEEN(1,8)+RANDBETWEEN(1,8)+RANDBETWEEN(1,8)+RANDBETWEEN(1,8)</f>
        <v>27</v>
      </c>
      <c r="I5" s="149">
        <f ca="1">RANDBETWEEN(1,8)+RANDBETWEEN(1,8)+RANDBETWEEN(1,8)+RANDBETWEEN(1,8)+RANDBETWEEN(1,8)+RANDBETWEEN(1,8)+RANDBETWEEN(1,8)</f>
        <v>24</v>
      </c>
      <c r="J5" s="149">
        <f ca="1">RANDBETWEEN(1,8)+RANDBETWEEN(1,8)+RANDBETWEEN(1,8)+RANDBETWEEN(1,8)+RANDBETWEEN(1,8)+RANDBETWEEN(1,8)+RANDBETWEEN(1,8)+RANDBETWEEN(1,8)</f>
        <v>24</v>
      </c>
      <c r="K5" s="149">
        <f ca="1">RANDBETWEEN(1,8)+RANDBETWEEN(1,8)+RANDBETWEEN(1,8)+RANDBETWEEN(1,8)+RANDBETWEEN(1,8)+RANDBETWEEN(1,8)+RANDBETWEEN(1,8)+RANDBETWEEN(1,8)+RANDBETWEEN(1,8)</f>
        <v>35</v>
      </c>
      <c r="L5" s="11">
        <f ca="1">RANDBETWEEN(1,8)+RANDBETWEEN(1,8)+RANDBETWEEN(1,8)+RANDBETWEEN(1,8)+RANDBETWEEN(1,8)+RANDBETWEEN(1,8)+RANDBETWEEN(1,8)+RANDBETWEEN(1,8)+RANDBETWEEN(1,8)+RANDBETWEEN(1,8)</f>
        <v>62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10</v>
      </c>
      <c r="D6" s="10">
        <f ca="1">RANDBETWEEN(1,10)+RANDBETWEEN(1,10)</f>
        <v>9</v>
      </c>
      <c r="E6" s="10">
        <f ca="1">RANDBETWEEN(1,10)+RANDBETWEEN(1,10)+RANDBETWEEN(1,10)</f>
        <v>15</v>
      </c>
      <c r="F6" s="10">
        <f ca="1">RANDBETWEEN(1,10)+RANDBETWEEN(1,10)+RANDBETWEEN(1,10)+RANDBETWEEN(1,10)</f>
        <v>25</v>
      </c>
      <c r="G6" s="10">
        <f ca="1">RANDBETWEEN(1,10)+RANDBETWEEN(1,10)+RANDBETWEEN(1,10)+RANDBETWEEN(1,10)+RANDBETWEEN(1,10)</f>
        <v>23</v>
      </c>
      <c r="H6" s="149">
        <f ca="1">RANDBETWEEN(1,10)+RANDBETWEEN(1,10)+RANDBETWEEN(1,10)+RANDBETWEEN(1,10)+RANDBETWEEN(1,10)+RANDBETWEEN(1,10)</f>
        <v>33</v>
      </c>
      <c r="I6" s="149">
        <f ca="1">RANDBETWEEN(1,10)+RANDBETWEEN(1,10)+RANDBETWEEN(1,10)+RANDBETWEEN(1,10)+RANDBETWEEN(1,10)+RANDBETWEEN(1,10)+RANDBETWEEN(1,10)</f>
        <v>54</v>
      </c>
      <c r="J6" s="149">
        <f ca="1">RANDBETWEEN(1,10)+RANDBETWEEN(1,10)+RANDBETWEEN(1,10)+RANDBETWEEN(1,10)+RANDBETWEEN(1,10)+RANDBETWEEN(1,10)+RANDBETWEEN(1,10)+RANDBETWEEN(1,10)</f>
        <v>42</v>
      </c>
      <c r="K6" s="149">
        <f ca="1">RANDBETWEEN(1,10)+RANDBETWEEN(1,10)+RANDBETWEEN(1,10)+RANDBETWEEN(1,10)+RANDBETWEEN(1,10)+RANDBETWEEN(1,10)+RANDBETWEEN(1,10)+RANDBETWEEN(1,10)+RANDBETWEEN(1,10)</f>
        <v>50</v>
      </c>
      <c r="L6" s="11">
        <f ca="1">RANDBETWEEN(1,10)+RANDBETWEEN(1,10)+RANDBETWEEN(1,10)+RANDBETWEEN(1,10)+RANDBETWEEN(1,10)+RANDBETWEEN(1,10)+RANDBETWEEN(1,10)+RANDBETWEEN(1,10)+RANDBETWEEN(1,10)+RANDBETWEEN(1,10)</f>
        <v>69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2</v>
      </c>
      <c r="D7" s="10">
        <f ca="1">RANDBETWEEN(1,12)+RANDBETWEEN(1,12)</f>
        <v>14</v>
      </c>
      <c r="E7" s="10">
        <f ca="1">RANDBETWEEN(1,12)+RANDBETWEEN(1,12)+RANDBETWEEN(1,12)</f>
        <v>23</v>
      </c>
      <c r="F7" s="10">
        <f ca="1">RANDBETWEEN(1,12)+RANDBETWEEN(1,12)+RANDBETWEEN(1,12)+RANDBETWEEN(1,12)</f>
        <v>19</v>
      </c>
      <c r="G7" s="10">
        <f ca="1">RANDBETWEEN(1,12)+RANDBETWEEN(1,12)+RANDBETWEEN(1,12)+RANDBETWEEN(1,12)+RANDBETWEEN(1,12)</f>
        <v>36</v>
      </c>
      <c r="H7" s="149">
        <f ca="1">RANDBETWEEN(1,12)+RANDBETWEEN(1,12)+RANDBETWEEN(1,12)+RANDBETWEEN(1,12)+RANDBETWEEN(1,12)+RANDBETWEEN(1,12)</f>
        <v>37</v>
      </c>
      <c r="I7" s="149">
        <f ca="1">RANDBETWEEN(1,12)+RANDBETWEEN(1,12)+RANDBETWEEN(1,12)+RANDBETWEEN(1,12)+RANDBETWEEN(1,12)+RANDBETWEEN(1,12)+RANDBETWEEN(1,12)</f>
        <v>53</v>
      </c>
      <c r="J7" s="149">
        <f ca="1">RANDBETWEEN(1,12)+RANDBETWEEN(1,12)+RANDBETWEEN(1,12)+RANDBETWEEN(1,12)+RANDBETWEEN(1,12)+RANDBETWEEN(1,12)+RANDBETWEEN(1,12)+RANDBETWEEN(1,12)</f>
        <v>64</v>
      </c>
      <c r="K7" s="149">
        <f ca="1">RANDBETWEEN(1,12)+RANDBETWEEN(1,12)+RANDBETWEEN(1,12)+RANDBETWEEN(1,12)+RANDBETWEEN(1,12)+RANDBETWEEN(1,12)+RANDBETWEEN(1,12)+RANDBETWEEN(1,12)+RANDBETWEEN(1,12)</f>
        <v>65</v>
      </c>
      <c r="L7" s="11">
        <f ca="1">RANDBETWEEN(1,12)+RANDBETWEEN(1,12)+RANDBETWEEN(1,12)+RANDBETWEEN(1,12)+RANDBETWEEN(1,12)+RANDBETWEEN(1,12)+RANDBETWEEN(1,12)+RANDBETWEEN(1,12)+RANDBETWEEN(1,12)+RANDBETWEEN(1,12)</f>
        <v>53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11</v>
      </c>
      <c r="D8" s="10">
        <f ca="1">RANDBETWEEN(1,20)+RANDBETWEEN(1,20)</f>
        <v>28</v>
      </c>
      <c r="E8" s="10">
        <f ca="1">RANDBETWEEN(1,20)+RANDBETWEEN(1,20)+RANDBETWEEN(1,20)</f>
        <v>19</v>
      </c>
      <c r="F8" s="10">
        <f ca="1">RANDBETWEEN(1,20)+RANDBETWEEN(1,20)+RANDBETWEEN(1,20)+RANDBETWEEN(1,20)</f>
        <v>38</v>
      </c>
      <c r="G8" s="10">
        <f ca="1">RANDBETWEEN(1,20)+RANDBETWEEN(1,20)+RANDBETWEEN(1,20)+RANDBETWEEN(1,20)+RANDBETWEEN(1,20)</f>
        <v>54</v>
      </c>
      <c r="H8" s="149">
        <f ca="1">RANDBETWEEN(1,20)+RANDBETWEEN(1,20)+RANDBETWEEN(1,20)+RANDBETWEEN(1,20)+RANDBETWEEN(1,20)+RANDBETWEEN(1,20)</f>
        <v>58</v>
      </c>
      <c r="I8" s="149">
        <f ca="1">RANDBETWEEN(1,20)+RANDBETWEEN(1,20)+RANDBETWEEN(1,20)+RANDBETWEEN(1,20)+RANDBETWEEN(1,20)+RANDBETWEEN(1,20)+RANDBETWEEN(1,20)</f>
        <v>88</v>
      </c>
      <c r="J8" s="149">
        <f ca="1">RANDBETWEEN(1,20)+RANDBETWEEN(1,20)+RANDBETWEEN(1,20)+RANDBETWEEN(1,20)+RANDBETWEEN(1,20)+RANDBETWEEN(1,20)+RANDBETWEEN(1,20)+RANDBETWEEN(1,20)</f>
        <v>87</v>
      </c>
      <c r="K8" s="149">
        <f ca="1">RANDBETWEEN(1,20)+RANDBETWEEN(1,20)+RANDBETWEEN(1,20)+RANDBETWEEN(1,20)+RANDBETWEEN(1,20)+RANDBETWEEN(1,20)+RANDBETWEEN(1,20)+RANDBETWEEN(1,20)+RANDBETWEEN(1,20)</f>
        <v>84</v>
      </c>
      <c r="L8" s="11">
        <f ca="1">RANDBETWEEN(1,20)+RANDBETWEEN(1,20)+RANDBETWEEN(1,20)+RANDBETWEEN(1,20)+RANDBETWEEN(1,20)+RANDBETWEEN(1,20)+RANDBETWEEN(1,20)+RANDBETWEEN(1,20)+RANDBETWEEN(1,20)+RANDBETWEEN(1,20)</f>
        <v>109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58</v>
      </c>
      <c r="D9" s="13">
        <f ca="1">RANDBETWEEN(1,100)+RANDBETWEEN(1,100)</f>
        <v>164</v>
      </c>
      <c r="E9" s="13">
        <f ca="1">RANDBETWEEN(1,100)+RANDBETWEEN(1,100)+RANDBETWEEN(1,100)</f>
        <v>190</v>
      </c>
      <c r="F9" s="13">
        <f ca="1">RANDBETWEEN(1,100)+RANDBETWEEN(1,100)+RANDBETWEEN(1,100)+RANDBETWEEN(1,100)</f>
        <v>270</v>
      </c>
      <c r="G9" s="13">
        <f ca="1">RANDBETWEEN(1,100)+RANDBETWEEN(1,100)+RANDBETWEEN(1,100)+RANDBETWEEN(1,100)+RANDBETWEEN(1,100)</f>
        <v>296</v>
      </c>
      <c r="H9" s="150">
        <f ca="1">RANDBETWEEN(1,100)+RANDBETWEEN(1,100)+RANDBETWEEN(1,100)+RANDBETWEEN(1,100)+RANDBETWEEN(1,100)+RANDBETWEEN(1,100)</f>
        <v>254</v>
      </c>
      <c r="I9" s="150">
        <f ca="1">RANDBETWEEN(1,100)+RANDBETWEEN(1,100)+RANDBETWEEN(1,100)+RANDBETWEEN(1,100)+RANDBETWEEN(1,100)+RANDBETWEEN(1,100)+RANDBETWEEN(1,100)</f>
        <v>292</v>
      </c>
      <c r="J9" s="150">
        <f ca="1">RANDBETWEEN(1,100)+RANDBETWEEN(1,100)+RANDBETWEEN(1,100)+RANDBETWEEN(1,100)+RANDBETWEEN(1,100)+RANDBETWEEN(1,100)+RANDBETWEEN(1,100)+RANDBETWEEN(1,100)</f>
        <v>483</v>
      </c>
      <c r="K9" s="150">
        <f ca="1">RANDBETWEEN(1,100)+RANDBETWEEN(1,100)+RANDBETWEEN(1,100)+RANDBETWEEN(1,100)+RANDBETWEEN(1,100)+RANDBETWEEN(1,100)+RANDBETWEEN(1,100)+RANDBETWEEN(1,100)+RANDBETWEEN(1,100)</f>
        <v>553</v>
      </c>
      <c r="L9" s="14">
        <f ca="1">RANDBETWEEN(1,100)+RANDBETWEEN(1,100)+RANDBETWEEN(1,100)+RANDBETWEEN(1,100)+RANDBETWEEN(1,100)+RANDBETWEEN(1,100)+RANDBETWEEN(1,100)+RANDBETWEEN(1,100)+RANDBETWEEN(1,100)+RANDBETWEEN(1,100)</f>
        <v>355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0"/>
      <c r="Y27" s="50"/>
      <c r="Z27" s="50"/>
    </row>
    <row r="28" spans="1:26" x14ac:dyDescent="0.3">
      <c r="A28" s="1"/>
      <c r="C28" s="1"/>
      <c r="D28" s="1"/>
      <c r="E28" s="1"/>
      <c r="F28" s="1"/>
      <c r="X28" s="50"/>
      <c r="Y28" s="50"/>
      <c r="Z28" s="50"/>
    </row>
    <row r="29" spans="1:26" x14ac:dyDescent="0.3">
      <c r="A29" s="1"/>
      <c r="C29" s="1"/>
      <c r="D29" s="1"/>
      <c r="E29" s="1"/>
      <c r="F29" s="1"/>
      <c r="U29" s="50"/>
      <c r="V29" s="50"/>
      <c r="W29" s="50"/>
      <c r="X29" s="50"/>
      <c r="Y29" s="50"/>
      <c r="Z29" s="50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2024-07-10T13:37:43Z</dcterms:modified>
</cp:coreProperties>
</file>