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A\Juegos\FMN\NPCs\"/>
    </mc:Choice>
  </mc:AlternateContent>
  <xr:revisionPtr revIDLastSave="0" documentId="13_ncr:1_{52269A1B-7834-499D-9A41-B0F194413C90}"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s>
  <externalReferences>
    <externalReference r:id="rId6"/>
  </externalReferences>
  <definedNames>
    <definedName name="NoShade">'[1]Spell Sheet'!$FH$1</definedName>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File'!$A$1:$H$44</definedName>
    <definedName name="_xlnm.Print_Area" localSheetId="1">Skills!$A$1:$K$27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20" l="1"/>
  <c r="C13" i="20"/>
  <c r="B5" i="15"/>
  <c r="B4" i="15"/>
  <c r="B3" i="15"/>
  <c r="B9" i="4"/>
  <c r="K7" i="6" l="1"/>
  <c r="K8" i="6"/>
  <c r="K4" i="6" l="1"/>
  <c r="K3" i="6"/>
  <c r="I8" i="6" l="1"/>
  <c r="I7" i="6"/>
  <c r="I3" i="6" l="1"/>
  <c r="I4" i="6"/>
  <c r="K10" i="6" l="1"/>
  <c r="K9" i="6"/>
  <c r="H40" i="15" l="1"/>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l="1"/>
  <c r="H6" i="15"/>
  <c r="F40" i="15" l="1"/>
  <c r="F22" i="15"/>
  <c r="F18" i="15"/>
  <c r="F15" i="15"/>
  <c r="F13" i="15"/>
  <c r="B42" i="15" l="1"/>
  <c r="H3" i="15" l="1"/>
  <c r="H4" i="15"/>
  <c r="H5" i="15"/>
  <c r="I16" i="6" l="1"/>
  <c r="I15" i="6"/>
  <c r="I10" i="6"/>
  <c r="I13" i="6" l="1"/>
  <c r="I14" i="6"/>
  <c r="H16" i="6" l="1"/>
  <c r="I9" i="6" l="1"/>
  <c r="C14" i="4" l="1"/>
  <c r="D5" i="15" s="1"/>
  <c r="C15" i="4"/>
  <c r="E5" i="15" l="1"/>
  <c r="G5" i="15"/>
  <c r="I5" i="15" s="1"/>
  <c r="G25" i="19"/>
  <c r="F7" i="15" l="1"/>
  <c r="F9" i="15"/>
  <c r="F16" i="15"/>
  <c r="F21" i="15"/>
  <c r="F23" i="15"/>
  <c r="F26" i="15"/>
  <c r="F39" i="15"/>
  <c r="E11" i="4" l="1"/>
  <c r="J16" i="6" l="1"/>
  <c r="C13" i="4" l="1"/>
  <c r="C12" i="4"/>
  <c r="E12" i="4" s="1"/>
  <c r="C11" i="4"/>
  <c r="C10" i="4"/>
  <c r="H10" i="6" l="1"/>
  <c r="J10" i="6" s="1"/>
  <c r="H9" i="6"/>
  <c r="H4" i="6"/>
  <c r="J4" i="6" s="1"/>
  <c r="H8" i="6"/>
  <c r="J8" i="6" s="1"/>
  <c r="H7" i="6"/>
  <c r="J7" i="6" s="1"/>
  <c r="H3" i="6"/>
  <c r="J3" i="6" s="1"/>
  <c r="B8" i="4"/>
  <c r="H15" i="6"/>
  <c r="H13" i="6"/>
  <c r="H14" i="6"/>
  <c r="E48" i="15"/>
  <c r="E47" i="15"/>
  <c r="E49" i="15"/>
  <c r="E44" i="15"/>
  <c r="E46" i="15"/>
  <c r="E43" i="15"/>
  <c r="E45" i="15"/>
  <c r="D3" i="15"/>
  <c r="G3" i="15" s="1"/>
  <c r="I3" i="15" s="1"/>
  <c r="D4" i="15"/>
  <c r="E13" i="4"/>
  <c r="E15" i="4" s="1"/>
  <c r="E14" i="4" s="1"/>
  <c r="D24" i="15"/>
  <c r="H41" i="15"/>
  <c r="E42" i="15" l="1"/>
  <c r="E3" i="15"/>
  <c r="E4" i="15"/>
  <c r="G4" i="15"/>
  <c r="I4" i="15" s="1"/>
  <c r="J14" i="6"/>
  <c r="J13" i="6"/>
  <c r="J15" i="6"/>
  <c r="J9" i="6"/>
  <c r="G24" i="15"/>
  <c r="I24" i="15" s="1"/>
  <c r="E24" i="15"/>
  <c r="D29" i="15" l="1"/>
  <c r="E29" i="15" l="1"/>
  <c r="G29" i="15"/>
  <c r="D35" i="15"/>
  <c r="D19" i="15"/>
  <c r="D37" i="15"/>
  <c r="D34" i="15"/>
  <c r="D39" i="15"/>
  <c r="D36" i="15"/>
  <c r="D38" i="15"/>
  <c r="D31" i="15"/>
  <c r="D40" i="15"/>
  <c r="D27" i="15"/>
  <c r="D33" i="15"/>
  <c r="D14" i="15"/>
  <c r="D12" i="15"/>
  <c r="D41" i="15"/>
  <c r="D32" i="15"/>
  <c r="D30" i="15"/>
  <c r="D28" i="15"/>
  <c r="D26" i="15"/>
  <c r="D25" i="15"/>
  <c r="D23" i="15"/>
  <c r="D22" i="15"/>
  <c r="D21" i="15"/>
  <c r="D20" i="15"/>
  <c r="D18" i="15"/>
  <c r="D17" i="15"/>
  <c r="D16" i="15"/>
  <c r="D15" i="15"/>
  <c r="D13" i="15"/>
  <c r="D11" i="15"/>
  <c r="D10" i="15"/>
  <c r="D9" i="15"/>
  <c r="D8" i="15"/>
  <c r="D7" i="15"/>
  <c r="D6" i="15"/>
  <c r="E7" i="15" l="1"/>
  <c r="G7" i="15"/>
  <c r="E11" i="15"/>
  <c r="G11" i="15"/>
  <c r="I11" i="15" s="1"/>
  <c r="E17" i="15"/>
  <c r="G17" i="15"/>
  <c r="E22" i="15"/>
  <c r="G22" i="15"/>
  <c r="E25" i="15"/>
  <c r="G25" i="15"/>
  <c r="E28" i="15"/>
  <c r="I29" i="15" s="1"/>
  <c r="G28" i="15"/>
  <c r="E32" i="15"/>
  <c r="G32" i="15"/>
  <c r="I32" i="15" s="1"/>
  <c r="E12" i="15"/>
  <c r="G12" i="15"/>
  <c r="E33" i="15"/>
  <c r="G33" i="15"/>
  <c r="E40" i="15"/>
  <c r="G40" i="15"/>
  <c r="E38" i="15"/>
  <c r="G38" i="15"/>
  <c r="I38" i="15" s="1"/>
  <c r="E39" i="15"/>
  <c r="G39" i="15"/>
  <c r="E34" i="15"/>
  <c r="G34" i="15"/>
  <c r="E19" i="15"/>
  <c r="G19" i="15"/>
  <c r="E9" i="15"/>
  <c r="G9" i="15"/>
  <c r="E15" i="15"/>
  <c r="G15" i="15"/>
  <c r="E20" i="15"/>
  <c r="G20" i="15"/>
  <c r="E6" i="15"/>
  <c r="G6" i="15"/>
  <c r="I6" i="15" s="1"/>
  <c r="E8" i="15"/>
  <c r="G8" i="15"/>
  <c r="E10" i="15"/>
  <c r="G10" i="15"/>
  <c r="E13" i="15"/>
  <c r="G13" i="15"/>
  <c r="I13" i="15" s="1"/>
  <c r="E16" i="15"/>
  <c r="G16" i="15"/>
  <c r="E18" i="15"/>
  <c r="G18" i="15"/>
  <c r="E21" i="15"/>
  <c r="G21" i="15"/>
  <c r="E23" i="15"/>
  <c r="G23" i="15"/>
  <c r="E26" i="15"/>
  <c r="G26" i="15"/>
  <c r="I26" i="15" s="1"/>
  <c r="E30" i="15"/>
  <c r="G30" i="15"/>
  <c r="E41" i="15"/>
  <c r="G41" i="15"/>
  <c r="E14" i="15"/>
  <c r="G14" i="15"/>
  <c r="E27" i="15"/>
  <c r="G27" i="15"/>
  <c r="I27" i="15" s="1"/>
  <c r="E31" i="15"/>
  <c r="G31" i="15"/>
  <c r="E36" i="15"/>
  <c r="G36" i="15"/>
  <c r="E37" i="15"/>
  <c r="G37" i="15"/>
  <c r="E35" i="15"/>
  <c r="G35" i="15"/>
  <c r="I28" i="15" l="1"/>
  <c r="I35" i="15"/>
  <c r="I36" i="15"/>
  <c r="I41" i="15"/>
  <c r="I21" i="15"/>
  <c r="I16" i="15"/>
  <c r="I10" i="15"/>
  <c r="I15" i="15"/>
  <c r="I19" i="15"/>
  <c r="I40" i="15"/>
  <c r="I22" i="15"/>
  <c r="I37" i="15"/>
  <c r="I31" i="15"/>
  <c r="I30" i="15"/>
  <c r="I23" i="15"/>
  <c r="I18" i="15"/>
  <c r="I8" i="15"/>
  <c r="I20" i="15"/>
  <c r="I9" i="15"/>
  <c r="I39" i="15"/>
  <c r="I25" i="15"/>
  <c r="I17" i="15"/>
  <c r="I7" i="15"/>
  <c r="I14" i="15"/>
  <c r="I34" i="15"/>
  <c r="I33" i="15"/>
  <c r="I1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10" authorId="0" shapeId="0" xr:uid="{00000000-0006-0000-0000-000001000000}">
      <text>
        <r>
          <rPr>
            <sz val="12"/>
            <color indexed="81"/>
            <rFont val="Times New Roman"/>
            <family val="1"/>
          </rPr>
          <t>See PHB 162</t>
        </r>
      </text>
    </comment>
    <comment ref="E12" authorId="0" shapeId="0" xr:uid="{00000000-0006-0000-0000-000002000000}">
      <text>
        <r>
          <rPr>
            <sz val="12"/>
            <color indexed="81"/>
            <rFont val="Times New Roman"/>
            <family val="1"/>
          </rPr>
          <t>[(4 * 6 Rogue) * 75%] + 
[(3 * 6 Seductress) * 75%] + 
(7 * 3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4" authorId="0" shapeId="0" xr:uid="{00000000-0006-0000-0100-000001000000}">
      <text>
        <r>
          <rPr>
            <i/>
            <sz val="12"/>
            <color indexed="81"/>
            <rFont val="Times New Roman"/>
            <family val="1"/>
          </rPr>
          <t>Lightning Reflexes +2</t>
        </r>
      </text>
    </comment>
    <comment ref="F7" authorId="0" shapeId="0" xr:uid="{00000000-0006-0000-0100-000002000000}">
      <text>
        <r>
          <rPr>
            <sz val="12"/>
            <color indexed="81"/>
            <rFont val="Times New Roman"/>
            <family val="1"/>
          </rPr>
          <t>No armor penalties</t>
        </r>
      </text>
    </comment>
    <comment ref="F9" authorId="0" shapeId="0" xr:uid="{00000000-0006-0000-0100-000003000000}">
      <text>
        <r>
          <rPr>
            <sz val="12"/>
            <color indexed="81"/>
            <rFont val="Times New Roman"/>
            <family val="1"/>
          </rPr>
          <t>No armor penalties</t>
        </r>
      </text>
    </comment>
    <comment ref="F13" authorId="0" shapeId="0" xr:uid="{00000000-0006-0000-0100-000004000000}">
      <text>
        <r>
          <rPr>
            <sz val="12"/>
            <color indexed="81"/>
            <rFont val="Times New Roman"/>
            <family val="1"/>
          </rPr>
          <t>Bluff +2 and Sense Motive +2 synergies</t>
        </r>
      </text>
    </comment>
    <comment ref="F15" authorId="0" shapeId="0" xr:uid="{00000000-0006-0000-0100-000005000000}">
      <text>
        <r>
          <rPr>
            <sz val="12"/>
            <color indexed="81"/>
            <rFont val="Times New Roman"/>
            <family val="1"/>
          </rPr>
          <t>Bluff synergy +2</t>
        </r>
      </text>
    </comment>
    <comment ref="F16" authorId="0" shapeId="0" xr:uid="{00000000-0006-0000-0100-000006000000}">
      <text>
        <r>
          <rPr>
            <sz val="12"/>
            <color indexed="81"/>
            <rFont val="Times New Roman"/>
            <family val="1"/>
          </rPr>
          <t>No armor penalties</t>
        </r>
      </text>
    </comment>
    <comment ref="F18" authorId="0" shapeId="0" xr:uid="{00000000-0006-0000-0100-000007000000}">
      <text>
        <r>
          <rPr>
            <sz val="12"/>
            <color indexed="81"/>
            <rFont val="Times New Roman"/>
            <family val="1"/>
          </rPr>
          <t>Know: Local synergy +2</t>
        </r>
      </text>
    </comment>
    <comment ref="F21" authorId="0" shapeId="0" xr:uid="{00000000-0006-0000-0100-000008000000}">
      <text>
        <r>
          <rPr>
            <sz val="12"/>
            <color indexed="81"/>
            <rFont val="Times New Roman"/>
            <family val="1"/>
          </rPr>
          <t>No armor penalties</t>
        </r>
      </text>
    </comment>
    <comment ref="F22" authorId="0" shapeId="0" xr:uid="{00000000-0006-0000-0100-000009000000}">
      <text>
        <r>
          <rPr>
            <sz val="12"/>
            <color indexed="81"/>
            <rFont val="Times New Roman"/>
            <family val="1"/>
          </rPr>
          <t>Bluff synergy +2</t>
        </r>
      </text>
    </comment>
    <comment ref="F23" authorId="0" shapeId="0" xr:uid="{00000000-0006-0000-0100-00000A000000}">
      <text>
        <r>
          <rPr>
            <sz val="12"/>
            <color indexed="81"/>
            <rFont val="Times New Roman"/>
            <family val="1"/>
          </rPr>
          <t>No armor penalties</t>
        </r>
      </text>
    </comment>
    <comment ref="F26" authorId="0" shapeId="0" xr:uid="{00000000-0006-0000-0100-00000B000000}">
      <text>
        <r>
          <rPr>
            <sz val="12"/>
            <color indexed="81"/>
            <rFont val="Times New Roman"/>
            <family val="1"/>
          </rPr>
          <t>No armor penalties</t>
        </r>
      </text>
    </comment>
    <comment ref="F33" authorId="0" shapeId="0" xr:uid="{00000000-0006-0000-0100-00000C000000}">
      <text>
        <r>
          <rPr>
            <sz val="12"/>
            <color indexed="81"/>
            <rFont val="Times New Roman"/>
            <family val="1"/>
          </rPr>
          <t>Bluff synergy</t>
        </r>
      </text>
    </comment>
    <comment ref="F39" authorId="0" shapeId="0" xr:uid="{00000000-0006-0000-0100-00000D000000}">
      <text>
        <r>
          <rPr>
            <sz val="12"/>
            <color indexed="81"/>
            <rFont val="Times New Roman"/>
            <family val="1"/>
          </rPr>
          <t>No armor penalties</t>
        </r>
      </text>
    </comment>
    <comment ref="F40" authorId="0" shapeId="0" xr:uid="{00000000-0006-0000-0100-00000E000000}">
      <text>
        <r>
          <rPr>
            <sz val="12"/>
            <color indexed="81"/>
            <rFont val="Times New Roman"/>
            <family val="1"/>
          </rPr>
          <t>Decipher Script synergy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200-000001000000}">
      <text>
        <r>
          <rPr>
            <b/>
            <sz val="12"/>
            <color indexed="81"/>
            <rFont val="Times New Roman"/>
            <family val="1"/>
          </rPr>
          <t xml:space="preserve">Prerequitisites:  </t>
        </r>
        <r>
          <rPr>
            <sz val="12"/>
            <color indexed="81"/>
            <rFont val="Times New Roman"/>
            <family val="1"/>
          </rPr>
          <t>Ch 13
You are particularly attractive to the members of the opposite sex (and/or homosexuals of your sex).  When in your presence such persons suffer -2 penalty to following skills: Appraise, Listen, Sense Motive Spot In addition you get additional +2 points when attempting the following checks against such individuals: Bluff, Pick Pocket.  For the feat to work you must engage persons attention by provocative mannerisms, conversation and/or clothing.  Any noticed hostility on your part, or that of your obvious allies, breaks the effect of the feat on the person affected permanently.  Otherwise it can be used unlimited amount of times.  The bonus/penalty can be reduced by DM due to circumstances of the person(s) affected.
BoUCK 23</t>
        </r>
      </text>
    </comment>
    <comment ref="C2" authorId="0" shapeId="0" xr:uid="{00000000-0006-0000-0200-000002000000}">
      <text>
        <r>
          <rPr>
            <sz val="12"/>
            <color indexed="81"/>
            <rFont val="Times New Roman"/>
            <family val="1"/>
          </rPr>
          <t>Seductresses excel at using their natural endowments to get their way with others.  As their prowess increases, they become increasingly harder to resist and increasingly more proficient at “getting the job done.”  At 1st, 5th, and 9th levels, the seductress gains a bonus to her Bluff, Innuendo, Sexual Prowess, and Use Rope skills.  The number listed is added to all skill checks used for the following: Bluff - seduction; Innuendo - sexual innuendo; Sexual Prowess - actively engaging in sex; Use Rope - binding others for sexual or post-sexual means.
BoUCK 67</t>
        </r>
      </text>
    </comment>
    <comment ref="A3" authorId="0" shapeId="0" xr:uid="{00000000-0006-0000-0200-000003000000}">
      <text>
        <r>
          <rPr>
            <sz val="12"/>
            <color indexed="81"/>
            <rFont val="Times New Roman"/>
            <family val="1"/>
          </rPr>
          <t>You are able to control yourself.
Benefit: As long as you got 2 power points left, you are able to withstand any attack, that would cause you to get into the sexual condition “aroused “ or “lust” will have no effect on you.  If you are in the in the Afterglow you are able to recover in 1d4 minutes, instead of 2d6 minutes (males) and in 1d4 rounds instead of 2d6 rounds (females).
BoUCK 22</t>
        </r>
      </text>
    </comment>
    <comment ref="A4" authorId="0" shapeId="0" xr:uid="{00000000-0006-0000-0200-000004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4" authorId="0" shapeId="0" xr:uid="{00000000-0006-0000-0200-000005000000}">
      <text>
        <r>
          <rPr>
            <sz val="12"/>
            <color indexed="81"/>
            <rFont val="Times New Roman"/>
            <family val="1"/>
          </rPr>
          <t>At 3rd level the seductress learns how to truly use sex as a weapon, subtly inflicting pain on others so that they do not feel it until the act is complete.  When making Sexual Prowess checks, any time the seductress rolls above the DC, the difference between her roll and the DC is dealt to her sexual partner as subdual damage.
BoUCK 67</t>
        </r>
      </text>
    </comment>
    <comment ref="A6" authorId="0" shapeId="0" xr:uid="{C8A53143-9B02-4E7C-A575-9AD40BFBC2C9}">
      <text>
        <r>
          <rPr>
            <sz val="12"/>
            <color indexed="81"/>
            <rFont val="Times New Roman"/>
            <family val="1"/>
          </rPr>
          <t xml:space="preserve">Like most sly rogues, you are a dangerous coward. However, your sneak attacks deal more damage than normal.
Prerequisites:  Sneak attack class feature, cannot be immune to fear.
</t>
        </r>
        <r>
          <rPr>
            <b/>
            <sz val="12"/>
            <color indexed="81"/>
            <rFont val="Times New Roman"/>
            <family val="1"/>
          </rPr>
          <t xml:space="preserve">Benefit:  </t>
        </r>
        <r>
          <rPr>
            <sz val="12"/>
            <color indexed="81"/>
            <rFont val="Times New Roman"/>
            <family val="1"/>
          </rPr>
          <t>You take a –2 penalty on saving throws against fear effects. However, when making a sneak attack, you deal an extra 1 point of damage per character level.
Champions of Ruin 17</t>
        </r>
      </text>
    </comment>
    <comment ref="A10" authorId="0" shapeId="0" xr:uid="{00000000-0006-0000-0200-000007000000}">
      <text>
        <r>
          <rPr>
            <sz val="12"/>
            <color indexed="81"/>
            <rFont val="Times New Roman"/>
            <family val="1"/>
          </rPr>
          <t>Hand crossbow, rapier, sap, shortbow, and short sword.
PHB 50</t>
        </r>
      </text>
    </comment>
    <comment ref="C10" authorId="0" shapeId="0" xr:uid="{00000000-0006-0000-0200-000006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12" authorId="0" shapeId="0" xr:uid="{00000000-0006-0000-0200-00000800000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C13" authorId="0" shapeId="0" xr:uid="{00000000-0006-0000-0200-000009000000}">
      <text>
        <r>
          <rPr>
            <sz val="12"/>
            <color indexed="81"/>
            <rFont val="Times New Roman"/>
            <family val="1"/>
          </rPr>
          <t>At 3rd level, a rogue gains an intuitive sense that alerts her to danger from traps, giving her a +1 bonus on Reflex saves made to avoid traps and a +1 dodge bonus to AC against attacks made by traps.  These bonuses rise to +2 when the rogue reaches 6th level, to +3 when she reaches 9th level, to +4 when she reaches 12th level, to +5 at 15th, and to +6 at 18th level.
Trap sense bonuses gained from multiple classes stack.
PHB 50</t>
        </r>
      </text>
    </comment>
    <comment ref="C14" authorId="0" shapeId="0" xr:uid="{00000000-0006-0000-0200-00000A000000}">
      <text>
        <r>
          <rPr>
            <sz val="12"/>
            <color indexed="81"/>
            <rFont val="Times New Roman"/>
            <family val="1"/>
          </rPr>
          <t>Starting at 4th level, a rogue can react to danger before her senses would normally allow her to do so.  She retains her Dexterity bonus to AC (if any) even if she is caught flat-footed or struck by an invisible attacker.  However, she still loses her Dexterity bonus to AC if immobilized.  If a rogue already has uncanny dodge from a different class (a rogue with at least two levels of barbarian, for example), she automatically gains improved uncanny dodge (see below) instead.
PHB 50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300-000001000000}">
      <text>
        <r>
          <rPr>
            <sz val="12"/>
            <color indexed="81"/>
            <rFont val="Times New Roman"/>
            <family val="1"/>
          </rPr>
          <t>This slender blade, used in certain rites of childhood, acts as a +2 dagger in the hands of any circumcised male.  Otherwise it is simply a masterwork weapon.
BoUCK 121</t>
        </r>
      </text>
    </comment>
    <comment ref="A5" authorId="0" shapeId="0" xr:uid="{00000000-0006-0000-0300-000002000000}">
      <text>
        <r>
          <rPr>
            <sz val="12"/>
            <color indexed="81"/>
            <rFont val="Times New Roman"/>
            <family val="1"/>
          </rPr>
          <t>This scabbard is fashioned from cured leather and fine silver. It can shrink or enlarge to accommodate any knife, dagger, sword, or similar weapon up to and including a greatsword. Up to three times per day on command, the scabbard casts keen edge on any blade placed within it.
DMG 266</t>
        </r>
      </text>
    </comment>
    <comment ref="A7" authorId="0" shapeId="0" xr:uid="{00000000-0006-0000-0300-000003000000}">
      <text>
        <r>
          <rPr>
            <sz val="12"/>
            <color indexed="81"/>
            <rFont val="Times New Roman"/>
            <family val="1"/>
          </rPr>
          <t>A +1 short sword with a thin, dull gray blade, this weapon provides a +4 bonus on its wielder’s attack and damage rolls when he is making a sneak attack with it.
DMG 228</t>
        </r>
      </text>
    </comment>
    <comment ref="D18" authorId="0" shapeId="0" xr:uid="{00000000-0006-0000-0300-000004000000}">
      <text>
        <r>
          <rPr>
            <sz val="12"/>
            <color indexed="81"/>
            <rFont val="Times New Roman"/>
            <family val="1"/>
          </rPr>
          <t>Balance, Climb, Escape Artist, Hide, Jump, Move Silently, Sleight of Hand, Tumble.</t>
        </r>
      </text>
    </comment>
    <comment ref="A20" authorId="0" shapeId="0" xr:uid="{00000000-0006-0000-0300-000005000000}">
      <text>
        <r>
          <rPr>
            <sz val="12"/>
            <color indexed="81"/>
            <rFont val="Times New Roman"/>
            <family val="1"/>
          </rPr>
          <t>This amulet, usually crafted from bone or beast scales, toughens the wearer’s body and flesh, giving him an enhancement bonus to his natural armor bonus of from +1 to +5, depending on the kind of amulet.
MIC 246</t>
        </r>
      </text>
    </comment>
  </commentList>
</comments>
</file>

<file path=xl/sharedStrings.xml><?xml version="1.0" encoding="utf-8"?>
<sst xmlns="http://schemas.openxmlformats.org/spreadsheetml/2006/main" count="363" uniqueCount="198">
  <si>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</si>
  <si>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</si>
  <si>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</si>
  <si>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</si>
  <si>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</si>
  <si>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</si>
  <si>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</si>
  <si>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</si>
  <si>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</si>
  <si>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</si>
  <si>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</si>
  <si>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</si>
  <si>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</si>
  <si>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</si>
  <si>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</si>
  <si>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</si>
  <si>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</si>
  <si>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</si>
  <si>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</si>
  <si>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</si>
  <si>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</si>
  <si>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</si>
  <si>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</si>
  <si>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</si>
  <si>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</si>
  <si>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</si>
  <si>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</si>
  <si>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</si>
  <si>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</si>
  <si>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</si>
  <si>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</si>
  <si>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</si>
  <si>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</si>
  <si>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</si>
  <si>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</si>
  <si>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</si>
  <si>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</si>
  <si>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</si>
  <si>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</si>
  <si>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</si>
  <si>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</si>
  <si>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</si>
  <si>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</si>
  <si>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</si>
  <si>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</si>
  <si>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</si>
  <si>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</si>
  <si>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</si>
  <si>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</si>
  <si>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</si>
  <si>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</si>
  <si>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</si>
  <si>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</si>
  <si>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</si>
  <si>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</si>
  <si>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</si>
  <si>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</si>
  <si>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</si>
  <si>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</si>
  <si>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</si>
  <si>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</si>
  <si>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</si>
  <si>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</si>
  <si>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</si>
  <si>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</si>
  <si>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</si>
  <si>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</si>
  <si>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</si>
  <si>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Equipment Carried</t>
  </si>
  <si>
    <t>Check</t>
  </si>
  <si>
    <t>Arcane</t>
  </si>
  <si>
    <t>Speed</t>
  </si>
  <si>
    <t>Sleight of Hand</t>
  </si>
  <si>
    <t>Survival</t>
  </si>
  <si>
    <t>Weapon Proficiencies</t>
  </si>
  <si>
    <t>Atk</t>
  </si>
  <si>
    <t>Feats</t>
  </si>
  <si>
    <t>19-20, x2</t>
  </si>
  <si>
    <t>Prcg/Slsh</t>
  </si>
  <si>
    <t>-</t>
  </si>
  <si>
    <t>Roll</t>
  </si>
  <si>
    <t>Skill/Save</t>
  </si>
  <si>
    <t>five</t>
  </si>
  <si>
    <t>30’</t>
  </si>
  <si>
    <t>Traveler’s Outfit</t>
  </si>
  <si>
    <t>Value</t>
  </si>
  <si>
    <t>Scrolls and Potions</t>
  </si>
  <si>
    <t>CLev</t>
  </si>
  <si>
    <t>Ranged Touch Attack</t>
  </si>
  <si>
    <t>Knowledge:  Local</t>
  </si>
  <si>
    <t>1d4</t>
  </si>
  <si>
    <t>Total Equity:</t>
  </si>
  <si>
    <t>Dispel Magic</t>
  </si>
  <si>
    <r>
      <t xml:space="preserve">+1 </t>
    </r>
    <r>
      <rPr>
        <i/>
        <sz val="13"/>
        <rFont val="Times New Roman"/>
        <family val="1"/>
      </rPr>
      <t>haste</t>
    </r>
  </si>
  <si>
    <t>Amulet of Natural Armor +2</t>
  </si>
  <si>
    <t>Dagger, 2nd Attack</t>
  </si>
  <si>
    <t>Seductress</t>
  </si>
  <si>
    <t>5’ 7”</t>
  </si>
  <si>
    <t>126 lbs.</t>
  </si>
  <si>
    <t>Neutral</t>
  </si>
  <si>
    <t>Changeling</t>
  </si>
  <si>
    <t>Lliira &amp; Sharess</t>
  </si>
  <si>
    <t>3rd:  Control Arousal</t>
  </si>
  <si>
    <t>Sexual Predator</t>
  </si>
  <si>
    <t>Waterdeep</t>
  </si>
  <si>
    <t>Rogue</t>
  </si>
  <si>
    <t>Rogue 1</t>
  </si>
  <si>
    <t>Rogue 2</t>
  </si>
  <si>
    <t>Rogue 3</t>
  </si>
  <si>
    <t>Rogue 4</t>
  </si>
  <si>
    <t>Seductress 1</t>
  </si>
  <si>
    <t>Seductress 2</t>
  </si>
  <si>
    <t>Seductress 3</t>
  </si>
  <si>
    <t>Speak Language:  [language]</t>
  </si>
  <si>
    <t>Seductress Features</t>
  </si>
  <si>
    <t>Rogue Features</t>
  </si>
  <si>
    <t>Trapfinding</t>
  </si>
  <si>
    <t>Evasion</t>
  </si>
  <si>
    <t>Uncanny Dodge</t>
  </si>
  <si>
    <t>1st:  Sexappeal</t>
  </si>
  <si>
    <t>Perform:  [type]</t>
  </si>
  <si>
    <t>Craft:  [type]</t>
  </si>
  <si>
    <t>Profession:  Courtesan</t>
  </si>
  <si>
    <t>Rogue Weapons</t>
  </si>
  <si>
    <t>Simple Weapons, Light Armor</t>
  </si>
  <si>
    <t>9th:  Lighting Reflexes</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</si>
  <si>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</si>
  <si>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Changeling Features</t>
  </si>
  <si>
    <t>Shapechange</t>
  </si>
  <si>
    <t>Neuter</t>
  </si>
  <si>
    <t>Dagger of Circumcision +2</t>
  </si>
  <si>
    <t>MW Dagger</t>
  </si>
  <si>
    <t>1</t>
  </si>
  <si>
    <t>2</t>
  </si>
  <si>
    <t>1d4+2</t>
  </si>
  <si>
    <t>Scabbard of Keen Edges</t>
  </si>
  <si>
    <t>Short Sword, 2nd Attack</t>
  </si>
  <si>
    <t>1d6</t>
  </si>
  <si>
    <t>20</t>
  </si>
  <si>
    <t>Slashing</t>
  </si>
  <si>
    <t>6th:  Weapon Focus:  Dagger</t>
  </si>
  <si>
    <t>Chainmail Bikini</t>
  </si>
  <si>
    <t>Common, Elven, Dwarf</t>
  </si>
  <si>
    <t>+1d6 acid</t>
  </si>
  <si>
    <t>Crystal of Acid Assault, Greater</t>
  </si>
  <si>
    <t>+1 to AC for 1 Round</t>
  </si>
  <si>
    <r>
      <rPr>
        <b/>
        <sz val="12"/>
        <rFont val="Times New Roman"/>
        <family val="1"/>
      </rPr>
      <t>17</t>
    </r>
    <r>
      <rPr>
        <sz val="12"/>
        <rFont val="Times New Roman"/>
        <family val="1"/>
      </rPr>
      <t>-20, x2</t>
    </r>
  </si>
  <si>
    <t>Ring of Prowess</t>
  </si>
  <si>
    <t>Circlet of Persuasion +3</t>
  </si>
  <si>
    <t>Shiftweave</t>
  </si>
  <si>
    <t>Cloak of Resistance +2</t>
  </si>
  <si>
    <t>Boots of Elvenkind</t>
  </si>
  <si>
    <t>Gloves of Dexterity +4</t>
  </si>
  <si>
    <t>Bracers of Armor +3</t>
  </si>
  <si>
    <t>Manacles</t>
  </si>
  <si>
    <t>Silk Rope</t>
  </si>
  <si>
    <t>Sewing Needles</t>
  </si>
  <si>
    <t>Courtier’s Outfit</t>
  </si>
  <si>
    <t>Jewelry</t>
  </si>
  <si>
    <t>Utility Belt</t>
  </si>
  <si>
    <t>Vials of Ink</t>
  </si>
  <si>
    <t xml:space="preserve">Parchment </t>
  </si>
  <si>
    <t>Sword of Subtlety</t>
  </si>
  <si>
    <t>Thieves’ Tools, Masterwork</t>
  </si>
  <si>
    <t>+2 to Disable Device &amp; Open Locks</t>
  </si>
  <si>
    <t>Race</t>
  </si>
  <si>
    <t>Sex</t>
  </si>
  <si>
    <t>Class</t>
  </si>
  <si>
    <t>Region</t>
  </si>
  <si>
    <t>Age</t>
  </si>
  <si>
    <t>Deity</t>
  </si>
  <si>
    <t>Height</t>
  </si>
  <si>
    <t>Alignment</t>
  </si>
  <si>
    <t>Weight</t>
  </si>
  <si>
    <t>Initiative</t>
  </si>
  <si>
    <t>Base Speed</t>
  </si>
  <si>
    <t>Attack Bonus</t>
  </si>
  <si>
    <t>Actual Speed</t>
  </si>
  <si>
    <t>Strength</t>
  </si>
  <si>
    <t>Lb. Capacity</t>
  </si>
  <si>
    <t>Dexterity</t>
  </si>
  <si>
    <t>Lb. Carried</t>
  </si>
  <si>
    <t>Constitution</t>
  </si>
  <si>
    <t>Hit Points</t>
  </si>
  <si>
    <t>Intelligence</t>
  </si>
  <si>
    <t>Touch AC</t>
  </si>
  <si>
    <t>Wisdom</t>
  </si>
  <si>
    <t>FF AC</t>
  </si>
  <si>
    <t>Charisma</t>
  </si>
  <si>
    <t>AC</t>
  </si>
  <si>
    <t>12th:  Craven</t>
  </si>
  <si>
    <t>-2 vs. Fear</t>
  </si>
  <si>
    <t>NPC</t>
  </si>
  <si>
    <t>Sneak Attack +1d6</t>
  </si>
  <si>
    <t>Seduction +5</t>
  </si>
  <si>
    <t>Fuchsia</t>
  </si>
  <si>
    <t>Fancy outfit, alchemist, trapper, tanner, ironmonger, locksmith</t>
  </si>
  <si>
    <t>Belt of Mighty Blow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</si>
</sst>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63"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22"/>
      <color rgb="FF00FF00"/>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4"/>
      <name val="Times New Roman"/>
      <family val="1"/>
    </font>
    <font>
      <sz val="14"/>
      <name val="Times New Roman"/>
      <family val="1"/>
    </font>
    <font>
      <sz val="13"/>
      <color rgb="FF0000FF"/>
      <name val="Times New Roman"/>
      <family val="1"/>
    </font>
    <font>
      <sz val="13"/>
      <color rgb="FFFF0000"/>
      <name val="Times New Roman"/>
      <family val="1"/>
    </font>
    <font>
      <i/>
      <sz val="12"/>
      <color indexed="81"/>
      <name val="Times New Roman"/>
      <family val="1"/>
    </font>
    <font>
      <i/>
      <sz val="16"/>
      <color indexed="53"/>
      <name val="Times New Roman"/>
      <family val="1"/>
    </font>
    <font>
      <i/>
      <sz val="16"/>
      <color indexed="57"/>
      <name val="Times New Roman"/>
      <family val="1"/>
    </font>
    <font>
      <i/>
      <sz val="16"/>
      <color indexed="10"/>
      <name val="Times New Roman"/>
      <family val="1"/>
    </font>
    <font>
      <b/>
      <sz val="12"/>
      <color indexed="81"/>
      <name val="Times New Roman"/>
      <family val="1"/>
    </font>
    <font>
      <i/>
      <sz val="13"/>
      <name val="Times New Roman"/>
      <family val="1"/>
    </font>
    <font>
      <sz val="13"/>
      <color rgb="FFFF00FF"/>
      <name val="Times New Roman"/>
      <family val="1"/>
    </font>
    <font>
      <sz val="13"/>
      <color rgb="FF009900"/>
      <name val="Times New Roman"/>
      <family val="1"/>
    </font>
    <font>
      <i/>
      <sz val="16"/>
      <color theme="0" tint="-0.499984740745262"/>
      <name val="Times New Roman"/>
      <family val="1"/>
    </font>
    <font>
      <b/>
      <u/>
      <sz val="13"/>
      <name val="Times New Roman"/>
      <family val="1"/>
    </font>
    <font>
      <i/>
      <sz val="22"/>
      <color rgb="FFCC00FF"/>
      <name val="Times New Roman"/>
      <family val="1"/>
    </font>
    <font>
      <i/>
      <sz val="12"/>
      <color rgb="FFFFC000"/>
      <name val="Times New Roman"/>
      <family val="1"/>
    </font>
    <font>
      <b/>
      <sz val="13"/>
      <color rgb="FF00B0F0"/>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14999847407452621"/>
        <bgColor indexed="64"/>
      </patternFill>
    </fill>
    <fill>
      <patternFill patternType="solid">
        <fgColor rgb="FFCCFFCC"/>
        <bgColor indexed="55"/>
      </patternFill>
    </fill>
    <fill>
      <patternFill patternType="solid">
        <fgColor rgb="FFCCFFCC"/>
        <bgColor indexed="64"/>
      </patternFill>
    </fill>
    <fill>
      <patternFill patternType="solid">
        <fgColor rgb="FFCC99FF"/>
        <bgColor indexed="64"/>
      </patternFill>
    </fill>
    <fill>
      <patternFill patternType="solid">
        <fgColor theme="0" tint="-0.249977111117893"/>
        <bgColor indexed="55"/>
      </patternFill>
    </fill>
    <fill>
      <patternFill patternType="solid">
        <fgColor rgb="FFFFFF00"/>
        <bgColor indexed="64"/>
      </patternFill>
    </fill>
  </fills>
  <borders count="11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right style="medium">
        <color auto="1"/>
      </right>
      <top style="thin">
        <color indexed="64"/>
      </top>
      <bottom style="double">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hair">
        <color indexed="64"/>
      </left>
      <right style="double">
        <color indexed="64"/>
      </right>
      <top/>
      <bottom/>
      <diagonal/>
    </border>
    <border>
      <left style="double">
        <color indexed="64"/>
      </left>
      <right style="double">
        <color indexed="64"/>
      </right>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hair">
        <color indexed="64"/>
      </left>
      <right style="hair">
        <color indexed="64"/>
      </right>
      <top/>
      <bottom/>
      <diagonal/>
    </border>
    <border>
      <left style="thin">
        <color indexed="64"/>
      </left>
      <right style="double">
        <color indexed="64"/>
      </right>
      <top/>
      <bottom style="hair">
        <color indexed="64"/>
      </bottom>
      <diagonal/>
    </border>
    <border>
      <left style="thin">
        <color indexed="64"/>
      </left>
      <right style="double">
        <color indexed="64"/>
      </right>
      <top style="medium">
        <color indexed="64"/>
      </top>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top style="double">
        <color indexed="64"/>
      </top>
      <bottom style="thick">
        <color rgb="FFFF00FF"/>
      </bottom>
      <diagonal/>
    </border>
    <border>
      <left/>
      <right/>
      <top style="double">
        <color indexed="64"/>
      </top>
      <bottom style="thick">
        <color rgb="FFFF00FF"/>
      </bottom>
      <diagonal/>
    </border>
    <border>
      <left/>
      <right style="double">
        <color indexed="64"/>
      </right>
      <top style="double">
        <color indexed="64"/>
      </top>
      <bottom style="thick">
        <color rgb="FFFF00FF"/>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style="hair">
        <color indexed="64"/>
      </top>
      <bottom style="hair">
        <color indexed="64"/>
      </bottom>
      <diagonal/>
    </border>
  </borders>
  <cellStyleXfs count="14">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2" fillId="0" borderId="0"/>
    <xf numFmtId="9" fontId="2" fillId="0" borderId="0" applyFont="0" applyFill="0" applyBorder="0" applyAlignment="0" applyProtection="0"/>
    <xf numFmtId="0" fontId="2" fillId="0" borderId="0"/>
    <xf numFmtId="0" fontId="36" fillId="0" borderId="0"/>
    <xf numFmtId="0" fontId="2" fillId="0" borderId="0"/>
    <xf numFmtId="0" fontId="1" fillId="0" borderId="0"/>
    <xf numFmtId="0" fontId="2" fillId="0" borderId="0"/>
  </cellStyleXfs>
  <cellXfs count="418">
    <xf numFmtId="0" fontId="0" fillId="0" borderId="0" xfId="0"/>
    <xf numFmtId="0" fontId="2" fillId="0" borderId="64" xfId="0" applyFont="1" applyBorder="1" applyAlignment="1">
      <alignment horizontal="center" vertical="center"/>
    </xf>
    <xf numFmtId="164" fontId="2" fillId="0" borderId="64" xfId="0" applyNumberFormat="1" applyFont="1" applyBorder="1" applyAlignment="1">
      <alignment horizontal="center" vertical="center"/>
    </xf>
    <xf numFmtId="0" fontId="12" fillId="3" borderId="5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43" fillId="10" borderId="35" xfId="0" applyFont="1" applyFill="1" applyBorder="1" applyAlignment="1">
      <alignment horizontal="center" vertical="center" wrapText="1"/>
    </xf>
    <xf numFmtId="0" fontId="12" fillId="3" borderId="58" xfId="0" applyFont="1" applyFill="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59" xfId="0" applyFont="1" applyFill="1" applyBorder="1" applyAlignment="1">
      <alignment horizontal="right" vertical="center"/>
    </xf>
    <xf numFmtId="0" fontId="6" fillId="4" borderId="81" xfId="0" applyFont="1" applyFill="1" applyBorder="1" applyAlignment="1">
      <alignment horizontal="right" vertical="center"/>
    </xf>
    <xf numFmtId="49" fontId="7" fillId="0" borderId="68" xfId="0" applyNumberFormat="1" applyFont="1" applyBorder="1" applyAlignment="1">
      <alignment horizontal="center" vertical="center"/>
    </xf>
    <xf numFmtId="0" fontId="7" fillId="0" borderId="0" xfId="0" applyFont="1" applyAlignment="1">
      <alignment horizontal="left" vertical="center"/>
    </xf>
    <xf numFmtId="0" fontId="7" fillId="0" borderId="12" xfId="0" applyFont="1" applyBorder="1" applyAlignment="1">
      <alignment horizontal="center" vertical="center"/>
    </xf>
    <xf numFmtId="0" fontId="8" fillId="2" borderId="13" xfId="0" applyFont="1" applyFill="1" applyBorder="1" applyAlignment="1">
      <alignment horizontal="right" vertical="center"/>
    </xf>
    <xf numFmtId="0" fontId="26" fillId="0" borderId="14" xfId="0" applyFont="1" applyBorder="1" applyAlignment="1">
      <alignment horizontal="center" vertical="center"/>
    </xf>
    <xf numFmtId="0" fontId="8" fillId="4" borderId="52"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8" fillId="4" borderId="50" xfId="0" applyFont="1" applyFill="1" applyBorder="1" applyAlignment="1">
      <alignment horizontal="right" vertical="center"/>
    </xf>
    <xf numFmtId="164" fontId="6" fillId="7" borderId="28" xfId="0" applyNumberFormat="1" applyFont="1" applyFill="1" applyBorder="1" applyAlignment="1">
      <alignment horizontal="center"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27" xfId="0" applyFont="1" applyBorder="1" applyAlignment="1">
      <alignment horizontal="center" vertical="center"/>
    </xf>
    <xf numFmtId="0" fontId="38" fillId="2" borderId="4" xfId="0" applyFont="1" applyFill="1" applyBorder="1" applyAlignment="1">
      <alignment horizontal="right" vertical="center"/>
    </xf>
    <xf numFmtId="0" fontId="11" fillId="4" borderId="50" xfId="0" applyFont="1" applyFill="1" applyBorder="1" applyAlignment="1">
      <alignment horizontal="right" vertical="center"/>
    </xf>
    <xf numFmtId="49" fontId="7" fillId="0" borderId="27" xfId="0" applyNumberFormat="1" applyFont="1" applyBorder="1" applyAlignment="1">
      <alignment horizontal="center" vertical="center"/>
    </xf>
    <xf numFmtId="0" fontId="22"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5" xfId="0" applyFont="1" applyFill="1" applyBorder="1" applyAlignment="1">
      <alignment horizontal="right" vertical="center"/>
    </xf>
    <xf numFmtId="0" fontId="11" fillId="4" borderId="51" xfId="0" applyFont="1" applyFill="1" applyBorder="1" applyAlignment="1">
      <alignment horizontal="right" vertical="center"/>
    </xf>
    <xf numFmtId="49" fontId="7" fillId="0" borderId="12" xfId="0" applyNumberFormat="1" applyFont="1" applyBorder="1" applyAlignment="1">
      <alignment horizontal="center"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25" fillId="0" borderId="22" xfId="0" applyFont="1" applyBorder="1" applyAlignment="1">
      <alignment horizontal="centerContinuous" vertical="center"/>
    </xf>
    <xf numFmtId="0" fontId="16" fillId="0" borderId="0" xfId="0" applyFont="1" applyAlignment="1">
      <alignment horizontal="centerContinuous" vertical="center"/>
    </xf>
    <xf numFmtId="0" fontId="40" fillId="0" borderId="1" xfId="0" applyFont="1" applyBorder="1" applyAlignment="1">
      <alignment vertical="center"/>
    </xf>
    <xf numFmtId="0" fontId="6" fillId="0" borderId="24" xfId="0" applyFont="1" applyBorder="1" applyAlignment="1">
      <alignment horizontal="center" vertical="center"/>
    </xf>
    <xf numFmtId="0" fontId="7" fillId="0" borderId="24" xfId="0" applyFont="1" applyBorder="1" applyAlignment="1">
      <alignment horizontal="center" vertical="center"/>
    </xf>
    <xf numFmtId="0" fontId="41" fillId="0" borderId="24" xfId="0" applyFont="1" applyBorder="1" applyAlignment="1">
      <alignment horizontal="center" vertical="center" wrapText="1"/>
    </xf>
    <xf numFmtId="1" fontId="7" fillId="0" borderId="24" xfId="0" applyNumberFormat="1" applyFont="1" applyBorder="1" applyAlignment="1">
      <alignment horizontal="center" vertical="center" wrapText="1"/>
    </xf>
    <xf numFmtId="0" fontId="39" fillId="10" borderId="25" xfId="0" applyFont="1" applyFill="1" applyBorder="1" applyAlignment="1">
      <alignment horizontal="center" vertical="center"/>
    </xf>
    <xf numFmtId="0" fontId="7" fillId="0" borderId="26" xfId="0" quotePrefix="1" applyFont="1" applyBorder="1" applyAlignment="1">
      <alignment horizontal="center" vertical="center"/>
    </xf>
    <xf numFmtId="0" fontId="42" fillId="0" borderId="1" xfId="0" applyFont="1" applyBorder="1" applyAlignment="1">
      <alignment vertical="center"/>
    </xf>
    <xf numFmtId="0" fontId="13" fillId="0" borderId="25" xfId="0" applyFont="1" applyBorder="1" applyAlignment="1">
      <alignment horizontal="center" vertical="center"/>
    </xf>
    <xf numFmtId="0" fontId="41" fillId="0" borderId="31" xfId="0" applyFont="1" applyBorder="1" applyAlignment="1">
      <alignment vertical="center"/>
    </xf>
    <xf numFmtId="0" fontId="6" fillId="0" borderId="46" xfId="0" applyFont="1" applyBorder="1" applyAlignment="1">
      <alignment horizontal="center" vertical="center"/>
    </xf>
    <xf numFmtId="0" fontId="7" fillId="0" borderId="46" xfId="0" applyFont="1" applyBorder="1" applyAlignment="1">
      <alignment horizontal="center" vertical="center"/>
    </xf>
    <xf numFmtId="0" fontId="43" fillId="0" borderId="46" xfId="0" applyFont="1" applyBorder="1" applyAlignment="1">
      <alignment horizontal="center" vertical="center" wrapText="1"/>
    </xf>
    <xf numFmtId="1" fontId="7" fillId="0" borderId="46" xfId="0" applyNumberFormat="1" applyFont="1" applyBorder="1" applyAlignment="1">
      <alignment horizontal="center" vertical="center" wrapText="1"/>
    </xf>
    <xf numFmtId="0" fontId="39" fillId="10" borderId="46" xfId="0" applyFont="1" applyFill="1" applyBorder="1" applyAlignment="1">
      <alignment horizontal="center" vertical="center"/>
    </xf>
    <xf numFmtId="0" fontId="7" fillId="0" borderId="32" xfId="0" quotePrefix="1" applyFont="1" applyBorder="1" applyAlignment="1">
      <alignment horizontal="center" vertical="center"/>
    </xf>
    <xf numFmtId="0" fontId="11" fillId="0" borderId="1" xfId="0" applyFont="1" applyBorder="1" applyAlignment="1">
      <alignment vertical="center"/>
    </xf>
    <xf numFmtId="49" fontId="17" fillId="0" borderId="24" xfId="0" applyNumberFormat="1" applyFont="1" applyBorder="1" applyAlignment="1">
      <alignment horizontal="center" vertical="center"/>
    </xf>
    <xf numFmtId="0" fontId="17" fillId="0" borderId="25" xfId="0" applyFont="1" applyBorder="1" applyAlignment="1">
      <alignment horizontal="center" vertical="center"/>
    </xf>
    <xf numFmtId="0" fontId="11"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7" fillId="0" borderId="26" xfId="0" applyFont="1" applyBorder="1" applyAlignment="1">
      <alignment horizontal="center" vertical="center"/>
    </xf>
    <xf numFmtId="0" fontId="19" fillId="0" borderId="0" xfId="0" applyFont="1" applyAlignment="1">
      <alignment vertical="center"/>
    </xf>
    <xf numFmtId="0" fontId="13" fillId="0" borderId="1" xfId="0" applyFont="1" applyBorder="1" applyAlignment="1">
      <alignment vertical="center"/>
    </xf>
    <xf numFmtId="49" fontId="24" fillId="0" borderId="24" xfId="0" applyNumberFormat="1" applyFont="1" applyBorder="1" applyAlignment="1">
      <alignment horizontal="center" vertical="center"/>
    </xf>
    <xf numFmtId="0" fontId="24" fillId="0" borderId="25" xfId="0" applyFont="1" applyBorder="1" applyAlignment="1">
      <alignment horizontal="center" vertical="center"/>
    </xf>
    <xf numFmtId="0" fontId="32" fillId="0" borderId="0" xfId="0" applyFont="1" applyAlignment="1">
      <alignment vertical="center"/>
    </xf>
    <xf numFmtId="0" fontId="14" fillId="0" borderId="1" xfId="0" applyFont="1" applyBorder="1" applyAlignment="1">
      <alignment vertical="center"/>
    </xf>
    <xf numFmtId="49" fontId="23" fillId="0" borderId="24" xfId="0" applyNumberFormat="1" applyFont="1" applyBorder="1" applyAlignment="1">
      <alignment horizontal="center" vertical="center"/>
    </xf>
    <xf numFmtId="0" fontId="23" fillId="0" borderId="25" xfId="0" applyFont="1" applyBorder="1" applyAlignment="1">
      <alignment horizontal="center" vertical="center"/>
    </xf>
    <xf numFmtId="0" fontId="14" fillId="0" borderId="25" xfId="0" applyFont="1" applyBorder="1" applyAlignment="1">
      <alignment horizontal="center" vertical="center"/>
    </xf>
    <xf numFmtId="0" fontId="30" fillId="0" borderId="0" xfId="0" applyFont="1" applyAlignment="1">
      <alignment vertical="center"/>
    </xf>
    <xf numFmtId="0" fontId="29" fillId="0" borderId="0" xfId="0" applyFont="1" applyAlignment="1">
      <alignment vertical="center"/>
    </xf>
    <xf numFmtId="0" fontId="7" fillId="6" borderId="24" xfId="0"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6" xfId="0" applyFont="1" applyFill="1" applyBorder="1" applyAlignment="1">
      <alignment horizontal="center" vertical="center"/>
    </xf>
    <xf numFmtId="0" fontId="31" fillId="0" borderId="0" xfId="0" applyFont="1" applyAlignment="1">
      <alignment vertical="center"/>
    </xf>
    <xf numFmtId="49" fontId="7" fillId="5" borderId="25" xfId="0" applyNumberFormat="1" applyFont="1" applyFill="1" applyBorder="1" applyAlignment="1">
      <alignment horizontal="center" vertical="center"/>
    </xf>
    <xf numFmtId="0" fontId="11" fillId="6" borderId="1" xfId="0" applyFont="1" applyFill="1" applyBorder="1" applyAlignment="1">
      <alignment vertical="center"/>
    </xf>
    <xf numFmtId="49" fontId="17" fillId="6" borderId="24" xfId="0" applyNumberFormat="1" applyFont="1" applyFill="1" applyBorder="1" applyAlignment="1">
      <alignment horizontal="center" vertical="center"/>
    </xf>
    <xf numFmtId="0" fontId="17" fillId="6" borderId="25" xfId="0" applyFont="1" applyFill="1" applyBorder="1" applyAlignment="1">
      <alignment horizontal="center" vertical="center"/>
    </xf>
    <xf numFmtId="0" fontId="11" fillId="6" borderId="25" xfId="0" applyFont="1" applyFill="1" applyBorder="1" applyAlignment="1">
      <alignment horizontal="center" vertical="center"/>
    </xf>
    <xf numFmtId="0" fontId="22" fillId="0" borderId="1" xfId="0" applyFont="1" applyBorder="1" applyAlignment="1">
      <alignment vertical="center"/>
    </xf>
    <xf numFmtId="49" fontId="28" fillId="0" borderId="24" xfId="0" applyNumberFormat="1" applyFont="1" applyBorder="1" applyAlignment="1">
      <alignment horizontal="center" vertical="center"/>
    </xf>
    <xf numFmtId="0" fontId="28" fillId="0" borderId="25" xfId="0" applyFont="1" applyBorder="1" applyAlignment="1">
      <alignment horizontal="center" vertical="center"/>
    </xf>
    <xf numFmtId="0" fontId="22" fillId="0" borderId="25" xfId="0" applyFont="1" applyBorder="1" applyAlignment="1">
      <alignment horizontal="center" vertical="center"/>
    </xf>
    <xf numFmtId="0" fontId="7" fillId="8" borderId="24" xfId="0" applyFont="1" applyFill="1" applyBorder="1" applyAlignment="1">
      <alignment horizontal="center" vertical="center"/>
    </xf>
    <xf numFmtId="49" fontId="7" fillId="8" borderId="25" xfId="0" applyNumberFormat="1" applyFont="1" applyFill="1" applyBorder="1" applyAlignment="1">
      <alignment horizontal="center" vertical="center"/>
    </xf>
    <xf numFmtId="0" fontId="39" fillId="10" borderId="45"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left" vertical="center" wrapText="1"/>
    </xf>
    <xf numFmtId="0" fontId="7" fillId="0" borderId="53" xfId="0" applyFont="1" applyBorder="1" applyAlignment="1">
      <alignment horizontal="centerContinuous" vertical="center"/>
    </xf>
    <xf numFmtId="0" fontId="7" fillId="0" borderId="48" xfId="0" applyFont="1" applyBorder="1" applyAlignment="1">
      <alignment horizontal="centerContinuous" vertical="center"/>
    </xf>
    <xf numFmtId="0" fontId="3" fillId="0" borderId="0" xfId="0" applyFont="1" applyAlignment="1">
      <alignment horizontal="centerContinuous" vertical="center"/>
    </xf>
    <xf numFmtId="0" fontId="5" fillId="0" borderId="0" xfId="0" applyFont="1" applyAlignment="1">
      <alignment horizontal="center" vertical="center"/>
    </xf>
    <xf numFmtId="0" fontId="21" fillId="9" borderId="16" xfId="0" applyFont="1" applyFill="1" applyBorder="1" applyAlignment="1">
      <alignment horizontal="center" vertical="center"/>
    </xf>
    <xf numFmtId="0" fontId="21" fillId="9" borderId="17" xfId="0" applyFont="1" applyFill="1" applyBorder="1" applyAlignment="1">
      <alignment horizontal="center" vertical="center"/>
    </xf>
    <xf numFmtId="49" fontId="21" fillId="9" borderId="17" xfId="0" applyNumberFormat="1" applyFont="1" applyFill="1" applyBorder="1" applyAlignment="1">
      <alignment horizontal="center" vertical="center"/>
    </xf>
    <xf numFmtId="0" fontId="21" fillId="9" borderId="21" xfId="0" applyFont="1" applyFill="1" applyBorder="1" applyAlignment="1">
      <alignment horizontal="center" vertical="center"/>
    </xf>
    <xf numFmtId="0" fontId="44" fillId="10" borderId="21" xfId="0" applyFont="1" applyFill="1" applyBorder="1" applyAlignment="1">
      <alignment horizontal="center" vertical="center"/>
    </xf>
    <xf numFmtId="0" fontId="21" fillId="9" borderId="18" xfId="0" applyFont="1" applyFill="1" applyBorder="1" applyAlignment="1">
      <alignment horizontal="center" vertical="center"/>
    </xf>
    <xf numFmtId="0" fontId="21" fillId="9" borderId="30" xfId="0" applyFont="1" applyFill="1" applyBorder="1" applyAlignment="1">
      <alignment horizontal="center" vertical="center"/>
    </xf>
    <xf numFmtId="0" fontId="5" fillId="0" borderId="0" xfId="0" applyFont="1" applyAlignment="1">
      <alignment horizontal="centerContinuous" vertical="center"/>
    </xf>
    <xf numFmtId="164" fontId="5" fillId="0" borderId="0" xfId="0" applyNumberFormat="1" applyFont="1" applyAlignment="1">
      <alignment horizontal="center" vertical="center"/>
    </xf>
    <xf numFmtId="0" fontId="21" fillId="9" borderId="21" xfId="0" applyFont="1" applyFill="1" applyBorder="1" applyAlignment="1">
      <alignment horizontal="centerContinuous" vertical="center"/>
    </xf>
    <xf numFmtId="0" fontId="21" fillId="9" borderId="62" xfId="0" applyFont="1" applyFill="1" applyBorder="1" applyAlignment="1">
      <alignment horizontal="centerContinuous" vertical="center"/>
    </xf>
    <xf numFmtId="0" fontId="21" fillId="9" borderId="49" xfId="0" applyFont="1" applyFill="1" applyBorder="1" applyAlignment="1">
      <alignment horizontal="centerContinuous" vertical="center"/>
    </xf>
    <xf numFmtId="0" fontId="2" fillId="0" borderId="64" xfId="0" quotePrefix="1" applyFont="1" applyBorder="1" applyAlignment="1">
      <alignment horizontal="center" vertical="center"/>
    </xf>
    <xf numFmtId="9" fontId="2" fillId="0" borderId="64" xfId="0" applyNumberFormat="1" applyFont="1" applyBorder="1" applyAlignment="1">
      <alignment horizontal="center" vertical="center"/>
    </xf>
    <xf numFmtId="164" fontId="2" fillId="0" borderId="65" xfId="0" applyNumberFormat="1" applyFont="1" applyBorder="1" applyAlignment="1">
      <alignment horizontal="centerContinuous" vertical="center"/>
    </xf>
    <xf numFmtId="164" fontId="2" fillId="0" borderId="66" xfId="0" applyNumberFormat="1" applyFont="1" applyBorder="1" applyAlignment="1">
      <alignment horizontal="centerContinuous" vertical="center"/>
    </xf>
    <xf numFmtId="0" fontId="5" fillId="0" borderId="67" xfId="0" quotePrefix="1" applyFont="1" applyBorder="1" applyAlignment="1">
      <alignment horizontal="centerContinuous" vertical="center"/>
    </xf>
    <xf numFmtId="0" fontId="21" fillId="9" borderId="19" xfId="0" applyFont="1" applyFill="1" applyBorder="1" applyAlignment="1">
      <alignment horizontal="centerContinuous" vertical="center"/>
    </xf>
    <xf numFmtId="0" fontId="21" fillId="9" borderId="20" xfId="0" applyFont="1" applyFill="1" applyBorder="1" applyAlignment="1">
      <alignment horizontal="centerContinuous" vertical="center"/>
    </xf>
    <xf numFmtId="0" fontId="2" fillId="0" borderId="77" xfId="0" applyFont="1" applyBorder="1" applyAlignment="1">
      <alignment horizontal="centerContinuous" vertical="center"/>
    </xf>
    <xf numFmtId="0" fontId="5" fillId="0" borderId="78" xfId="0" applyFont="1" applyBorder="1" applyAlignment="1">
      <alignment horizontal="centerContinuous" vertical="center"/>
    </xf>
    <xf numFmtId="0" fontId="5" fillId="0" borderId="65" xfId="0" applyFont="1" applyBorder="1" applyAlignment="1">
      <alignment horizontal="centerContinuous" vertical="center"/>
    </xf>
    <xf numFmtId="49" fontId="2" fillId="0" borderId="65" xfId="0" applyNumberFormat="1" applyFont="1" applyBorder="1" applyAlignment="1">
      <alignment horizontal="center" vertical="center"/>
    </xf>
    <xf numFmtId="49" fontId="2" fillId="0" borderId="65" xfId="0" applyNumberFormat="1" applyFont="1" applyBorder="1" applyAlignment="1">
      <alignment horizontal="centerContinuous" vertical="center"/>
    </xf>
    <xf numFmtId="49" fontId="2" fillId="0" borderId="66" xfId="0" applyNumberFormat="1" applyFont="1" applyBorder="1" applyAlignment="1">
      <alignment horizontal="centerContinuous" vertical="center"/>
    </xf>
    <xf numFmtId="0" fontId="5" fillId="0" borderId="67" xfId="0" applyFont="1" applyBorder="1" applyAlignment="1">
      <alignment horizontal="centerContinuous" vertical="center"/>
    </xf>
    <xf numFmtId="0" fontId="2" fillId="0" borderId="79" xfId="0" applyFont="1" applyBorder="1" applyAlignment="1">
      <alignment horizontal="centerContinuous" vertical="center"/>
    </xf>
    <xf numFmtId="0" fontId="5" fillId="0" borderId="80" xfId="0" applyFont="1" applyBorder="1" applyAlignment="1">
      <alignment horizontal="centerContinuous" vertical="center"/>
    </xf>
    <xf numFmtId="0" fontId="5" fillId="0" borderId="71" xfId="0" applyFont="1" applyBorder="1" applyAlignment="1">
      <alignment horizontal="centerContinuous" vertical="center"/>
    </xf>
    <xf numFmtId="164" fontId="2" fillId="0" borderId="70" xfId="0" applyNumberFormat="1" applyFont="1" applyBorder="1" applyAlignment="1">
      <alignment horizontal="center" vertical="center"/>
    </xf>
    <xf numFmtId="49" fontId="2" fillId="0" borderId="71" xfId="0" applyNumberFormat="1" applyFont="1" applyBorder="1" applyAlignment="1">
      <alignment horizontal="center" vertical="center"/>
    </xf>
    <xf numFmtId="49" fontId="2" fillId="0" borderId="71" xfId="0" applyNumberFormat="1" applyFont="1" applyBorder="1" applyAlignment="1">
      <alignment horizontal="centerContinuous" vertical="center"/>
    </xf>
    <xf numFmtId="49" fontId="2" fillId="0" borderId="72" xfId="0" applyNumberFormat="1" applyFont="1" applyBorder="1" applyAlignment="1">
      <alignment horizontal="centerContinuous" vertical="center"/>
    </xf>
    <xf numFmtId="0" fontId="5" fillId="0" borderId="73" xfId="0" applyFont="1" applyBorder="1" applyAlignment="1">
      <alignment horizontal="centerContinuous" vertical="center"/>
    </xf>
    <xf numFmtId="0" fontId="46" fillId="0" borderId="0" xfId="0" applyFont="1" applyAlignment="1">
      <alignment horizontal="right" vertical="center"/>
    </xf>
    <xf numFmtId="0" fontId="21" fillId="9" borderId="83" xfId="0" applyFont="1" applyFill="1" applyBorder="1" applyAlignment="1">
      <alignment horizontal="center" vertical="center"/>
    </xf>
    <xf numFmtId="0" fontId="47" fillId="0" borderId="0" xfId="0" applyFont="1" applyAlignment="1">
      <alignment horizontal="center" vertical="center"/>
    </xf>
    <xf numFmtId="0" fontId="2" fillId="0" borderId="79" xfId="0" applyFont="1" applyBorder="1" applyAlignment="1">
      <alignment horizontal="centerContinuous" vertical="center" shrinkToFit="1"/>
    </xf>
    <xf numFmtId="0" fontId="2" fillId="0" borderId="42" xfId="0" applyFont="1" applyBorder="1" applyAlignment="1">
      <alignment horizontal="centerContinuous" vertical="center"/>
    </xf>
    <xf numFmtId="164" fontId="3" fillId="0" borderId="0" xfId="0" applyNumberFormat="1" applyFont="1" applyAlignment="1">
      <alignment horizontal="centerContinuous" vertical="center"/>
    </xf>
    <xf numFmtId="0" fontId="21" fillId="3" borderId="35" xfId="0" applyFont="1" applyFill="1" applyBorder="1" applyAlignment="1">
      <alignment horizontal="center" vertical="center"/>
    </xf>
    <xf numFmtId="164" fontId="21" fillId="3" borderId="36" xfId="0" applyNumberFormat="1" applyFont="1" applyFill="1" applyBorder="1" applyAlignment="1">
      <alignment horizontal="center" vertical="center"/>
    </xf>
    <xf numFmtId="0" fontId="21" fillId="3" borderId="35" xfId="0" applyFont="1" applyFill="1" applyBorder="1" applyAlignment="1">
      <alignment horizontal="right" vertical="center"/>
    </xf>
    <xf numFmtId="0" fontId="21" fillId="3" borderId="37" xfId="0" applyFont="1" applyFill="1" applyBorder="1" applyAlignment="1">
      <alignment vertical="center"/>
    </xf>
    <xf numFmtId="0" fontId="5" fillId="0" borderId="44" xfId="0" applyFont="1" applyBorder="1" applyAlignment="1">
      <alignment horizontal="center" vertical="center" shrinkToFit="1"/>
    </xf>
    <xf numFmtId="164" fontId="5" fillId="0" borderId="44" xfId="0" applyNumberFormat="1" applyFont="1" applyBorder="1" applyAlignment="1">
      <alignment horizontal="center" vertical="center" shrinkToFit="1"/>
    </xf>
    <xf numFmtId="0" fontId="5" fillId="0" borderId="44" xfId="0" applyFont="1" applyBorder="1" applyAlignment="1">
      <alignment horizontal="left" vertical="center"/>
    </xf>
    <xf numFmtId="0" fontId="5" fillId="0" borderId="43" xfId="0" applyFont="1" applyBorder="1" applyAlignment="1">
      <alignment horizontal="left" vertical="center" shrinkToFit="1"/>
    </xf>
    <xf numFmtId="0" fontId="2" fillId="0" borderId="0" xfId="0" applyFont="1" applyAlignment="1">
      <alignment horizontal="center" vertical="center"/>
    </xf>
    <xf numFmtId="0" fontId="2" fillId="0" borderId="75" xfId="0" applyFont="1" applyBorder="1" applyAlignment="1">
      <alignment horizontal="center" vertical="center" shrinkToFit="1"/>
    </xf>
    <xf numFmtId="0" fontId="2" fillId="0" borderId="39" xfId="0" applyFont="1" applyBorder="1" applyAlignment="1">
      <alignment horizontal="center" vertical="center" shrinkToFit="1"/>
    </xf>
    <xf numFmtId="164" fontId="5" fillId="0" borderId="39" xfId="0" applyNumberFormat="1" applyFont="1" applyBorder="1" applyAlignment="1">
      <alignment horizontal="center" vertical="center" shrinkToFit="1"/>
    </xf>
    <xf numFmtId="0" fontId="5" fillId="0" borderId="39" xfId="0" applyFont="1" applyBorder="1" applyAlignment="1">
      <alignment horizontal="left" vertical="center"/>
    </xf>
    <xf numFmtId="0" fontId="5" fillId="0" borderId="40" xfId="0" applyFont="1" applyBorder="1" applyAlignment="1">
      <alignment horizontal="left" vertical="center" shrinkToFit="1"/>
    </xf>
    <xf numFmtId="0" fontId="5" fillId="0" borderId="39" xfId="0" applyFont="1" applyBorder="1" applyAlignment="1">
      <alignment horizontal="center" vertical="center" shrinkToFit="1"/>
    </xf>
    <xf numFmtId="0" fontId="2" fillId="0" borderId="76" xfId="0" applyFont="1" applyBorder="1" applyAlignment="1">
      <alignment horizontal="center" vertical="center" shrinkToFit="1"/>
    </xf>
    <xf numFmtId="0" fontId="2" fillId="0" borderId="41" xfId="0" applyFont="1" applyBorder="1" applyAlignment="1">
      <alignment horizontal="center" vertical="center" shrinkToFit="1"/>
    </xf>
    <xf numFmtId="164" fontId="2" fillId="0" borderId="41" xfId="0" applyNumberFormat="1" applyFont="1" applyBorder="1" applyAlignment="1">
      <alignment horizontal="center" vertical="center" shrinkToFit="1"/>
    </xf>
    <xf numFmtId="0" fontId="5" fillId="0" borderId="41" xfId="0" applyFont="1" applyBorder="1" applyAlignment="1">
      <alignment horizontal="left" vertical="center"/>
    </xf>
    <xf numFmtId="0" fontId="5" fillId="0" borderId="42"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74" xfId="0" applyFont="1" applyBorder="1" applyAlignment="1">
      <alignment horizontal="center" vertical="center" shrinkToFit="1"/>
    </xf>
    <xf numFmtId="0" fontId="2" fillId="0" borderId="44" xfId="0" applyFont="1" applyBorder="1" applyAlignment="1">
      <alignment horizontal="center" vertical="center" shrinkToFit="1"/>
    </xf>
    <xf numFmtId="164" fontId="5" fillId="0" borderId="41" xfId="0" applyNumberFormat="1" applyFont="1" applyBorder="1" applyAlignment="1">
      <alignment horizontal="center" vertical="center" shrinkToFit="1"/>
    </xf>
    <xf numFmtId="0" fontId="2" fillId="0" borderId="41" xfId="0" applyFont="1" applyBorder="1" applyAlignment="1">
      <alignment horizontal="left" vertical="center"/>
    </xf>
    <xf numFmtId="0" fontId="2" fillId="0" borderId="39" xfId="0" applyFont="1" applyBorder="1" applyAlignment="1">
      <alignment horizontal="left" vertical="center"/>
    </xf>
    <xf numFmtId="164" fontId="2" fillId="0" borderId="39" xfId="0" applyNumberFormat="1" applyFont="1" applyBorder="1" applyAlignment="1">
      <alignment horizontal="center" shrinkToFit="1"/>
    </xf>
    <xf numFmtId="1" fontId="45" fillId="10" borderId="47" xfId="0" applyNumberFormat="1" applyFont="1" applyFill="1" applyBorder="1" applyAlignment="1">
      <alignment horizontal="center" vertical="center"/>
    </xf>
    <xf numFmtId="0" fontId="2" fillId="0" borderId="84" xfId="0" applyFont="1" applyBorder="1" applyAlignment="1">
      <alignment horizontal="centerContinuous" vertical="center" shrinkToFit="1"/>
    </xf>
    <xf numFmtId="0" fontId="21" fillId="0" borderId="85" xfId="0" applyFont="1" applyBorder="1" applyAlignment="1">
      <alignment horizontal="centerContinuous" vertical="center"/>
    </xf>
    <xf numFmtId="0" fontId="21" fillId="0" borderId="86" xfId="0" applyFont="1" applyBorder="1" applyAlignment="1">
      <alignment horizontal="centerContinuous" vertical="center"/>
    </xf>
    <xf numFmtId="0" fontId="2" fillId="0" borderId="87" xfId="0" applyFont="1" applyBorder="1" applyAlignment="1">
      <alignment horizontal="center" vertical="center"/>
    </xf>
    <xf numFmtId="0" fontId="2" fillId="0" borderId="88" xfId="0" applyFont="1" applyBorder="1" applyAlignment="1">
      <alignment horizontal="centerContinuous" vertical="center"/>
    </xf>
    <xf numFmtId="0" fontId="21" fillId="0" borderId="72" xfId="0" applyFont="1" applyBorder="1" applyAlignment="1">
      <alignment horizontal="centerContinuous" vertical="center"/>
    </xf>
    <xf numFmtId="0" fontId="21" fillId="0" borderId="56" xfId="0" applyFont="1" applyBorder="1" applyAlignment="1">
      <alignment horizontal="centerContinuous" vertical="center"/>
    </xf>
    <xf numFmtId="0" fontId="2" fillId="0" borderId="41" xfId="0" applyFont="1" applyBorder="1" applyAlignment="1">
      <alignment horizontal="center" vertical="center"/>
    </xf>
    <xf numFmtId="1" fontId="5" fillId="0" borderId="0" xfId="0" applyNumberFormat="1" applyFont="1" applyAlignment="1">
      <alignment vertical="center"/>
    </xf>
    <xf numFmtId="1" fontId="21" fillId="3" borderId="30" xfId="0" applyNumberFormat="1" applyFont="1" applyFill="1" applyBorder="1" applyAlignment="1">
      <alignment horizontal="center" vertical="center"/>
    </xf>
    <xf numFmtId="1" fontId="2" fillId="11" borderId="48" xfId="0" applyNumberFormat="1" applyFont="1" applyFill="1" applyBorder="1" applyAlignment="1">
      <alignment horizontal="center" vertical="center" shrinkToFit="1"/>
    </xf>
    <xf numFmtId="1" fontId="3" fillId="0" borderId="0" xfId="0" applyNumberFormat="1" applyFont="1" applyAlignment="1">
      <alignment horizontal="centerContinuous" vertical="center" shrinkToFit="1"/>
    </xf>
    <xf numFmtId="1" fontId="2" fillId="0" borderId="55" xfId="0" applyNumberFormat="1" applyFont="1" applyBorder="1" applyAlignment="1">
      <alignment horizontal="center" vertical="center" shrinkToFit="1"/>
    </xf>
    <xf numFmtId="1" fontId="2" fillId="0" borderId="53" xfId="0" applyNumberFormat="1" applyFont="1" applyBorder="1" applyAlignment="1">
      <alignment horizontal="center" vertical="center" shrinkToFit="1"/>
    </xf>
    <xf numFmtId="1" fontId="2" fillId="0" borderId="48" xfId="0" applyNumberFormat="1" applyFont="1" applyBorder="1" applyAlignment="1">
      <alignment horizontal="center" vertical="center" shrinkToFit="1"/>
    </xf>
    <xf numFmtId="0" fontId="48" fillId="0" borderId="48" xfId="0" applyFont="1" applyBorder="1" applyAlignment="1">
      <alignment horizontal="center" vertical="center" shrinkToFit="1"/>
    </xf>
    <xf numFmtId="0" fontId="2" fillId="0" borderId="69" xfId="0" applyFont="1" applyBorder="1" applyAlignment="1">
      <alignment horizontal="center" vertical="center"/>
    </xf>
    <xf numFmtId="164" fontId="4" fillId="0" borderId="71" xfId="0" applyNumberFormat="1" applyFont="1" applyBorder="1" applyAlignment="1">
      <alignment horizontal="centerContinuous" vertical="center"/>
    </xf>
    <xf numFmtId="164" fontId="4" fillId="0" borderId="72" xfId="0" applyNumberFormat="1" applyFont="1" applyBorder="1" applyAlignment="1">
      <alignment horizontal="centerContinuous" vertical="center"/>
    </xf>
    <xf numFmtId="0" fontId="4" fillId="0" borderId="73" xfId="0" applyFont="1" applyBorder="1" applyAlignment="1">
      <alignment horizontal="centerContinuous" vertical="center"/>
    </xf>
    <xf numFmtId="0" fontId="2" fillId="0" borderId="70" xfId="0" applyFont="1" applyBorder="1" applyAlignment="1">
      <alignment horizontal="center" vertical="center"/>
    </xf>
    <xf numFmtId="0" fontId="2" fillId="0" borderId="70" xfId="0" quotePrefix="1" applyFont="1" applyBorder="1" applyAlignment="1">
      <alignment horizontal="center" vertical="center"/>
    </xf>
    <xf numFmtId="9" fontId="2" fillId="0" borderId="70" xfId="0" applyNumberFormat="1" applyFont="1" applyBorder="1" applyAlignment="1">
      <alignment horizontal="center" vertical="center"/>
    </xf>
    <xf numFmtId="0" fontId="13" fillId="12" borderId="1" xfId="0" applyFont="1" applyFill="1" applyBorder="1" applyAlignment="1">
      <alignment vertical="center"/>
    </xf>
    <xf numFmtId="0" fontId="7" fillId="12" borderId="24" xfId="0" applyFont="1" applyFill="1" applyBorder="1" applyAlignment="1">
      <alignment horizontal="center" vertical="center"/>
    </xf>
    <xf numFmtId="49" fontId="24" fillId="12" borderId="24" xfId="0" applyNumberFormat="1" applyFont="1" applyFill="1" applyBorder="1" applyAlignment="1">
      <alignment horizontal="center" vertical="center"/>
    </xf>
    <xf numFmtId="0" fontId="24" fillId="12" borderId="25" xfId="0" applyFont="1" applyFill="1" applyBorder="1" applyAlignment="1">
      <alignment horizontal="center" vertical="center"/>
    </xf>
    <xf numFmtId="0" fontId="13" fillId="12" borderId="25" xfId="0" applyFont="1" applyFill="1" applyBorder="1" applyAlignment="1">
      <alignment horizontal="center" vertical="center"/>
    </xf>
    <xf numFmtId="49" fontId="7" fillId="12" borderId="25" xfId="0" applyNumberFormat="1" applyFont="1" applyFill="1" applyBorder="1" applyAlignment="1">
      <alignment horizontal="center" vertical="center"/>
    </xf>
    <xf numFmtId="0" fontId="7" fillId="12" borderId="26" xfId="0" applyFont="1" applyFill="1" applyBorder="1" applyAlignment="1">
      <alignment horizontal="center" vertical="center"/>
    </xf>
    <xf numFmtId="0" fontId="14" fillId="12" borderId="1" xfId="0" applyFont="1" applyFill="1" applyBorder="1" applyAlignment="1">
      <alignment vertical="center"/>
    </xf>
    <xf numFmtId="49" fontId="23" fillId="12" borderId="24" xfId="0" applyNumberFormat="1" applyFont="1" applyFill="1" applyBorder="1" applyAlignment="1">
      <alignment horizontal="center" vertical="center"/>
    </xf>
    <xf numFmtId="0" fontId="23" fillId="12" borderId="25" xfId="0" applyFont="1" applyFill="1" applyBorder="1" applyAlignment="1">
      <alignment horizontal="center" vertical="center"/>
    </xf>
    <xf numFmtId="0" fontId="14" fillId="12" borderId="25" xfId="0" applyFont="1" applyFill="1" applyBorder="1" applyAlignment="1">
      <alignment horizontal="center" vertical="center"/>
    </xf>
    <xf numFmtId="0" fontId="11" fillId="12" borderId="1" xfId="0" applyFont="1" applyFill="1" applyBorder="1" applyAlignment="1">
      <alignment vertical="center"/>
    </xf>
    <xf numFmtId="49" fontId="17" fillId="12" borderId="24" xfId="0" applyNumberFormat="1" applyFont="1" applyFill="1" applyBorder="1" applyAlignment="1">
      <alignment horizontal="center" vertical="center"/>
    </xf>
    <xf numFmtId="0" fontId="17" fillId="12" borderId="25" xfId="0" applyFont="1" applyFill="1" applyBorder="1" applyAlignment="1">
      <alignment horizontal="center" vertical="center"/>
    </xf>
    <xf numFmtId="0" fontId="11" fillId="12" borderId="25" xfId="0" applyFont="1" applyFill="1" applyBorder="1" applyAlignment="1">
      <alignment horizontal="center" vertical="center"/>
    </xf>
    <xf numFmtId="0" fontId="7" fillId="12" borderId="25" xfId="0" applyFont="1" applyFill="1" applyBorder="1" applyAlignment="1">
      <alignment horizontal="center" vertical="center"/>
    </xf>
    <xf numFmtId="0" fontId="22" fillId="12" borderId="1" xfId="0" applyFont="1" applyFill="1" applyBorder="1" applyAlignment="1">
      <alignment vertical="center"/>
    </xf>
    <xf numFmtId="49" fontId="28" fillId="12" borderId="24" xfId="0" applyNumberFormat="1" applyFont="1" applyFill="1" applyBorder="1" applyAlignment="1">
      <alignment horizontal="center" vertical="center"/>
    </xf>
    <xf numFmtId="0" fontId="28" fillId="12" borderId="25" xfId="0" applyFont="1" applyFill="1" applyBorder="1" applyAlignment="1">
      <alignment horizontal="center" vertical="center"/>
    </xf>
    <xf numFmtId="0" fontId="22" fillId="12" borderId="25" xfId="0" applyFont="1" applyFill="1" applyBorder="1" applyAlignment="1">
      <alignment horizontal="center" vertical="center"/>
    </xf>
    <xf numFmtId="0" fontId="2" fillId="0" borderId="74" xfId="0" applyFont="1" applyBorder="1" applyAlignment="1">
      <alignment horizontal="center" shrinkToFit="1"/>
    </xf>
    <xf numFmtId="0" fontId="2" fillId="0" borderId="38" xfId="0" applyFont="1" applyBorder="1" applyAlignment="1">
      <alignment horizontal="center" vertical="center" shrinkToFit="1"/>
    </xf>
    <xf numFmtId="0" fontId="2" fillId="0" borderId="75" xfId="0" applyFont="1" applyBorder="1" applyAlignment="1">
      <alignment horizontal="center" shrinkToFit="1"/>
    </xf>
    <xf numFmtId="164" fontId="2" fillId="0" borderId="44" xfId="0" applyNumberFormat="1" applyFont="1" applyBorder="1" applyAlignment="1">
      <alignment horizontal="center" shrinkToFit="1"/>
    </xf>
    <xf numFmtId="0" fontId="7" fillId="12" borderId="26" xfId="0" quotePrefix="1" applyFont="1" applyFill="1" applyBorder="1" applyAlignment="1">
      <alignment horizontal="center" vertical="center"/>
    </xf>
    <xf numFmtId="0" fontId="13" fillId="13" borderId="1" xfId="0" applyFont="1" applyFill="1" applyBorder="1" applyAlignment="1">
      <alignment vertical="center"/>
    </xf>
    <xf numFmtId="0" fontId="7" fillId="13" borderId="24" xfId="0" applyFont="1" applyFill="1" applyBorder="1" applyAlignment="1">
      <alignment horizontal="center" vertical="center"/>
    </xf>
    <xf numFmtId="49" fontId="24" fillId="13" borderId="24" xfId="0" applyNumberFormat="1" applyFont="1" applyFill="1" applyBorder="1" applyAlignment="1">
      <alignment horizontal="center" vertical="center"/>
    </xf>
    <xf numFmtId="0" fontId="24" fillId="13" borderId="25" xfId="0" applyFont="1" applyFill="1" applyBorder="1" applyAlignment="1">
      <alignment horizontal="center" vertical="center"/>
    </xf>
    <xf numFmtId="0" fontId="13" fillId="13" borderId="25" xfId="0" applyFont="1" applyFill="1" applyBorder="1" applyAlignment="1">
      <alignment horizontal="center" vertical="center"/>
    </xf>
    <xf numFmtId="0" fontId="7" fillId="13" borderId="25" xfId="0" applyFont="1" applyFill="1" applyBorder="1" applyAlignment="1">
      <alignment horizontal="center" vertical="center"/>
    </xf>
    <xf numFmtId="49" fontId="7" fillId="13" borderId="25" xfId="0" applyNumberFormat="1" applyFont="1" applyFill="1" applyBorder="1" applyAlignment="1">
      <alignment horizontal="center" vertical="center"/>
    </xf>
    <xf numFmtId="0" fontId="7" fillId="13" borderId="26" xfId="0" applyFont="1" applyFill="1" applyBorder="1" applyAlignment="1">
      <alignment horizontal="center" vertical="center"/>
    </xf>
    <xf numFmtId="165" fontId="2" fillId="0" borderId="0" xfId="0" applyNumberFormat="1" applyFont="1" applyAlignment="1">
      <alignment horizontal="center" vertical="center"/>
    </xf>
    <xf numFmtId="49" fontId="4" fillId="0" borderId="0" xfId="0" applyNumberFormat="1" applyFont="1" applyAlignment="1">
      <alignment horizontal="center" vertical="center"/>
    </xf>
    <xf numFmtId="0" fontId="6" fillId="4" borderId="11" xfId="0" applyFont="1" applyFill="1" applyBorder="1" applyAlignment="1">
      <alignment horizontal="right" vertical="center"/>
    </xf>
    <xf numFmtId="0" fontId="26" fillId="0" borderId="23" xfId="0" applyFont="1" applyBorder="1" applyAlignment="1">
      <alignment horizontal="center" vertical="center"/>
    </xf>
    <xf numFmtId="0" fontId="51" fillId="0" borderId="30" xfId="0" applyFont="1" applyBorder="1" applyAlignment="1">
      <alignment horizontal="centerContinuous" vertical="center"/>
    </xf>
    <xf numFmtId="0" fontId="52" fillId="0" borderId="30" xfId="0" applyFont="1" applyBorder="1" applyAlignment="1">
      <alignment horizontal="centerContinuous" vertical="center" wrapText="1"/>
    </xf>
    <xf numFmtId="0" fontId="53" fillId="0" borderId="30" xfId="0" applyFont="1" applyBorder="1" applyAlignment="1">
      <alignment horizontal="centerContinuous" vertical="center" wrapText="1"/>
    </xf>
    <xf numFmtId="1" fontId="2" fillId="0" borderId="48" xfId="0" applyNumberFormat="1" applyFont="1" applyBorder="1" applyAlignment="1">
      <alignment horizontal="center" vertical="center"/>
    </xf>
    <xf numFmtId="1" fontId="21" fillId="9" borderId="30" xfId="0" applyNumberFormat="1" applyFont="1" applyFill="1" applyBorder="1" applyAlignment="1">
      <alignment horizontal="center" vertical="center"/>
    </xf>
    <xf numFmtId="1" fontId="2" fillId="0" borderId="82" xfId="0" applyNumberFormat="1" applyFont="1" applyBorder="1" applyAlignment="1">
      <alignment horizontal="center" vertical="center"/>
    </xf>
    <xf numFmtId="1" fontId="2" fillId="0" borderId="89" xfId="0" applyNumberFormat="1" applyFont="1" applyBorder="1" applyAlignment="1">
      <alignment horizontal="center" vertical="center"/>
    </xf>
    <xf numFmtId="0" fontId="2" fillId="0" borderId="95" xfId="0" applyFont="1" applyBorder="1" applyAlignment="1">
      <alignment horizontal="center" vertical="center"/>
    </xf>
    <xf numFmtId="0" fontId="2" fillId="0" borderId="95" xfId="0" quotePrefix="1" applyFont="1" applyBorder="1" applyAlignment="1">
      <alignment horizontal="center" vertical="center" wrapText="1"/>
    </xf>
    <xf numFmtId="49" fontId="2" fillId="0" borderId="95" xfId="2" applyNumberFormat="1" applyFont="1" applyFill="1" applyBorder="1" applyAlignment="1">
      <alignment horizontal="center" vertical="center"/>
    </xf>
    <xf numFmtId="49" fontId="2" fillId="0" borderId="96" xfId="2" applyNumberFormat="1" applyFont="1" applyFill="1" applyBorder="1" applyAlignment="1">
      <alignment horizontal="center" vertical="center"/>
    </xf>
    <xf numFmtId="0" fontId="2" fillId="0" borderId="96" xfId="0" applyFont="1" applyBorder="1" applyAlignment="1">
      <alignment horizontal="center" vertical="center" shrinkToFit="1"/>
    </xf>
    <xf numFmtId="164" fontId="2" fillId="0" borderId="95" xfId="0" applyNumberFormat="1" applyFont="1" applyBorder="1" applyAlignment="1">
      <alignment horizontal="center" vertical="center"/>
    </xf>
    <xf numFmtId="164" fontId="5" fillId="0" borderId="97" xfId="0" applyNumberFormat="1" applyFont="1" applyBorder="1" applyAlignment="1">
      <alignment horizontal="center" vertical="center"/>
    </xf>
    <xf numFmtId="1" fontId="45" fillId="10" borderId="97" xfId="0" applyNumberFormat="1" applyFont="1" applyFill="1" applyBorder="1" applyAlignment="1">
      <alignment horizontal="center" vertical="center"/>
    </xf>
    <xf numFmtId="0" fontId="2" fillId="0" borderId="98" xfId="0" quotePrefix="1" applyFont="1" applyBorder="1" applyAlignment="1">
      <alignment horizontal="center" vertical="center"/>
    </xf>
    <xf numFmtId="1" fontId="2" fillId="0" borderId="99" xfId="0" applyNumberFormat="1" applyFont="1" applyBorder="1" applyAlignment="1">
      <alignment horizontal="center" vertical="center"/>
    </xf>
    <xf numFmtId="1" fontId="2" fillId="0" borderId="53" xfId="0" applyNumberFormat="1" applyFont="1" applyBorder="1" applyAlignment="1">
      <alignment horizontal="center" vertical="center"/>
    </xf>
    <xf numFmtId="0" fontId="2" fillId="0" borderId="24" xfId="0" applyFont="1" applyBorder="1" applyAlignment="1">
      <alignment horizontal="center" vertical="center"/>
    </xf>
    <xf numFmtId="0" fontId="2" fillId="0" borderId="24" xfId="0" quotePrefix="1" applyFont="1" applyBorder="1" applyAlignment="1">
      <alignment horizontal="center" vertical="center" wrapText="1"/>
    </xf>
    <xf numFmtId="49" fontId="2" fillId="0" borderId="24" xfId="2" applyNumberFormat="1" applyFont="1" applyFill="1" applyBorder="1" applyAlignment="1">
      <alignment horizontal="center" vertical="center"/>
    </xf>
    <xf numFmtId="0" fontId="2" fillId="0" borderId="24" xfId="0" applyFont="1" applyBorder="1" applyAlignment="1">
      <alignment horizontal="center" vertical="center" shrinkToFit="1"/>
    </xf>
    <xf numFmtId="1" fontId="45" fillId="10" borderId="25" xfId="0" applyNumberFormat="1" applyFont="1" applyFill="1" applyBorder="1" applyAlignment="1">
      <alignment horizontal="center" vertical="center"/>
    </xf>
    <xf numFmtId="164" fontId="2" fillId="8" borderId="24" xfId="0" applyNumberFormat="1" applyFont="1" applyFill="1" applyBorder="1" applyAlignment="1">
      <alignment horizontal="center" vertical="center"/>
    </xf>
    <xf numFmtId="1" fontId="2" fillId="8" borderId="99" xfId="0" applyNumberFormat="1" applyFont="1" applyFill="1" applyBorder="1" applyAlignment="1">
      <alignment horizontal="center" vertical="center"/>
    </xf>
    <xf numFmtId="1" fontId="5" fillId="0" borderId="100" xfId="0" applyNumberFormat="1" applyFont="1" applyBorder="1" applyAlignment="1">
      <alignment horizontal="center" vertical="center"/>
    </xf>
    <xf numFmtId="1" fontId="5" fillId="0" borderId="102" xfId="0" applyNumberFormat="1" applyFont="1" applyBorder="1" applyAlignment="1">
      <alignment horizontal="center" vertical="center"/>
    </xf>
    <xf numFmtId="0" fontId="2" fillId="0" borderId="94" xfId="0" applyFont="1" applyBorder="1" applyAlignment="1">
      <alignment horizontal="center" vertical="center"/>
    </xf>
    <xf numFmtId="0" fontId="2" fillId="0" borderId="13" xfId="0" applyFont="1" applyBorder="1" applyAlignment="1">
      <alignment horizontal="center" vertical="center"/>
    </xf>
    <xf numFmtId="1" fontId="2" fillId="8" borderId="48" xfId="0" applyNumberFormat="1" applyFont="1" applyFill="1" applyBorder="1" applyAlignment="1">
      <alignment horizontal="center" vertical="center"/>
    </xf>
    <xf numFmtId="0" fontId="2" fillId="14" borderId="15" xfId="0" applyFont="1" applyFill="1" applyBorder="1" applyAlignment="1">
      <alignment horizontal="center" vertical="center"/>
    </xf>
    <xf numFmtId="0" fontId="2" fillId="14" borderId="45" xfId="0" applyFont="1" applyFill="1" applyBorder="1" applyAlignment="1">
      <alignment horizontal="center" vertical="center"/>
    </xf>
    <xf numFmtId="49" fontId="2" fillId="14" borderId="45" xfId="0" applyNumberFormat="1" applyFont="1" applyFill="1" applyBorder="1" applyAlignment="1">
      <alignment horizontal="center" vertical="center"/>
    </xf>
    <xf numFmtId="164" fontId="2" fillId="14" borderId="45" xfId="0" applyNumberFormat="1" applyFont="1" applyFill="1" applyBorder="1" applyAlignment="1">
      <alignment horizontal="center" vertical="center"/>
    </xf>
    <xf numFmtId="1" fontId="2" fillId="14" borderId="47" xfId="0" applyNumberFormat="1" applyFont="1" applyFill="1" applyBorder="1" applyAlignment="1">
      <alignment horizontal="center" vertical="center"/>
    </xf>
    <xf numFmtId="0" fontId="5" fillId="14" borderId="33" xfId="0" applyFont="1" applyFill="1" applyBorder="1" applyAlignment="1">
      <alignment horizontal="center" vertical="center"/>
    </xf>
    <xf numFmtId="0" fontId="7" fillId="0" borderId="14" xfId="0" applyFont="1" applyBorder="1" applyAlignment="1">
      <alignment horizontal="center" vertical="center"/>
    </xf>
    <xf numFmtId="49" fontId="16" fillId="0" borderId="0" xfId="0" applyNumberFormat="1" applyFont="1" applyAlignment="1">
      <alignment vertical="center"/>
    </xf>
    <xf numFmtId="1" fontId="7" fillId="0" borderId="23" xfId="0" applyNumberFormat="1" applyFont="1" applyBorder="1" applyAlignment="1">
      <alignment horizontal="centerContinuous" vertical="center"/>
    </xf>
    <xf numFmtId="1" fontId="7" fillId="0" borderId="90" xfId="0" applyNumberFormat="1" applyFont="1" applyBorder="1" applyAlignment="1">
      <alignment horizontal="centerContinuous" vertical="center"/>
    </xf>
    <xf numFmtId="49" fontId="2" fillId="0" borderId="95" xfId="0" applyNumberFormat="1" applyFont="1" applyBorder="1" applyAlignment="1">
      <alignment horizontal="center" vertical="center"/>
    </xf>
    <xf numFmtId="1" fontId="5" fillId="0" borderId="97" xfId="0" applyNumberFormat="1" applyFont="1" applyBorder="1" applyAlignment="1">
      <alignment horizontal="center" vertical="center"/>
    </xf>
    <xf numFmtId="0" fontId="6" fillId="4" borderId="29" xfId="0" applyFont="1" applyFill="1" applyBorder="1" applyAlignment="1">
      <alignment horizontal="right" vertical="center"/>
    </xf>
    <xf numFmtId="49" fontId="2" fillId="0" borderId="64" xfId="0" quotePrefix="1" applyNumberFormat="1" applyFont="1" applyBorder="1" applyAlignment="1">
      <alignment horizontal="center" vertical="center"/>
    </xf>
    <xf numFmtId="0" fontId="2" fillId="0" borderId="63" xfId="0" applyFont="1" applyBorder="1" applyAlignment="1">
      <alignment horizontal="center" vertical="center" shrinkToFit="1"/>
    </xf>
    <xf numFmtId="1" fontId="2" fillId="8" borderId="105" xfId="0" applyNumberFormat="1" applyFont="1" applyFill="1" applyBorder="1" applyAlignment="1">
      <alignment horizontal="center" vertical="center"/>
    </xf>
    <xf numFmtId="1" fontId="7" fillId="0" borderId="60" xfId="0" applyNumberFormat="1" applyFont="1" applyBorder="1" applyAlignment="1">
      <alignment horizontal="centerContinuous" vertical="center"/>
    </xf>
    <xf numFmtId="0" fontId="2" fillId="0" borderId="61" xfId="0" applyFont="1" applyBorder="1" applyAlignment="1">
      <alignment horizontal="centerContinuous" vertical="center"/>
    </xf>
    <xf numFmtId="0" fontId="7" fillId="0" borderId="23" xfId="0" quotePrefix="1" applyFont="1" applyBorder="1" applyAlignment="1">
      <alignment horizontal="center" vertical="center"/>
    </xf>
    <xf numFmtId="0" fontId="14" fillId="13" borderId="1" xfId="0" applyFont="1" applyFill="1" applyBorder="1" applyAlignment="1">
      <alignment vertical="center"/>
    </xf>
    <xf numFmtId="0" fontId="14" fillId="13" borderId="25" xfId="0" applyFont="1" applyFill="1" applyBorder="1" applyAlignment="1">
      <alignment horizontal="center" vertical="center"/>
    </xf>
    <xf numFmtId="0" fontId="2" fillId="0" borderId="13" xfId="0" applyFont="1" applyBorder="1" applyAlignment="1">
      <alignment horizontal="center" vertical="center" shrinkToFit="1"/>
    </xf>
    <xf numFmtId="0" fontId="2" fillId="0" borderId="24" xfId="0" quotePrefix="1" applyFont="1" applyBorder="1" applyAlignment="1">
      <alignment horizontal="center" vertical="center"/>
    </xf>
    <xf numFmtId="9" fontId="2" fillId="0" borderId="24" xfId="0" applyNumberFormat="1" applyFont="1" applyBorder="1" applyAlignment="1">
      <alignment horizontal="center" vertical="center"/>
    </xf>
    <xf numFmtId="49" fontId="2" fillId="0" borderId="24" xfId="0" quotePrefix="1" applyNumberFormat="1" applyFont="1" applyBorder="1" applyAlignment="1">
      <alignment horizontal="center" vertical="center"/>
    </xf>
    <xf numFmtId="164" fontId="2" fillId="0" borderId="24" xfId="0" applyNumberFormat="1" applyFont="1" applyBorder="1" applyAlignment="1">
      <alignment horizontal="center" vertical="center"/>
    </xf>
    <xf numFmtId="164" fontId="2" fillId="0" borderId="25" xfId="0" applyNumberFormat="1" applyFont="1" applyBorder="1" applyAlignment="1">
      <alignment horizontal="centerContinuous" vertical="center"/>
    </xf>
    <xf numFmtId="164" fontId="2" fillId="0" borderId="0" xfId="0" applyNumberFormat="1" applyFont="1" applyAlignment="1">
      <alignment horizontal="centerContinuous" vertical="center"/>
    </xf>
    <xf numFmtId="0" fontId="5" fillId="0" borderId="2" xfId="0" quotePrefix="1" applyFont="1" applyBorder="1" applyAlignment="1">
      <alignment horizontal="centerContinuous" vertical="center"/>
    </xf>
    <xf numFmtId="0" fontId="2" fillId="14" borderId="91" xfId="0" applyFont="1" applyFill="1" applyBorder="1" applyAlignment="1">
      <alignment horizontal="center" vertical="center"/>
    </xf>
    <xf numFmtId="0" fontId="2" fillId="14" borderId="92" xfId="0" applyFont="1" applyFill="1" applyBorder="1" applyAlignment="1">
      <alignment horizontal="center" vertical="center"/>
    </xf>
    <xf numFmtId="49" fontId="2" fillId="14" borderId="92" xfId="0" applyNumberFormat="1" applyFont="1" applyFill="1" applyBorder="1" applyAlignment="1">
      <alignment horizontal="center" vertical="center"/>
    </xf>
    <xf numFmtId="164" fontId="2" fillId="14" borderId="92" xfId="0" applyNumberFormat="1" applyFont="1" applyFill="1" applyBorder="1" applyAlignment="1">
      <alignment horizontal="center" vertical="center"/>
    </xf>
    <xf numFmtId="164" fontId="5" fillId="14" borderId="93" xfId="0" applyNumberFormat="1" applyFont="1" applyFill="1" applyBorder="1" applyAlignment="1">
      <alignment horizontal="center" vertical="center"/>
    </xf>
    <xf numFmtId="1" fontId="5" fillId="14" borderId="93" xfId="0" applyNumberFormat="1" applyFont="1" applyFill="1" applyBorder="1" applyAlignment="1">
      <alignment horizontal="center" vertical="center"/>
    </xf>
    <xf numFmtId="0" fontId="21" fillId="14" borderId="103" xfId="0" applyFont="1" applyFill="1" applyBorder="1" applyAlignment="1">
      <alignment horizontal="center" vertical="center"/>
    </xf>
    <xf numFmtId="0" fontId="5" fillId="0" borderId="102" xfId="0" applyFont="1" applyBorder="1" applyAlignment="1">
      <alignment horizontal="center" vertical="center"/>
    </xf>
    <xf numFmtId="0" fontId="2" fillId="0" borderId="107" xfId="0" applyFont="1" applyBorder="1" applyAlignment="1">
      <alignment horizontal="center" vertical="center"/>
    </xf>
    <xf numFmtId="0" fontId="2" fillId="0" borderId="108" xfId="0" applyFont="1" applyBorder="1" applyAlignment="1">
      <alignment horizontal="center" vertical="center"/>
    </xf>
    <xf numFmtId="0" fontId="2" fillId="0" borderId="108" xfId="0" quotePrefix="1" applyFont="1" applyBorder="1" applyAlignment="1">
      <alignment horizontal="center" vertical="center" wrapText="1"/>
    </xf>
    <xf numFmtId="49" fontId="2" fillId="0" borderId="108" xfId="2" applyNumberFormat="1" applyFont="1" applyFill="1" applyBorder="1" applyAlignment="1">
      <alignment horizontal="center" vertical="center"/>
    </xf>
    <xf numFmtId="0" fontId="2" fillId="0" borderId="108" xfId="0" applyFont="1" applyBorder="1" applyAlignment="1">
      <alignment horizontal="center" vertical="center" shrinkToFit="1"/>
    </xf>
    <xf numFmtId="1" fontId="45" fillId="10" borderId="109" xfId="0" applyNumberFormat="1" applyFont="1" applyFill="1" applyBorder="1" applyAlignment="1">
      <alignment horizontal="center" vertical="center"/>
    </xf>
    <xf numFmtId="1" fontId="5" fillId="0" borderId="87" xfId="0" applyNumberFormat="1" applyFont="1" applyBorder="1" applyAlignment="1">
      <alignment horizontal="center" vertical="center"/>
    </xf>
    <xf numFmtId="0" fontId="5" fillId="0" borderId="88" xfId="0" applyFont="1" applyBorder="1" applyAlignment="1">
      <alignment horizontal="center" vertical="center"/>
    </xf>
    <xf numFmtId="0" fontId="2" fillId="0" borderId="15" xfId="0" applyFont="1" applyBorder="1" applyAlignment="1">
      <alignment horizontal="center" vertical="center"/>
    </xf>
    <xf numFmtId="0" fontId="2" fillId="0" borderId="45" xfId="0" applyFont="1" applyBorder="1" applyAlignment="1">
      <alignment horizontal="center" vertical="center"/>
    </xf>
    <xf numFmtId="0" fontId="5" fillId="0" borderId="45" xfId="0" quotePrefix="1" applyFont="1" applyBorder="1" applyAlignment="1">
      <alignment horizontal="center" vertical="center" wrapText="1"/>
    </xf>
    <xf numFmtId="49" fontId="2" fillId="0" borderId="45" xfId="2" applyNumberFormat="1" applyFont="1" applyBorder="1" applyAlignment="1">
      <alignment horizontal="center" vertical="center"/>
    </xf>
    <xf numFmtId="0" fontId="2" fillId="0" borderId="45" xfId="0" applyFont="1" applyBorder="1" applyAlignment="1">
      <alignment horizontal="center" vertical="center" shrinkToFit="1"/>
    </xf>
    <xf numFmtId="1" fontId="5" fillId="0" borderId="110" xfId="0" applyNumberFormat="1" applyFont="1" applyBorder="1" applyAlignment="1">
      <alignment horizontal="center" vertical="center"/>
    </xf>
    <xf numFmtId="164" fontId="2" fillId="0" borderId="108" xfId="0" applyNumberFormat="1" applyFont="1" applyBorder="1" applyAlignment="1">
      <alignment horizontal="center" vertical="center"/>
    </xf>
    <xf numFmtId="164" fontId="2" fillId="8" borderId="45" xfId="0" applyNumberFormat="1" applyFont="1" applyFill="1" applyBorder="1" applyAlignment="1">
      <alignment horizontal="center" vertical="center"/>
    </xf>
    <xf numFmtId="0" fontId="2" fillId="0" borderId="106" xfId="0" applyFont="1" applyBorder="1" applyAlignment="1">
      <alignment horizontal="center" vertical="center"/>
    </xf>
    <xf numFmtId="0" fontId="2" fillId="0" borderId="46" xfId="0" applyFont="1" applyBorder="1" applyAlignment="1">
      <alignment horizontal="center" vertical="center"/>
    </xf>
    <xf numFmtId="49" fontId="2" fillId="0" borderId="46" xfId="0" applyNumberFormat="1" applyFont="1" applyBorder="1" applyAlignment="1">
      <alignment horizontal="center" vertical="center"/>
    </xf>
    <xf numFmtId="164" fontId="2" fillId="0" borderId="46" xfId="0" applyNumberFormat="1" applyFont="1" applyBorder="1" applyAlignment="1">
      <alignment horizontal="center" vertical="center"/>
    </xf>
    <xf numFmtId="164" fontId="5" fillId="0" borderId="14"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45" fillId="10" borderId="14" xfId="0" applyNumberFormat="1" applyFont="1" applyFill="1" applyBorder="1" applyAlignment="1">
      <alignment horizontal="center" vertical="center"/>
    </xf>
    <xf numFmtId="0" fontId="11" fillId="13" borderId="1" xfId="0" applyFont="1" applyFill="1" applyBorder="1" applyAlignment="1">
      <alignment vertical="center"/>
    </xf>
    <xf numFmtId="49" fontId="17" fillId="13" borderId="24" xfId="0" applyNumberFormat="1" applyFont="1" applyFill="1" applyBorder="1" applyAlignment="1">
      <alignment horizontal="center" vertical="center"/>
    </xf>
    <xf numFmtId="0" fontId="17" fillId="13" borderId="25" xfId="0" applyFont="1" applyFill="1" applyBorder="1" applyAlignment="1">
      <alignment horizontal="center" vertical="center"/>
    </xf>
    <xf numFmtId="0" fontId="11" fillId="13" borderId="25" xfId="0" applyFont="1" applyFill="1" applyBorder="1" applyAlignment="1">
      <alignment horizontal="center" vertical="center"/>
    </xf>
    <xf numFmtId="0" fontId="7" fillId="13" borderId="26" xfId="0" quotePrefix="1" applyFont="1" applyFill="1" applyBorder="1" applyAlignment="1">
      <alignment horizontal="center" vertical="center"/>
    </xf>
    <xf numFmtId="0" fontId="56" fillId="0" borderId="34" xfId="0" applyFont="1" applyBorder="1" applyAlignment="1">
      <alignment horizontal="centerContinuous" vertical="center"/>
    </xf>
    <xf numFmtId="0" fontId="56" fillId="0" borderId="34" xfId="0" applyFont="1" applyBorder="1" applyAlignment="1">
      <alignment horizontal="center" vertical="center" shrinkToFit="1"/>
    </xf>
    <xf numFmtId="0" fontId="56" fillId="0" borderId="54" xfId="0" applyFont="1" applyBorder="1" applyAlignment="1">
      <alignment horizontal="center" vertical="center" shrinkToFit="1"/>
    </xf>
    <xf numFmtId="0" fontId="11" fillId="8" borderId="1" xfId="0" applyFont="1" applyFill="1" applyBorder="1" applyAlignment="1">
      <alignment vertical="center"/>
    </xf>
    <xf numFmtId="49" fontId="17" fillId="8" borderId="24" xfId="0" applyNumberFormat="1" applyFont="1" applyFill="1" applyBorder="1" applyAlignment="1">
      <alignment horizontal="center" vertical="center"/>
    </xf>
    <xf numFmtId="0" fontId="17" fillId="8" borderId="25" xfId="0" applyFont="1" applyFill="1" applyBorder="1" applyAlignment="1">
      <alignment horizontal="center" vertical="center"/>
    </xf>
    <xf numFmtId="0" fontId="11" fillId="8" borderId="25" xfId="0" applyFont="1" applyFill="1" applyBorder="1" applyAlignment="1">
      <alignment horizontal="center" vertical="center"/>
    </xf>
    <xf numFmtId="49" fontId="7" fillId="15" borderId="25" xfId="0" applyNumberFormat="1" applyFont="1" applyFill="1" applyBorder="1" applyAlignment="1">
      <alignment horizontal="center" vertical="center"/>
    </xf>
    <xf numFmtId="0" fontId="7" fillId="8" borderId="26" xfId="0" quotePrefix="1" applyFont="1" applyFill="1" applyBorder="1" applyAlignment="1">
      <alignment horizontal="center" vertical="center"/>
    </xf>
    <xf numFmtId="0" fontId="49" fillId="0" borderId="34" xfId="0" applyFont="1" applyBorder="1" applyAlignment="1">
      <alignment horizontal="center" vertical="center" shrinkToFit="1"/>
    </xf>
    <xf numFmtId="0" fontId="57" fillId="0" borderId="34" xfId="0" applyFont="1" applyBorder="1" applyAlignment="1">
      <alignment horizontal="centerContinuous"/>
    </xf>
    <xf numFmtId="0" fontId="49" fillId="0" borderId="54" xfId="0" applyFont="1" applyBorder="1" applyAlignment="1">
      <alignment horizontal="center" vertical="center" shrinkToFit="1"/>
    </xf>
    <xf numFmtId="0" fontId="7" fillId="0" borderId="24" xfId="0" applyFont="1" applyBorder="1" applyAlignment="1">
      <alignment horizontal="center" vertical="center" wrapText="1"/>
    </xf>
    <xf numFmtId="0" fontId="7" fillId="0" borderId="46" xfId="0" applyFont="1" applyBorder="1" applyAlignment="1">
      <alignment horizontal="center" vertical="center" wrapText="1"/>
    </xf>
    <xf numFmtId="0" fontId="14" fillId="15" borderId="1" xfId="0" applyFont="1" applyFill="1" applyBorder="1" applyAlignment="1">
      <alignment vertical="center"/>
    </xf>
    <xf numFmtId="0" fontId="7" fillId="15" borderId="24" xfId="0" applyFont="1" applyFill="1" applyBorder="1" applyAlignment="1">
      <alignment horizontal="center" vertical="center"/>
    </xf>
    <xf numFmtId="49" fontId="23" fillId="15" borderId="24" xfId="0" applyNumberFormat="1" applyFont="1" applyFill="1" applyBorder="1" applyAlignment="1">
      <alignment horizontal="center" vertical="center"/>
    </xf>
    <xf numFmtId="0" fontId="23" fillId="15" borderId="25" xfId="0" applyFont="1" applyFill="1" applyBorder="1" applyAlignment="1">
      <alignment horizontal="center" vertical="center"/>
    </xf>
    <xf numFmtId="0" fontId="14" fillId="15" borderId="25" xfId="0" applyFont="1" applyFill="1" applyBorder="1" applyAlignment="1">
      <alignment horizontal="center" vertical="center"/>
    </xf>
    <xf numFmtId="0" fontId="7" fillId="15" borderId="26" xfId="0" applyFont="1" applyFill="1" applyBorder="1" applyAlignment="1">
      <alignment horizontal="center" vertical="center"/>
    </xf>
    <xf numFmtId="0" fontId="8" fillId="13" borderId="1" xfId="0" applyFont="1" applyFill="1" applyBorder="1" applyAlignment="1">
      <alignment vertical="center"/>
    </xf>
    <xf numFmtId="49" fontId="18" fillId="13" borderId="24" xfId="0" applyNumberFormat="1" applyFont="1" applyFill="1" applyBorder="1" applyAlignment="1">
      <alignment horizontal="center" vertical="center"/>
    </xf>
    <xf numFmtId="0" fontId="18" fillId="13" borderId="25" xfId="0" applyFont="1" applyFill="1" applyBorder="1" applyAlignment="1">
      <alignment horizontal="center" vertical="center"/>
    </xf>
    <xf numFmtId="0" fontId="8" fillId="13" borderId="25" xfId="0" applyFont="1" applyFill="1" applyBorder="1" applyAlignment="1">
      <alignment horizontal="center" vertical="center"/>
    </xf>
    <xf numFmtId="0" fontId="10" fillId="0" borderId="1" xfId="0" applyFont="1" applyBorder="1" applyAlignment="1">
      <alignment vertical="center"/>
    </xf>
    <xf numFmtId="49" fontId="27" fillId="0" borderId="24" xfId="0" applyNumberFormat="1" applyFont="1" applyBorder="1" applyAlignment="1">
      <alignment horizontal="center" vertical="center"/>
    </xf>
    <xf numFmtId="0" fontId="27" fillId="0" borderId="25" xfId="0" applyFont="1" applyBorder="1" applyAlignment="1">
      <alignment horizontal="center" vertical="center"/>
    </xf>
    <xf numFmtId="0" fontId="10" fillId="0" borderId="25" xfId="0" applyFont="1" applyBorder="1" applyAlignment="1">
      <alignment horizontal="center" vertical="center"/>
    </xf>
    <xf numFmtId="49" fontId="28" fillId="13" borderId="24" xfId="0" applyNumberFormat="1" applyFont="1" applyFill="1" applyBorder="1" applyAlignment="1">
      <alignment horizontal="center" vertical="center"/>
    </xf>
    <xf numFmtId="0" fontId="28" fillId="13" borderId="25" xfId="0" applyFont="1" applyFill="1" applyBorder="1" applyAlignment="1">
      <alignment horizontal="center" vertical="center"/>
    </xf>
    <xf numFmtId="0" fontId="22" fillId="13" borderId="25" xfId="0" applyFont="1" applyFill="1" applyBorder="1" applyAlignment="1">
      <alignment horizontal="center" vertical="center"/>
    </xf>
    <xf numFmtId="0" fontId="22" fillId="13" borderId="1" xfId="0" applyFont="1" applyFill="1" applyBorder="1" applyAlignment="1">
      <alignment vertical="center"/>
    </xf>
    <xf numFmtId="0" fontId="13" fillId="13" borderId="8" xfId="0" applyFont="1" applyFill="1" applyBorder="1" applyAlignment="1">
      <alignment vertical="center"/>
    </xf>
    <xf numFmtId="0" fontId="7" fillId="13" borderId="45" xfId="0" applyFont="1" applyFill="1" applyBorder="1" applyAlignment="1">
      <alignment horizontal="center" vertical="center"/>
    </xf>
    <xf numFmtId="49" fontId="24" fillId="13" borderId="45" xfId="0" applyNumberFormat="1" applyFont="1" applyFill="1" applyBorder="1" applyAlignment="1">
      <alignment horizontal="center" vertical="center"/>
    </xf>
    <xf numFmtId="0" fontId="24" fillId="13" borderId="47" xfId="0" applyFont="1" applyFill="1" applyBorder="1" applyAlignment="1">
      <alignment horizontal="center" vertical="center"/>
    </xf>
    <xf numFmtId="0" fontId="13" fillId="13" borderId="47" xfId="0" applyFont="1" applyFill="1" applyBorder="1" applyAlignment="1">
      <alignment horizontal="center" vertical="center"/>
    </xf>
    <xf numFmtId="49" fontId="7" fillId="13" borderId="47" xfId="0" applyNumberFormat="1" applyFont="1" applyFill="1" applyBorder="1" applyAlignment="1">
      <alignment horizontal="center" vertical="center"/>
    </xf>
    <xf numFmtId="0" fontId="7" fillId="13" borderId="33" xfId="0" applyFont="1" applyFill="1" applyBorder="1" applyAlignment="1">
      <alignment horizontal="center" vertical="center"/>
    </xf>
    <xf numFmtId="49" fontId="17" fillId="0" borderId="32" xfId="0" applyNumberFormat="1" applyFont="1" applyBorder="1" applyAlignment="1">
      <alignment horizontal="center" shrinkToFit="1"/>
    </xf>
    <xf numFmtId="0" fontId="58" fillId="0" borderId="30" xfId="0" applyFont="1" applyBorder="1" applyAlignment="1">
      <alignment horizontal="centerContinuous"/>
    </xf>
    <xf numFmtId="0" fontId="49" fillId="0" borderId="48" xfId="0" applyFont="1" applyBorder="1" applyAlignment="1">
      <alignment horizontal="center" vertical="center" shrinkToFit="1"/>
    </xf>
    <xf numFmtId="0" fontId="2" fillId="0" borderId="111" xfId="0" applyFont="1" applyBorder="1" applyAlignment="1">
      <alignment horizontal="center" vertical="center"/>
    </xf>
    <xf numFmtId="0" fontId="2" fillId="0" borderId="104" xfId="0" applyFont="1" applyBorder="1" applyAlignment="1">
      <alignment horizontal="center" vertical="center"/>
    </xf>
    <xf numFmtId="0" fontId="2" fillId="0" borderId="32" xfId="0" applyFont="1" applyBorder="1" applyAlignment="1">
      <alignment horizontal="center" vertical="center"/>
    </xf>
    <xf numFmtId="0" fontId="7" fillId="0" borderId="0" xfId="0" applyFont="1" applyAlignment="1">
      <alignment horizontal="center"/>
    </xf>
    <xf numFmtId="0" fontId="35" fillId="2" borderId="113" xfId="0" applyFont="1" applyFill="1" applyBorder="1" applyAlignment="1">
      <alignment horizontal="left" vertical="center"/>
    </xf>
    <xf numFmtId="0" fontId="20" fillId="2" borderId="113" xfId="0" applyFont="1" applyFill="1" applyBorder="1" applyAlignment="1">
      <alignment horizontal="left" vertical="center"/>
    </xf>
    <xf numFmtId="0" fontId="4" fillId="2" borderId="113" xfId="0" applyFont="1" applyFill="1" applyBorder="1" applyAlignment="1">
      <alignment horizontal="centerContinuous" vertical="center"/>
    </xf>
    <xf numFmtId="0" fontId="5" fillId="2" borderId="113" xfId="0" applyFont="1" applyFill="1" applyBorder="1" applyAlignment="1">
      <alignment horizontal="centerContinuous" vertical="center"/>
    </xf>
    <xf numFmtId="0" fontId="49" fillId="0" borderId="34" xfId="0" applyFont="1" applyBorder="1" applyAlignment="1">
      <alignment horizontal="centerContinuous" vertical="center"/>
    </xf>
    <xf numFmtId="0" fontId="2" fillId="0" borderId="101" xfId="0" applyFont="1" applyBorder="1" applyAlignment="1">
      <alignment horizontal="center" vertical="center"/>
    </xf>
    <xf numFmtId="0" fontId="2" fillId="0" borderId="98" xfId="0" applyFont="1" applyBorder="1" applyAlignment="1">
      <alignment horizontal="center" vertical="center"/>
    </xf>
    <xf numFmtId="0" fontId="7" fillId="0" borderId="54" xfId="0" applyFont="1" applyBorder="1" applyAlignment="1">
      <alignment horizontal="centerContinuous" vertical="center"/>
    </xf>
    <xf numFmtId="1" fontId="2" fillId="0" borderId="55" xfId="0" applyNumberFormat="1" applyFont="1" applyBorder="1" applyAlignment="1">
      <alignment horizontal="center" vertical="center"/>
    </xf>
    <xf numFmtId="1" fontId="5" fillId="0" borderId="25" xfId="0" applyNumberFormat="1" applyFont="1" applyBorder="1" applyAlignment="1">
      <alignment horizontal="center" vertical="center"/>
    </xf>
    <xf numFmtId="1" fontId="5" fillId="0" borderId="109" xfId="0" applyNumberFormat="1" applyFont="1" applyBorder="1" applyAlignment="1">
      <alignment horizontal="center" vertical="center"/>
    </xf>
    <xf numFmtId="1" fontId="5" fillId="0" borderId="47" xfId="0" applyNumberFormat="1" applyFont="1" applyBorder="1" applyAlignment="1">
      <alignment horizontal="center" vertical="center"/>
    </xf>
    <xf numFmtId="1" fontId="2" fillId="8" borderId="55" xfId="0" applyNumberFormat="1" applyFont="1" applyFill="1" applyBorder="1" applyAlignment="1">
      <alignment horizontal="center" vertical="center"/>
    </xf>
    <xf numFmtId="0" fontId="5" fillId="0" borderId="116" xfId="0" applyFont="1" applyBorder="1" applyAlignment="1">
      <alignment horizontal="center" vertical="center" shrinkToFit="1"/>
    </xf>
    <xf numFmtId="164" fontId="5" fillId="0" borderId="116" xfId="0" applyNumberFormat="1" applyFont="1" applyBorder="1" applyAlignment="1">
      <alignment horizontal="center" vertical="center" shrinkToFit="1"/>
    </xf>
    <xf numFmtId="0" fontId="5" fillId="0" borderId="116" xfId="0" applyFont="1" applyBorder="1" applyAlignment="1">
      <alignment horizontal="left" vertical="center"/>
    </xf>
    <xf numFmtId="0" fontId="5" fillId="0" borderId="117" xfId="0" applyFont="1" applyBorder="1" applyAlignment="1">
      <alignment horizontal="left" vertical="center" shrinkToFit="1"/>
    </xf>
    <xf numFmtId="0" fontId="2" fillId="0" borderId="115" xfId="0" applyFont="1" applyBorder="1" applyAlignment="1">
      <alignment horizontal="center" vertical="center" shrinkToFit="1"/>
    </xf>
    <xf numFmtId="0" fontId="2" fillId="16" borderId="108" xfId="0" quotePrefix="1" applyFont="1" applyFill="1" applyBorder="1" applyAlignment="1">
      <alignment horizontal="center" vertical="center" wrapText="1"/>
    </xf>
    <xf numFmtId="49" fontId="2" fillId="16" borderId="108" xfId="2" applyNumberFormat="1" applyFont="1" applyFill="1" applyBorder="1" applyAlignment="1">
      <alignment horizontal="center" vertical="center"/>
    </xf>
    <xf numFmtId="0" fontId="2" fillId="16" borderId="24" xfId="0" quotePrefix="1" applyFont="1" applyFill="1" applyBorder="1" applyAlignment="1">
      <alignment horizontal="center" vertical="center" wrapText="1"/>
    </xf>
    <xf numFmtId="49" fontId="2" fillId="16" borderId="24" xfId="2" applyNumberFormat="1" applyFont="1" applyFill="1" applyBorder="1" applyAlignment="1">
      <alignment horizontal="center" vertical="center"/>
    </xf>
    <xf numFmtId="0" fontId="2" fillId="0" borderId="118" xfId="0" applyFont="1" applyBorder="1" applyAlignment="1">
      <alignment horizontal="center" shrinkToFit="1"/>
    </xf>
    <xf numFmtId="0" fontId="2" fillId="0" borderId="39" xfId="0" quotePrefix="1" applyFont="1" applyBorder="1" applyAlignment="1">
      <alignment horizontal="left"/>
    </xf>
    <xf numFmtId="0" fontId="2" fillId="0" borderId="88" xfId="0" applyFont="1" applyBorder="1" applyAlignment="1">
      <alignment horizontal="center" shrinkToFit="1"/>
    </xf>
    <xf numFmtId="0" fontId="2" fillId="0" borderId="0" xfId="0" applyFont="1" applyAlignment="1">
      <alignment horizontal="center"/>
    </xf>
    <xf numFmtId="1" fontId="2" fillId="0" borderId="34" xfId="0" applyNumberFormat="1" applyFont="1" applyBorder="1" applyAlignment="1">
      <alignment horizontal="center" vertical="center" shrinkToFit="1"/>
    </xf>
    <xf numFmtId="0" fontId="49" fillId="0" borderId="89" xfId="0" applyFont="1" applyBorder="1" applyAlignment="1">
      <alignment horizontal="centerContinuous" vertical="center"/>
    </xf>
    <xf numFmtId="0" fontId="59" fillId="12" borderId="24" xfId="0" applyFont="1" applyFill="1" applyBorder="1" applyAlignment="1">
      <alignment horizontal="center" vertical="center"/>
    </xf>
    <xf numFmtId="0" fontId="60" fillId="2" borderId="112" xfId="0" applyFont="1" applyFill="1" applyBorder="1" applyAlignment="1">
      <alignment horizontal="right" vertical="center"/>
    </xf>
    <xf numFmtId="0" fontId="61" fillId="2" borderId="114" xfId="1" applyFont="1" applyFill="1" applyBorder="1" applyAlignment="1" applyProtection="1">
      <alignment horizontal="right" vertical="center"/>
    </xf>
    <xf numFmtId="0" fontId="2" fillId="0" borderId="39" xfId="0" applyFont="1" applyBorder="1" applyAlignment="1">
      <alignment horizontal="left"/>
    </xf>
    <xf numFmtId="0" fontId="62" fillId="2" borderId="4" xfId="0" applyFont="1" applyFill="1" applyBorder="1" applyAlignment="1">
      <alignment horizontal="right"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9" xr:uid="{00000000-0005-0000-0000-000005000000}"/>
    <cellStyle name="Normal 2 3" xfId="10" xr:uid="{00000000-0005-0000-0000-000006000000}"/>
    <cellStyle name="Normal 3" xfId="11" xr:uid="{00000000-0005-0000-0000-000007000000}"/>
    <cellStyle name="Normal 4" xfId="7" xr:uid="{00000000-0005-0000-0000-000008000000}"/>
    <cellStyle name="Normal 5" xfId="12" xr:uid="{00000000-0005-0000-0000-000009000000}"/>
    <cellStyle name="Normal 6" xfId="13" xr:uid="{00000000-0005-0000-0000-00000A000000}"/>
    <cellStyle name="Percent" xfId="2" builtinId="5"/>
    <cellStyle name="Percent 2" xfId="3" xr:uid="{00000000-0005-0000-0000-00000C000000}"/>
    <cellStyle name="Percent 2 2" xfId="8" xr:uid="{00000000-0005-0000-0000-00000D000000}"/>
  </cellStyles>
  <dxfs count="12">
    <dxf>
      <font>
        <color rgb="FFFF0000"/>
      </font>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FF00FF"/>
      <color rgb="FFCC00FF"/>
      <color rgb="FF00FF00"/>
      <color rgb="FF66FF66"/>
      <color rgb="FFCCFFCC"/>
      <color rgb="FFCC99FF"/>
      <color rgb="FF66FF33"/>
      <color rgb="FF0000FF"/>
      <color rgb="FF0099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16</xdr:row>
      <xdr:rowOff>66675</xdr:rowOff>
    </xdr:from>
    <xdr:to>
      <xdr:col>6</xdr:col>
      <xdr:colOff>1021080</xdr:colOff>
      <xdr:row>43</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777615"/>
          <a:ext cx="6221730" cy="2255520"/>
        </a:xfrm>
        <a:prstGeom prst="rect">
          <a:avLst/>
        </a:prstGeom>
        <a:solidFill>
          <a:srgbClr val="FFFFFF"/>
        </a:solidFill>
        <a:ln w="9525">
          <a:noFill/>
          <a:miter lim="800000"/>
          <a:headEnd/>
          <a:tailEnd/>
        </a:ln>
      </xdr:spPr>
      <xdr:txBody>
        <a:bodyPr vertOverflow="clip" wrap="square" lIns="27432" tIns="27432" rIns="27432" bIns="0" anchor="t" upright="1"/>
        <a:lstStyle/>
        <a:p>
          <a:pPr algn="just"/>
          <a:endParaRPr lang="en-US" sz="1200">
            <a:effectLst/>
            <a:latin typeface="Times New Roman" panose="02020603050405020304" pitchFamily="18" charset="0"/>
            <a:ea typeface="+mn-ea"/>
            <a:cs typeface="Times New Roman" panose="02020603050405020304" pitchFamily="18" charset="0"/>
          </a:endParaRPr>
        </a:p>
        <a:p>
          <a:pPr algn="just"/>
          <a:endParaRPr lang="en-US" sz="1200">
            <a:effectLst/>
            <a:latin typeface="Times New Roman" panose="02020603050405020304" pitchFamily="18" charset="0"/>
            <a:ea typeface="+mn-ea"/>
            <a:cs typeface="Times New Roman" panose="02020603050405020304" pitchFamily="18" charset="0"/>
          </a:endParaRPr>
        </a:p>
        <a:p>
          <a:r>
            <a:rPr lang="en-US" sz="1100">
              <a:effectLst/>
              <a:latin typeface="+mn-lt"/>
              <a:ea typeface="+mn-ea"/>
              <a:cs typeface="+mn-cs"/>
            </a:rPr>
            <a:t>History:  Selena’s Parents where both changelings from Chavyondat.  The child was female and her parents treated her as such.  They claimed she would get along better in the world if she stayed with this persona.  They even broke the naming rules their heritage had always followed.  Making her name feminine.  Her true form consisted of a skin tone of light grey with platinum hair.  She possessed all the other features of a changeling.  Their lack of detail and distinctive features, the large colorless eyes that where circled by a thick black rings, the small nose and the slender structures with no body hair.  Her parents raised her in the true spirit of Becomers and encouraged her to try new thinks and new forms.</a:t>
          </a:r>
        </a:p>
        <a:p>
          <a:r>
            <a:rPr lang="en-US" sz="1100">
              <a:effectLst/>
              <a:latin typeface="+mn-lt"/>
              <a:ea typeface="+mn-ea"/>
              <a:cs typeface="+mn-cs"/>
            </a:rPr>
            <a:t> </a:t>
          </a:r>
        </a:p>
        <a:p>
          <a:r>
            <a:rPr lang="en-US" sz="1100">
              <a:effectLst/>
              <a:latin typeface="+mn-lt"/>
              <a:ea typeface="+mn-ea"/>
              <a:cs typeface="+mn-cs"/>
            </a:rPr>
            <a:t>In her 15th year hear parents where lost to a mob who hated the changeling race.  Selena escaped without notice by taking on the form of a human female.  She was now destined to a life of hardships and abuse.  She managed to stow away on a ship where she ended up in Calimport.   The trip was hard and even thou she had dawned the clothes of the sailors she was caught by the captain.  The man didn’t know what he had.  Just a beautiful teenage girl whom had run away from home with no one to protect her.  Taking her under his protection, if it could be called that, for the man used her almost nightly for to satisfy his desires.  The next year she spent in service to him and whom he pleased.  In that time she learned how to pleasure the men in ways no other women could.  Her changeling body could modify her sex to be tighter or loser according to the man she was with, without giving away her identity. </a:t>
          </a:r>
        </a:p>
        <a:p>
          <a:r>
            <a:rPr lang="en-US" sz="1100">
              <a:effectLst/>
              <a:latin typeface="+mn-lt"/>
              <a:ea typeface="+mn-ea"/>
              <a:cs typeface="+mn-cs"/>
            </a:rPr>
            <a:t> </a:t>
          </a:r>
        </a:p>
        <a:p>
          <a:r>
            <a:rPr lang="en-US" sz="1100">
              <a:effectLst/>
              <a:latin typeface="+mn-lt"/>
              <a:ea typeface="+mn-ea"/>
              <a:cs typeface="+mn-cs"/>
            </a:rPr>
            <a:t>Six more months passed before she saw her change to escape.  Taking on a new identity she slipped away into a new town.  The town was large and after several days she ran out of the gold she had stolen.  A prostitute took in the small frail girl and it was here she learned the art of prostitute and began the road to a seductress.  She still had troubles with bad pimps and rough customers, but she persevered and learnt how to satisfy both men and women.</a:t>
          </a:r>
        </a:p>
        <a:p>
          <a:r>
            <a:rPr lang="en-US" sz="1100">
              <a:effectLst/>
              <a:latin typeface="+mn-lt"/>
              <a:ea typeface="+mn-ea"/>
              <a:cs typeface="+mn-cs"/>
            </a:rPr>
            <a:t> </a:t>
          </a:r>
        </a:p>
        <a:p>
          <a:r>
            <a:rPr lang="en-US" sz="1100">
              <a:effectLst/>
              <a:latin typeface="+mn-lt"/>
              <a:ea typeface="+mn-ea"/>
              <a:cs typeface="+mn-cs"/>
            </a:rPr>
            <a:t>Years later found the young girl now turned professional courtesan in Waterdeep and only one person knew her true identity.  She had taken from all that she had seen a heard and created a body men would die for.  With her  fiery red  hair and her green eyes.  A figure that seemed to suck men in by just looking at her.  Women were not immune to her looks either and under Maiko’s roof she was doing well.</a:t>
          </a:r>
        </a:p>
        <a:p>
          <a:r>
            <a:rPr lang="en-US" sz="1100">
              <a:effectLst/>
              <a:latin typeface="+mn-lt"/>
              <a:ea typeface="+mn-ea"/>
              <a:cs typeface="+mn-cs"/>
            </a:rPr>
            <a:t> </a:t>
          </a:r>
        </a:p>
        <a:p>
          <a:r>
            <a:rPr lang="en-US" sz="1100">
              <a:effectLst/>
              <a:latin typeface="+mn-lt"/>
              <a:ea typeface="+mn-ea"/>
              <a:cs typeface="+mn-cs"/>
            </a:rPr>
            <a:t>Selena was wealth by her own means and she choose to be with Maiko.  The women saw something in the dancer and her people that she had not seen anywhere else.  They were like family and she hopped that she could be a part of it.</a:t>
          </a:r>
        </a:p>
        <a:p>
          <a:pPr algn="just"/>
          <a:endParaRPr lang="en-US" sz="1200">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5</xdr:col>
      <xdr:colOff>74295</xdr:colOff>
      <xdr:row>14</xdr:row>
      <xdr:rowOff>175260</xdr:rowOff>
    </xdr:from>
    <xdr:to>
      <xdr:col>6</xdr:col>
      <xdr:colOff>998220</xdr:colOff>
      <xdr:row>15</xdr:row>
      <xdr:rowOff>238125</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265295" y="3360420"/>
          <a:ext cx="1990725" cy="283845"/>
        </a:xfrm>
        <a:prstGeom prst="rect">
          <a:avLst/>
        </a:prstGeom>
        <a:solidFill>
          <a:srgbClr xmlns:mc="http://schemas.openxmlformats.org/markup-compatibility/2006" xmlns:a14="http://schemas.microsoft.com/office/drawing/2010/main" val="CCFFFF" mc:Ignorable="a14" a14:legacySpreadsheetColorIndex="41">
            <a:alpha val="67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0" u="none" strike="noStrike" baseline="0">
            <a:solidFill>
              <a:srgbClr val="000000"/>
            </a:solidFill>
            <a:latin typeface="Times New Roman"/>
            <a:cs typeface="Times New Roman"/>
          </a:endParaRPr>
        </a:p>
      </xdr:txBody>
    </xdr:sp>
    <xdr:clientData/>
  </xdr:twoCellAnchor>
  <xdr:twoCellAnchor>
    <xdr:from>
      <xdr:col>0</xdr:col>
      <xdr:colOff>60960</xdr:colOff>
      <xdr:row>16</xdr:row>
      <xdr:rowOff>53340</xdr:rowOff>
    </xdr:from>
    <xdr:to>
      <xdr:col>3</xdr:col>
      <xdr:colOff>36195</xdr:colOff>
      <xdr:row>17</xdr:row>
      <xdr:rowOff>91441</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60960" y="3764280"/>
          <a:ext cx="2291715" cy="25908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form:  </a:t>
          </a:r>
          <a:r>
            <a:rPr lang="en-US" sz="1200" b="0" i="0" u="none" strike="noStrike" baseline="0">
              <a:solidFill>
                <a:srgbClr val="000000"/>
              </a:solidFill>
              <a:latin typeface="Times New Roman"/>
              <a:cs typeface="Times New Roman"/>
            </a:rPr>
            <a:t>Human female</a:t>
          </a:r>
        </a:p>
      </xdr:txBody>
    </xdr:sp>
    <xdr:clientData/>
  </xdr:twoCellAnchor>
  <xdr:twoCellAnchor editAs="oneCell">
    <xdr:from>
      <xdr:col>5</xdr:col>
      <xdr:colOff>68580</xdr:colOff>
      <xdr:row>1</xdr:row>
      <xdr:rowOff>76200</xdr:rowOff>
    </xdr:from>
    <xdr:to>
      <xdr:col>6</xdr:col>
      <xdr:colOff>1006122</xdr:colOff>
      <xdr:row>14</xdr:row>
      <xdr:rowOff>91440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4259580" y="449580"/>
          <a:ext cx="2004342" cy="2827020"/>
        </a:xfrm>
        <a:prstGeom prst="rect">
          <a:avLst/>
        </a:prstGeom>
        <a:ln w="28575" cmpd="dbl">
          <a:solidFill>
            <a:srgbClr val="FF00FF"/>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a:extLst>
            <a:ext uri="{FF2B5EF4-FFF2-40B4-BE49-F238E27FC236}">
              <a16:creationId xmlns:a16="http://schemas.microsoft.com/office/drawing/2014/main" id="{00000000-0008-0000-02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421005</xdr:colOff>
      <xdr:row>1</xdr:row>
      <xdr:rowOff>123825</xdr:rowOff>
    </xdr:from>
    <xdr:to>
      <xdr:col>3</xdr:col>
      <xdr:colOff>108585</xdr:colOff>
      <xdr:row>2</xdr:row>
      <xdr:rowOff>66675</xdr:rowOff>
    </xdr:to>
    <xdr:sp macro="" textlink="">
      <xdr:nvSpPr>
        <xdr:cNvPr id="3078" name="Text Box 6" hidden="1">
          <a:extLst>
            <a:ext uri="{FF2B5EF4-FFF2-40B4-BE49-F238E27FC236}">
              <a16:creationId xmlns:a16="http://schemas.microsoft.com/office/drawing/2014/main" id="{00000000-0008-0000-03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ptalan@ymail.com?subject=Dungeons%20of%20Waterdee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tabSelected="1" zoomScaleNormal="100" workbookViewId="0"/>
  </sheetViews>
  <sheetFormatPr defaultColWidth="13" defaultRowHeight="15.6" x14ac:dyDescent="0.3"/>
  <cols>
    <col min="1" max="1" width="14.3984375" style="52" bestFit="1" customWidth="1"/>
    <col min="2" max="2" width="10" style="53" customWidth="1"/>
    <col min="3" max="3" width="5.09765625" style="53" customWidth="1"/>
    <col min="4" max="4" width="13.69921875" style="52" bestFit="1" customWidth="1"/>
    <col min="5" max="5" width="10.8984375" style="53" bestFit="1" customWidth="1"/>
    <col min="6" max="6" width="14" style="52" customWidth="1"/>
    <col min="7" max="7" width="14" style="53" customWidth="1"/>
    <col min="8" max="16384" width="13" style="9"/>
  </cols>
  <sheetData>
    <row r="1" spans="1:7" ht="29.4" thickTop="1" thickBot="1" x14ac:dyDescent="0.35">
      <c r="A1" s="414" t="s">
        <v>195</v>
      </c>
      <c r="B1" s="385"/>
      <c r="C1" s="386"/>
      <c r="D1" s="387"/>
      <c r="E1" s="388"/>
      <c r="F1" s="387"/>
      <c r="G1" s="415" t="s">
        <v>192</v>
      </c>
    </row>
    <row r="2" spans="1:7" ht="17.399999999999999" thickTop="1" x14ac:dyDescent="0.3">
      <c r="A2" s="10" t="s">
        <v>165</v>
      </c>
      <c r="B2" s="11" t="s">
        <v>100</v>
      </c>
      <c r="C2" s="11"/>
      <c r="D2" s="12" t="s">
        <v>166</v>
      </c>
      <c r="E2" s="384" t="s">
        <v>129</v>
      </c>
      <c r="F2" s="14"/>
      <c r="G2" s="15"/>
    </row>
    <row r="3" spans="1:7" ht="16.8" x14ac:dyDescent="0.3">
      <c r="A3" s="10" t="s">
        <v>167</v>
      </c>
      <c r="B3" s="11" t="s">
        <v>105</v>
      </c>
      <c r="C3" s="11"/>
      <c r="D3" s="12" t="s">
        <v>0</v>
      </c>
      <c r="E3" s="13">
        <v>4</v>
      </c>
      <c r="F3" s="12"/>
      <c r="G3" s="15"/>
    </row>
    <row r="4" spans="1:7" ht="16.8" x14ac:dyDescent="0.3">
      <c r="A4" s="10" t="s">
        <v>167</v>
      </c>
      <c r="B4" s="11" t="s">
        <v>96</v>
      </c>
      <c r="C4" s="11"/>
      <c r="D4" s="12" t="s">
        <v>0</v>
      </c>
      <c r="E4" s="13">
        <v>3</v>
      </c>
      <c r="F4" s="12"/>
      <c r="G4" s="15"/>
    </row>
    <row r="5" spans="1:7" ht="16.8" x14ac:dyDescent="0.3">
      <c r="A5" s="10" t="s">
        <v>168</v>
      </c>
      <c r="B5" s="11" t="s">
        <v>104</v>
      </c>
      <c r="C5" s="11"/>
      <c r="D5" s="12" t="s">
        <v>169</v>
      </c>
      <c r="E5" s="13">
        <v>22</v>
      </c>
      <c r="F5" s="12"/>
      <c r="G5" s="15"/>
    </row>
    <row r="6" spans="1:7" ht="16.8" x14ac:dyDescent="0.3">
      <c r="A6" s="10" t="s">
        <v>170</v>
      </c>
      <c r="B6" s="11" t="s">
        <v>101</v>
      </c>
      <c r="C6" s="11"/>
      <c r="D6" s="12" t="s">
        <v>171</v>
      </c>
      <c r="E6" s="13" t="s">
        <v>97</v>
      </c>
      <c r="F6" s="12"/>
      <c r="G6" s="15"/>
    </row>
    <row r="7" spans="1:7" ht="17.399999999999999" thickBot="1" x14ac:dyDescent="0.35">
      <c r="A7" s="10" t="s">
        <v>172</v>
      </c>
      <c r="B7" s="11" t="s">
        <v>99</v>
      </c>
      <c r="C7" s="11"/>
      <c r="D7" s="12" t="s">
        <v>173</v>
      </c>
      <c r="E7" s="13" t="s">
        <v>98</v>
      </c>
      <c r="F7" s="12"/>
      <c r="G7" s="15"/>
    </row>
    <row r="8" spans="1:7" ht="17.399999999999999" thickTop="1" x14ac:dyDescent="0.3">
      <c r="A8" s="16" t="s">
        <v>174</v>
      </c>
      <c r="B8" s="290" t="str">
        <f>C11</f>
        <v>+0</v>
      </c>
      <c r="C8" s="291"/>
      <c r="D8" s="17" t="s">
        <v>175</v>
      </c>
      <c r="E8" s="18" t="s">
        <v>83</v>
      </c>
      <c r="F8" s="19"/>
      <c r="G8" s="15"/>
    </row>
    <row r="9" spans="1:7" ht="17.399999999999999" thickBot="1" x14ac:dyDescent="0.35">
      <c r="A9" s="242" t="s">
        <v>176</v>
      </c>
      <c r="B9" s="282">
        <f>3+1</f>
        <v>4</v>
      </c>
      <c r="C9" s="283"/>
      <c r="D9" s="286" t="s">
        <v>177</v>
      </c>
      <c r="E9" s="20" t="s">
        <v>83</v>
      </c>
      <c r="F9" s="19"/>
      <c r="G9" s="15"/>
    </row>
    <row r="10" spans="1:7" ht="17.399999999999999" thickTop="1" x14ac:dyDescent="0.3">
      <c r="A10" s="21" t="s">
        <v>178</v>
      </c>
      <c r="B10" s="280">
        <v>10</v>
      </c>
      <c r="C10" s="22" t="str">
        <f t="shared" ref="C10:C13" si="0">IF(B10&gt;9.9,CONCATENATE("+",ROUNDDOWN((B10-10)/2,0)),ROUNDUP((B10-10)/2,0))</f>
        <v>+0</v>
      </c>
      <c r="D10" s="23" t="s">
        <v>179</v>
      </c>
      <c r="E10" s="378" t="s">
        <v>126</v>
      </c>
      <c r="F10" s="19"/>
      <c r="G10" s="15"/>
    </row>
    <row r="11" spans="1:7" ht="16.8" x14ac:dyDescent="0.3">
      <c r="A11" s="24" t="s">
        <v>180</v>
      </c>
      <c r="B11" s="28">
        <v>11</v>
      </c>
      <c r="C11" s="25" t="str">
        <f t="shared" si="0"/>
        <v>+0</v>
      </c>
      <c r="D11" s="26" t="s">
        <v>181</v>
      </c>
      <c r="E11" s="27">
        <f>SUM(Martial!G3:G24)+SUM(Equipment!C3:C23)</f>
        <v>20</v>
      </c>
      <c r="F11" s="19"/>
      <c r="G11" s="15"/>
    </row>
    <row r="12" spans="1:7" ht="16.8" x14ac:dyDescent="0.3">
      <c r="A12" s="417" t="s">
        <v>182</v>
      </c>
      <c r="B12" s="28">
        <v>16</v>
      </c>
      <c r="C12" s="29" t="str">
        <f t="shared" si="0"/>
        <v>+3</v>
      </c>
      <c r="D12" s="26" t="s">
        <v>183</v>
      </c>
      <c r="E12" s="30">
        <f>ROUNDUP(((E3*6)*0.75)+((E4*6)*0.75)+(SUM(E3:E4)*C12),0)</f>
        <v>53</v>
      </c>
      <c r="F12" s="19"/>
      <c r="G12" s="15"/>
    </row>
    <row r="13" spans="1:7" ht="16.8" x14ac:dyDescent="0.3">
      <c r="A13" s="31" t="s">
        <v>184</v>
      </c>
      <c r="B13" s="28">
        <v>14</v>
      </c>
      <c r="C13" s="25" t="str">
        <f t="shared" si="0"/>
        <v>+2</v>
      </c>
      <c r="D13" s="32" t="s">
        <v>185</v>
      </c>
      <c r="E13" s="33">
        <f>10+C11</f>
        <v>10</v>
      </c>
      <c r="F13" s="10"/>
      <c r="G13" s="15"/>
    </row>
    <row r="14" spans="1:7" ht="16.8" x14ac:dyDescent="0.3">
      <c r="A14" s="34" t="s">
        <v>186</v>
      </c>
      <c r="B14" s="35">
        <v>10</v>
      </c>
      <c r="C14" s="22" t="str">
        <f t="shared" ref="C14:C15" si="1">IF(B14&gt;9.9,CONCATENATE("+",ROUNDDOWN((B14-10)/2,0)),ROUNDUP((B14-10)/2,0))</f>
        <v>+0</v>
      </c>
      <c r="D14" s="32" t="s">
        <v>187</v>
      </c>
      <c r="E14" s="33">
        <f>E15-C11</f>
        <v>15</v>
      </c>
      <c r="F14" s="19"/>
      <c r="G14" s="15"/>
    </row>
    <row r="15" spans="1:7" ht="17.399999999999999" thickBot="1" x14ac:dyDescent="0.35">
      <c r="A15" s="36" t="s">
        <v>188</v>
      </c>
      <c r="B15" s="292">
        <v>14</v>
      </c>
      <c r="C15" s="243" t="str">
        <f t="shared" si="1"/>
        <v>+2</v>
      </c>
      <c r="D15" s="37" t="s">
        <v>189</v>
      </c>
      <c r="E15" s="38">
        <f>E13+SUM(Martial!B19:B21)</f>
        <v>15</v>
      </c>
      <c r="F15" s="19"/>
      <c r="G15" s="15"/>
    </row>
    <row r="16" spans="1:7" ht="24" thickTop="1" thickBot="1" x14ac:dyDescent="0.35">
      <c r="A16" s="39" t="s">
        <v>17</v>
      </c>
      <c r="B16" s="40"/>
      <c r="C16" s="40"/>
      <c r="D16" s="41"/>
      <c r="E16" s="281"/>
      <c r="F16" s="41"/>
      <c r="G16" s="42"/>
    </row>
    <row r="17" spans="1:7" s="8" customFormat="1" ht="17.399999999999999" thickTop="1" x14ac:dyDescent="0.3">
      <c r="A17" s="43"/>
      <c r="B17" s="44"/>
      <c r="C17" s="44"/>
      <c r="D17" s="44"/>
      <c r="E17" s="44"/>
      <c r="F17" s="44"/>
      <c r="G17" s="45"/>
    </row>
    <row r="18" spans="1:7" s="8" customFormat="1" ht="16.8" x14ac:dyDescent="0.3">
      <c r="A18" s="46"/>
      <c r="B18" s="47"/>
      <c r="C18" s="47"/>
      <c r="D18" s="47"/>
      <c r="E18" s="47"/>
      <c r="F18" s="47"/>
      <c r="G18" s="48"/>
    </row>
    <row r="19" spans="1:7" s="8" customFormat="1" ht="16.8" x14ac:dyDescent="0.3">
      <c r="A19" s="46"/>
      <c r="B19" s="47"/>
      <c r="C19" s="47"/>
      <c r="D19" s="47"/>
      <c r="E19" s="47"/>
      <c r="F19" s="47"/>
      <c r="G19" s="48"/>
    </row>
    <row r="20" spans="1:7" s="8" customFormat="1" ht="16.8" x14ac:dyDescent="0.3">
      <c r="A20" s="46"/>
      <c r="B20" s="47"/>
      <c r="C20" s="47"/>
      <c r="D20" s="47"/>
      <c r="E20" s="47"/>
      <c r="F20" s="47"/>
      <c r="G20" s="48"/>
    </row>
    <row r="21" spans="1:7" s="8" customFormat="1" ht="16.8" x14ac:dyDescent="0.3">
      <c r="A21" s="46"/>
      <c r="B21" s="47"/>
      <c r="C21" s="47"/>
      <c r="D21" s="47"/>
      <c r="E21" s="47"/>
      <c r="F21" s="47"/>
      <c r="G21" s="48"/>
    </row>
    <row r="22" spans="1:7" s="8" customFormat="1" ht="16.8" x14ac:dyDescent="0.3">
      <c r="A22" s="46"/>
      <c r="B22" s="47"/>
      <c r="C22" s="47"/>
      <c r="D22" s="47"/>
      <c r="E22" s="47"/>
      <c r="F22" s="47"/>
      <c r="G22" s="48"/>
    </row>
    <row r="23" spans="1:7" s="8" customFormat="1" ht="16.8" x14ac:dyDescent="0.3">
      <c r="A23" s="46"/>
      <c r="B23" s="47"/>
      <c r="C23" s="47"/>
      <c r="D23" s="47"/>
      <c r="E23" s="47"/>
      <c r="F23" s="47"/>
      <c r="G23" s="48"/>
    </row>
    <row r="24" spans="1:7" s="8" customFormat="1" ht="16.8" x14ac:dyDescent="0.3">
      <c r="A24" s="46"/>
      <c r="B24" s="47"/>
      <c r="C24" s="47"/>
      <c r="D24" s="47"/>
      <c r="E24" s="47"/>
      <c r="F24" s="47"/>
      <c r="G24" s="48"/>
    </row>
    <row r="25" spans="1:7" s="8" customFormat="1" ht="16.8" x14ac:dyDescent="0.3">
      <c r="A25" s="46"/>
      <c r="B25" s="47"/>
      <c r="C25" s="47"/>
      <c r="D25" s="47"/>
      <c r="E25" s="47"/>
      <c r="F25" s="47"/>
      <c r="G25" s="48"/>
    </row>
    <row r="26" spans="1:7" s="8" customFormat="1" ht="16.8" x14ac:dyDescent="0.3">
      <c r="A26" s="46"/>
      <c r="B26" s="47"/>
      <c r="C26" s="47"/>
      <c r="D26" s="47"/>
      <c r="E26" s="47"/>
      <c r="F26" s="47"/>
      <c r="G26" s="48"/>
    </row>
    <row r="27" spans="1:7" s="8" customFormat="1" ht="16.8" x14ac:dyDescent="0.3">
      <c r="A27" s="46"/>
      <c r="B27" s="47"/>
      <c r="C27" s="47"/>
      <c r="D27" s="47"/>
      <c r="E27" s="47"/>
      <c r="F27" s="47"/>
      <c r="G27" s="48"/>
    </row>
    <row r="28" spans="1:7" s="8" customFormat="1" ht="16.8" x14ac:dyDescent="0.3">
      <c r="A28" s="46"/>
      <c r="B28" s="47"/>
      <c r="C28" s="47"/>
      <c r="D28" s="47"/>
      <c r="E28" s="47"/>
      <c r="F28" s="47"/>
      <c r="G28" s="48"/>
    </row>
    <row r="29" spans="1:7" s="8" customFormat="1" ht="16.8" x14ac:dyDescent="0.3">
      <c r="A29" s="46"/>
      <c r="B29" s="47"/>
      <c r="C29" s="47"/>
      <c r="D29" s="47"/>
      <c r="E29" s="47"/>
      <c r="F29" s="47"/>
      <c r="G29" s="48"/>
    </row>
    <row r="30" spans="1:7" s="8" customFormat="1" ht="16.8" x14ac:dyDescent="0.3">
      <c r="A30" s="46"/>
      <c r="B30" s="47"/>
      <c r="C30" s="47"/>
      <c r="D30" s="47"/>
      <c r="E30" s="47"/>
      <c r="F30" s="47"/>
      <c r="G30" s="48"/>
    </row>
    <row r="31" spans="1:7" s="8" customFormat="1" ht="16.8" x14ac:dyDescent="0.3">
      <c r="A31" s="46"/>
      <c r="B31" s="47"/>
      <c r="C31" s="47"/>
      <c r="D31" s="47"/>
      <c r="E31" s="47"/>
      <c r="F31" s="47"/>
      <c r="G31" s="48"/>
    </row>
    <row r="32" spans="1:7" s="8" customFormat="1" ht="16.8" x14ac:dyDescent="0.3">
      <c r="A32" s="46"/>
      <c r="B32" s="47"/>
      <c r="C32" s="47"/>
      <c r="D32" s="47"/>
      <c r="E32" s="47"/>
      <c r="F32" s="47"/>
      <c r="G32" s="48"/>
    </row>
    <row r="33" spans="1:7" s="8" customFormat="1" ht="16.8" x14ac:dyDescent="0.3">
      <c r="A33" s="46"/>
      <c r="B33" s="47"/>
      <c r="C33" s="47"/>
      <c r="D33" s="47"/>
      <c r="E33" s="47"/>
      <c r="F33" s="47"/>
      <c r="G33" s="48"/>
    </row>
    <row r="34" spans="1:7" s="8" customFormat="1" ht="16.8" x14ac:dyDescent="0.3">
      <c r="A34" s="46"/>
      <c r="B34" s="47"/>
      <c r="C34" s="47"/>
      <c r="D34" s="47"/>
      <c r="E34" s="47"/>
      <c r="F34" s="47"/>
      <c r="G34" s="48"/>
    </row>
    <row r="35" spans="1:7" s="8" customFormat="1" ht="16.8" x14ac:dyDescent="0.3">
      <c r="A35" s="46"/>
      <c r="B35" s="47"/>
      <c r="C35" s="47"/>
      <c r="D35" s="47"/>
      <c r="E35" s="47"/>
      <c r="F35" s="47"/>
      <c r="G35" s="48"/>
    </row>
    <row r="36" spans="1:7" s="8" customFormat="1" ht="16.8" x14ac:dyDescent="0.3">
      <c r="A36" s="46"/>
      <c r="B36" s="47"/>
      <c r="C36" s="47"/>
      <c r="D36" s="47"/>
      <c r="E36" s="47"/>
      <c r="F36" s="47"/>
      <c r="G36" s="48"/>
    </row>
    <row r="37" spans="1:7" s="8" customFormat="1" ht="16.8" x14ac:dyDescent="0.3">
      <c r="A37" s="46"/>
      <c r="B37" s="47"/>
      <c r="C37" s="47"/>
      <c r="D37" s="47"/>
      <c r="E37" s="47"/>
      <c r="F37" s="47"/>
      <c r="G37" s="48"/>
    </row>
    <row r="38" spans="1:7" s="8" customFormat="1" ht="16.8" x14ac:dyDescent="0.3">
      <c r="A38" s="46"/>
      <c r="B38" s="47"/>
      <c r="C38" s="47"/>
      <c r="D38" s="47"/>
      <c r="E38" s="47"/>
      <c r="F38" s="47"/>
      <c r="G38" s="48"/>
    </row>
    <row r="39" spans="1:7" s="8" customFormat="1" ht="16.8" x14ac:dyDescent="0.3">
      <c r="A39" s="46"/>
      <c r="B39" s="47"/>
      <c r="C39" s="47"/>
      <c r="D39" s="47"/>
      <c r="E39" s="47"/>
      <c r="F39" s="47"/>
      <c r="G39" s="48"/>
    </row>
    <row r="40" spans="1:7" s="8" customFormat="1" ht="16.8" x14ac:dyDescent="0.3">
      <c r="A40" s="46"/>
      <c r="B40" s="47"/>
      <c r="C40" s="47"/>
      <c r="D40" s="47"/>
      <c r="E40" s="47"/>
      <c r="F40" s="47"/>
      <c r="G40" s="48"/>
    </row>
    <row r="41" spans="1:7" s="8" customFormat="1" ht="16.8" x14ac:dyDescent="0.3">
      <c r="A41" s="46"/>
      <c r="B41" s="47"/>
      <c r="C41" s="47"/>
      <c r="D41" s="47"/>
      <c r="E41" s="47"/>
      <c r="F41" s="47"/>
      <c r="G41" s="48"/>
    </row>
    <row r="42" spans="1:7" s="8" customFormat="1" ht="16.8" x14ac:dyDescent="0.3">
      <c r="A42" s="46"/>
      <c r="B42" s="47"/>
      <c r="C42" s="47"/>
      <c r="D42" s="47"/>
      <c r="E42" s="47"/>
      <c r="F42" s="47"/>
      <c r="G42" s="48"/>
    </row>
    <row r="43" spans="1:7" s="8" customFormat="1" ht="16.8" x14ac:dyDescent="0.3">
      <c r="A43" s="46"/>
      <c r="B43" s="47"/>
      <c r="C43" s="47"/>
      <c r="D43" s="47"/>
      <c r="E43" s="47"/>
      <c r="F43" s="47"/>
      <c r="G43" s="48"/>
    </row>
    <row r="44" spans="1:7" ht="17.399999999999999" thickBot="1" x14ac:dyDescent="0.35">
      <c r="A44" s="49"/>
      <c r="B44" s="50"/>
      <c r="C44" s="50"/>
      <c r="D44" s="50"/>
      <c r="E44" s="50"/>
      <c r="F44" s="50"/>
      <c r="G44" s="51"/>
    </row>
    <row r="45" spans="1:7" ht="16.2" thickTop="1" x14ac:dyDescent="0.3"/>
  </sheetData>
  <phoneticPr fontId="0" type="noConversion"/>
  <conditionalFormatting sqref="E11">
    <cfRule type="cellIs" dxfId="11" priority="4" stopIfTrue="1" operator="greaterThan">
      <formula>66</formula>
    </cfRule>
    <cfRule type="cellIs" dxfId="10" priority="5" stopIfTrue="1" operator="between">
      <formula>33</formula>
      <formula>66</formula>
    </cfRule>
  </conditionalFormatting>
  <hyperlinks>
    <hyperlink ref="G1" r:id="rId1" display="Played by Wayne"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9"/>
  <sheetViews>
    <sheetView showGridLines="0" workbookViewId="0">
      <pane ySplit="2" topLeftCell="A3" activePane="bottomLeft" state="frozen"/>
      <selection activeCell="A3" sqref="A3"/>
      <selection pane="bottomLeft" activeCell="A3" sqref="A3"/>
    </sheetView>
  </sheetViews>
  <sheetFormatPr defaultColWidth="13" defaultRowHeight="15.6" x14ac:dyDescent="0.3"/>
  <cols>
    <col min="1" max="1" width="31.296875" style="52" bestFit="1" customWidth="1"/>
    <col min="2" max="2" width="5.8984375" style="52" bestFit="1" customWidth="1"/>
    <col min="3" max="3" width="7.59765625" style="53" hidden="1" customWidth="1"/>
    <col min="4" max="4" width="5.8984375" style="53" hidden="1" customWidth="1"/>
    <col min="5" max="5" width="9.19921875" style="53" bestFit="1" customWidth="1"/>
    <col min="6" max="6" width="6.69921875" style="53" bestFit="1" customWidth="1"/>
    <col min="7" max="7" width="6" style="53" bestFit="1" customWidth="1"/>
    <col min="8" max="8" width="5.19921875" style="53" bestFit="1" customWidth="1"/>
    <col min="9" max="9" width="6.8984375" style="53" bestFit="1" customWidth="1"/>
    <col min="10" max="10" width="18.5" style="52" customWidth="1"/>
    <col min="11" max="16384" width="13" style="9"/>
  </cols>
  <sheetData>
    <row r="1" spans="1:10" ht="23.4" thickBot="1" x14ac:dyDescent="0.35">
      <c r="A1" s="54" t="s">
        <v>7</v>
      </c>
      <c r="B1" s="55"/>
      <c r="C1" s="55"/>
      <c r="D1" s="55"/>
      <c r="E1" s="55"/>
      <c r="F1" s="55"/>
      <c r="G1" s="55"/>
      <c r="H1" s="55"/>
      <c r="I1" s="55"/>
      <c r="J1" s="55"/>
    </row>
    <row r="2" spans="1:10" s="8" customFormat="1" ht="34.200000000000003" thickBot="1" x14ac:dyDescent="0.35">
      <c r="A2" s="3" t="s">
        <v>81</v>
      </c>
      <c r="B2" s="4" t="s">
        <v>22</v>
      </c>
      <c r="C2" s="4" t="s">
        <v>29</v>
      </c>
      <c r="D2" s="4" t="s">
        <v>21</v>
      </c>
      <c r="E2" s="5" t="s">
        <v>54</v>
      </c>
      <c r="F2" s="5" t="s">
        <v>30</v>
      </c>
      <c r="G2" s="5" t="s">
        <v>56</v>
      </c>
      <c r="H2" s="6" t="s">
        <v>80</v>
      </c>
      <c r="I2" s="4" t="s">
        <v>69</v>
      </c>
      <c r="J2" s="7" t="s">
        <v>67</v>
      </c>
    </row>
    <row r="3" spans="1:10" s="8" customFormat="1" ht="16.8" x14ac:dyDescent="0.3">
      <c r="A3" s="56" t="s">
        <v>58</v>
      </c>
      <c r="B3" s="57">
        <f>1+3</f>
        <v>4</v>
      </c>
      <c r="C3" s="58" t="s">
        <v>24</v>
      </c>
      <c r="D3" s="58" t="str">
        <f>IF(C3="Str",'Personal File'!$C$10,IF(C3="Dex",'Personal File'!$C$11,IF(C3="Con",'Personal File'!$C$12,IF(C3="Int",'Personal File'!$C$13,IF(C3="Wis",'Personal File'!$C$14,IF(C3="Cha",'Personal File'!$C$15))))))</f>
        <v>+3</v>
      </c>
      <c r="E3" s="59" t="str">
        <f t="shared" ref="E3:E5" si="0">CONCATENATE(C3," (",D3,")")</f>
        <v>Con (+3)</v>
      </c>
      <c r="F3" s="351">
        <v>0</v>
      </c>
      <c r="G3" s="60">
        <f t="shared" ref="G3:G41" si="1">B3+D3+F3</f>
        <v>7</v>
      </c>
      <c r="H3" s="61">
        <f t="shared" ref="H3:H5" ca="1" si="2">RANDBETWEEN(1,20)</f>
        <v>20</v>
      </c>
      <c r="I3" s="60">
        <f ca="1">SUM(G3:H3)</f>
        <v>27</v>
      </c>
      <c r="J3" s="62"/>
    </row>
    <row r="4" spans="1:10" s="8" customFormat="1" ht="16.8" x14ac:dyDescent="0.3">
      <c r="A4" s="63" t="s">
        <v>59</v>
      </c>
      <c r="B4" s="57">
        <f>4+1</f>
        <v>5</v>
      </c>
      <c r="C4" s="58" t="s">
        <v>27</v>
      </c>
      <c r="D4" s="58" t="str">
        <f>IF(C4="Str",'Personal File'!$C$10,IF(C4="Dex",'Personal File'!$C$11,IF(C4="Con",'Personal File'!$C$12,IF(C4="Int",'Personal File'!$C$13,IF(C4="Wis",'Personal File'!$C$14,IF(C4="Cha",'Personal File'!$C$15))))))</f>
        <v>+0</v>
      </c>
      <c r="E4" s="64" t="str">
        <f t="shared" si="0"/>
        <v>Dex (+0)</v>
      </c>
      <c r="F4" s="351">
        <v>2</v>
      </c>
      <c r="G4" s="60">
        <f t="shared" si="1"/>
        <v>7</v>
      </c>
      <c r="H4" s="61">
        <f t="shared" ca="1" si="2"/>
        <v>19</v>
      </c>
      <c r="I4" s="60">
        <f ca="1">SUM(G4:H4)</f>
        <v>26</v>
      </c>
      <c r="J4" s="62" t="s">
        <v>93</v>
      </c>
    </row>
    <row r="5" spans="1:10" s="8" customFormat="1" ht="16.8" x14ac:dyDescent="0.3">
      <c r="A5" s="65" t="s">
        <v>60</v>
      </c>
      <c r="B5" s="66">
        <f>1+3</f>
        <v>4</v>
      </c>
      <c r="C5" s="67" t="s">
        <v>26</v>
      </c>
      <c r="D5" s="67" t="str">
        <f>IF(C5="Str",'Personal File'!$C$10,IF(C5="Dex",'Personal File'!$C$11,IF(C5="Con",'Personal File'!$C$12,IF(C5="Int",'Personal File'!$C$13,IF(C5="Wis",'Personal File'!$C$14,IF(C5="Cha",'Personal File'!$C$15))))))</f>
        <v>+0</v>
      </c>
      <c r="E5" s="68" t="str">
        <f t="shared" si="0"/>
        <v>Wis (+0)</v>
      </c>
      <c r="F5" s="352">
        <v>0</v>
      </c>
      <c r="G5" s="69">
        <f t="shared" si="1"/>
        <v>4</v>
      </c>
      <c r="H5" s="70">
        <f t="shared" ca="1" si="2"/>
        <v>6</v>
      </c>
      <c r="I5" s="69">
        <f ca="1">SUM(G5:H5)</f>
        <v>10</v>
      </c>
      <c r="J5" s="71" t="s">
        <v>191</v>
      </c>
    </row>
    <row r="6" spans="1:10" s="78" customFormat="1" ht="16.8" x14ac:dyDescent="0.3">
      <c r="A6" s="334" t="s">
        <v>31</v>
      </c>
      <c r="B6" s="233">
        <v>1</v>
      </c>
      <c r="C6" s="335" t="s">
        <v>25</v>
      </c>
      <c r="D6" s="336" t="str">
        <f>IF(C6="Str",'Personal File'!$C$10,IF(C6="Dex",'Personal File'!$C$11,IF(C6="Con",'Personal File'!$C$12,IF(C6="Int",'Personal File'!$C$13,IF(C6="Wis",'Personal File'!$C$14,IF(C6="Cha",'Personal File'!$C$15))))))</f>
        <v>+2</v>
      </c>
      <c r="E6" s="337" t="str">
        <f t="shared" ref="E6:E41" si="3">CONCATENATE(C6," (",D6,")")</f>
        <v>Int (+2)</v>
      </c>
      <c r="F6" s="237" t="s">
        <v>55</v>
      </c>
      <c r="G6" s="238">
        <f t="shared" si="1"/>
        <v>3</v>
      </c>
      <c r="H6" s="61">
        <f t="shared" ref="H6:H40" ca="1" si="4">RANDBETWEEN(1,20)</f>
        <v>1</v>
      </c>
      <c r="I6" s="238">
        <f t="shared" ref="I6:I41" ca="1" si="5">SUM(G6:H6)</f>
        <v>4</v>
      </c>
      <c r="J6" s="239"/>
    </row>
    <row r="7" spans="1:10" s="82" customFormat="1" ht="16.8" x14ac:dyDescent="0.3">
      <c r="A7" s="232" t="s">
        <v>32</v>
      </c>
      <c r="B7" s="233">
        <v>1</v>
      </c>
      <c r="C7" s="234" t="s">
        <v>27</v>
      </c>
      <c r="D7" s="235" t="str">
        <f>IF(C7="Str",'Personal File'!$C$10,IF(C7="Dex",'Personal File'!$C$11,IF(C7="Con",'Personal File'!$C$12,IF(C7="Int",'Personal File'!$C$13,IF(C7="Wis",'Personal File'!$C$14,IF(C7="Cha",'Personal File'!$C$15))))))</f>
        <v>+0</v>
      </c>
      <c r="E7" s="236" t="str">
        <f t="shared" si="3"/>
        <v>Dex (+0)</v>
      </c>
      <c r="F7" s="237">
        <f>SUM(Martial!$D$19:$D$21)*-1</f>
        <v>0</v>
      </c>
      <c r="G7" s="238">
        <f t="shared" si="1"/>
        <v>1</v>
      </c>
      <c r="H7" s="61">
        <f t="shared" ca="1" si="4"/>
        <v>10</v>
      </c>
      <c r="I7" s="238">
        <f t="shared" ca="1" si="5"/>
        <v>11</v>
      </c>
      <c r="J7" s="239"/>
    </row>
    <row r="8" spans="1:10" s="87" customFormat="1" ht="16.8" x14ac:dyDescent="0.3">
      <c r="A8" s="214" t="s">
        <v>33</v>
      </c>
      <c r="B8" s="413">
        <v>7</v>
      </c>
      <c r="C8" s="215" t="s">
        <v>23</v>
      </c>
      <c r="D8" s="216" t="str">
        <f>IF(C8="Str",'Personal File'!$C$10,IF(C8="Dex",'Personal File'!$C$11,IF(C8="Con",'Personal File'!$C$12,IF(C8="Int",'Personal File'!$C$13,IF(C8="Wis",'Personal File'!$C$14,IF(C8="Cha",'Personal File'!$C$15))))))</f>
        <v>+2</v>
      </c>
      <c r="E8" s="217" t="str">
        <f t="shared" si="3"/>
        <v>Cha (+2)</v>
      </c>
      <c r="F8" s="238" t="s">
        <v>55</v>
      </c>
      <c r="G8" s="212">
        <f t="shared" si="1"/>
        <v>9</v>
      </c>
      <c r="H8" s="61">
        <f t="shared" ca="1" si="4"/>
        <v>9</v>
      </c>
      <c r="I8" s="212">
        <f t="shared" ca="1" si="5"/>
        <v>18</v>
      </c>
      <c r="J8" s="213"/>
    </row>
    <row r="9" spans="1:10" s="88" customFormat="1" ht="16.8" x14ac:dyDescent="0.3">
      <c r="A9" s="359" t="s">
        <v>34</v>
      </c>
      <c r="B9" s="233">
        <v>1</v>
      </c>
      <c r="C9" s="360" t="s">
        <v>28</v>
      </c>
      <c r="D9" s="361" t="str">
        <f>IF(C9="Str",'Personal File'!$C$10,IF(C9="Dex",'Personal File'!$C$11,IF(C9="Con",'Personal File'!$C$12,IF(C9="Int",'Personal File'!$C$13,IF(C9="Wis",'Personal File'!$C$14,IF(C9="Cha",'Personal File'!$C$15))))))</f>
        <v>+0</v>
      </c>
      <c r="E9" s="362" t="str">
        <f t="shared" si="3"/>
        <v>Str (+0)</v>
      </c>
      <c r="F9" s="237">
        <f>SUM(Martial!$D$19:$D$21)*-1</f>
        <v>0</v>
      </c>
      <c r="G9" s="238">
        <f t="shared" si="1"/>
        <v>1</v>
      </c>
      <c r="H9" s="61">
        <f t="shared" ca="1" si="4"/>
        <v>13</v>
      </c>
      <c r="I9" s="238">
        <f t="shared" ca="1" si="5"/>
        <v>14</v>
      </c>
      <c r="J9" s="239"/>
    </row>
    <row r="10" spans="1:10" s="88" customFormat="1" ht="16.8" x14ac:dyDescent="0.3">
      <c r="A10" s="363" t="s">
        <v>8</v>
      </c>
      <c r="B10" s="58">
        <v>0</v>
      </c>
      <c r="C10" s="364" t="s">
        <v>24</v>
      </c>
      <c r="D10" s="365" t="str">
        <f>IF(C10="Str",'Personal File'!$C$10,IF(C10="Dex",'Personal File'!$C$11,IF(C10="Con",'Personal File'!$C$12,IF(C10="Int",'Personal File'!$C$13,IF(C10="Wis",'Personal File'!$C$14,IF(C10="Cha",'Personal File'!$C$15))))))</f>
        <v>+3</v>
      </c>
      <c r="E10" s="366" t="str">
        <f t="shared" si="3"/>
        <v>Con (+3)</v>
      </c>
      <c r="F10" s="76" t="s">
        <v>55</v>
      </c>
      <c r="G10" s="76">
        <f t="shared" si="1"/>
        <v>3</v>
      </c>
      <c r="H10" s="61">
        <f t="shared" ca="1" si="4"/>
        <v>7</v>
      </c>
      <c r="I10" s="76">
        <f t="shared" ca="1" si="5"/>
        <v>10</v>
      </c>
      <c r="J10" s="77"/>
    </row>
    <row r="11" spans="1:10" s="78" customFormat="1" ht="16.8" x14ac:dyDescent="0.3">
      <c r="A11" s="72" t="s">
        <v>121</v>
      </c>
      <c r="B11" s="58">
        <v>0</v>
      </c>
      <c r="C11" s="73" t="s">
        <v>25</v>
      </c>
      <c r="D11" s="74" t="str">
        <f>IF(C11="Str",'Personal File'!$C$10,IF(C11="Dex",'Personal File'!$C$11,IF(C11="Con",'Personal File'!$C$12,IF(C11="Int",'Personal File'!$C$13,IF(C11="Wis",'Personal File'!$C$14,IF(C11="Cha",'Personal File'!$C$15))))))</f>
        <v>+2</v>
      </c>
      <c r="E11" s="75" t="str">
        <f t="shared" si="3"/>
        <v>Int (+2)</v>
      </c>
      <c r="F11" s="76" t="s">
        <v>55</v>
      </c>
      <c r="G11" s="76">
        <f t="shared" si="1"/>
        <v>2</v>
      </c>
      <c r="H11" s="61">
        <f t="shared" ca="1" si="4"/>
        <v>6</v>
      </c>
      <c r="I11" s="76">
        <f t="shared" ca="1" si="5"/>
        <v>8</v>
      </c>
      <c r="J11" s="77"/>
    </row>
    <row r="12" spans="1:10" s="92" customFormat="1" ht="16.8" x14ac:dyDescent="0.3">
      <c r="A12" s="218" t="s">
        <v>35</v>
      </c>
      <c r="B12" s="208">
        <v>1</v>
      </c>
      <c r="C12" s="219" t="s">
        <v>25</v>
      </c>
      <c r="D12" s="220" t="str">
        <f>IF(C12="Str",'Personal File'!$C$10,IF(C12="Dex",'Personal File'!$C$11,IF(C12="Con",'Personal File'!$C$12,IF(C12="Int",'Personal File'!$C$13,IF(C12="Wis",'Personal File'!$C$14,IF(C12="Cha",'Personal File'!$C$15))))))</f>
        <v>+2</v>
      </c>
      <c r="E12" s="221" t="str">
        <f t="shared" si="3"/>
        <v>Int (+2)</v>
      </c>
      <c r="F12" s="212" t="s">
        <v>55</v>
      </c>
      <c r="G12" s="212">
        <f t="shared" si="1"/>
        <v>3</v>
      </c>
      <c r="H12" s="61">
        <f t="shared" ca="1" si="4"/>
        <v>6</v>
      </c>
      <c r="I12" s="212">
        <f t="shared" ref="I12" ca="1" si="6">SUM(G12:H12)</f>
        <v>9</v>
      </c>
      <c r="J12" s="213"/>
    </row>
    <row r="13" spans="1:10" s="82" customFormat="1" ht="16.8" x14ac:dyDescent="0.3">
      <c r="A13" s="214" t="s">
        <v>36</v>
      </c>
      <c r="B13" s="413">
        <v>4</v>
      </c>
      <c r="C13" s="215" t="s">
        <v>23</v>
      </c>
      <c r="D13" s="216" t="str">
        <f>IF(C13="Str",'Personal File'!$C$10,IF(C13="Dex",'Personal File'!$C$11,IF(C13="Con",'Personal File'!$C$12,IF(C13="Int",'Personal File'!$C$13,IF(C13="Wis",'Personal File'!$C$14,IF(C13="Cha",'Personal File'!$C$15))))))</f>
        <v>+2</v>
      </c>
      <c r="E13" s="217" t="str">
        <f t="shared" si="3"/>
        <v>Cha (+2)</v>
      </c>
      <c r="F13" s="222">
        <f>2+2</f>
        <v>4</v>
      </c>
      <c r="G13" s="212">
        <f t="shared" si="1"/>
        <v>10</v>
      </c>
      <c r="H13" s="61">
        <f t="shared" ca="1" si="4"/>
        <v>10</v>
      </c>
      <c r="I13" s="212">
        <f t="shared" ca="1" si="5"/>
        <v>20</v>
      </c>
      <c r="J13" s="213"/>
    </row>
    <row r="14" spans="1:10" s="82" customFormat="1" ht="16.8" x14ac:dyDescent="0.3">
      <c r="A14" s="218" t="s">
        <v>37</v>
      </c>
      <c r="B14" s="208">
        <v>1</v>
      </c>
      <c r="C14" s="219" t="s">
        <v>25</v>
      </c>
      <c r="D14" s="220" t="str">
        <f>IF(C14="Str",'Personal File'!$C$10,IF(C14="Dex",'Personal File'!$C$11,IF(C14="Con",'Personal File'!$C$12,IF(C14="Int",'Personal File'!$C$13,IF(C14="Wis",'Personal File'!$C$14,IF(C14="Cha",'Personal File'!$C$15))))))</f>
        <v>+2</v>
      </c>
      <c r="E14" s="221" t="str">
        <f t="shared" si="3"/>
        <v>Int (+2)</v>
      </c>
      <c r="F14" s="212" t="s">
        <v>55</v>
      </c>
      <c r="G14" s="212">
        <f t="shared" si="1"/>
        <v>3</v>
      </c>
      <c r="H14" s="61">
        <f t="shared" ca="1" si="4"/>
        <v>13</v>
      </c>
      <c r="I14" s="212">
        <f t="shared" ref="I14" ca="1" si="7">SUM(G14:H14)</f>
        <v>16</v>
      </c>
      <c r="J14" s="213"/>
    </row>
    <row r="15" spans="1:10" s="82" customFormat="1" ht="16.8" x14ac:dyDescent="0.3">
      <c r="A15" s="214" t="s">
        <v>38</v>
      </c>
      <c r="B15" s="208">
        <v>1</v>
      </c>
      <c r="C15" s="215" t="s">
        <v>23</v>
      </c>
      <c r="D15" s="216" t="str">
        <f>IF(C15="Str",'Personal File'!$C$10,IF(C15="Dex",'Personal File'!$C$11,IF(C15="Con",'Personal File'!$C$12,IF(C15="Int",'Personal File'!$C$13,IF(C15="Wis",'Personal File'!$C$14,IF(C15="Cha",'Personal File'!$C$15))))))</f>
        <v>+2</v>
      </c>
      <c r="E15" s="217" t="str">
        <f t="shared" si="3"/>
        <v>Cha (+2)</v>
      </c>
      <c r="F15" s="222">
        <f>2</f>
        <v>2</v>
      </c>
      <c r="G15" s="212">
        <f t="shared" si="1"/>
        <v>5</v>
      </c>
      <c r="H15" s="61">
        <f t="shared" ca="1" si="4"/>
        <v>16</v>
      </c>
      <c r="I15" s="212">
        <f t="shared" ca="1" si="5"/>
        <v>21</v>
      </c>
      <c r="J15" s="213"/>
    </row>
    <row r="16" spans="1:10" s="82" customFormat="1" ht="16.8" x14ac:dyDescent="0.3">
      <c r="A16" s="232" t="s">
        <v>39</v>
      </c>
      <c r="B16" s="233">
        <v>7</v>
      </c>
      <c r="C16" s="234" t="s">
        <v>27</v>
      </c>
      <c r="D16" s="235" t="str">
        <f>IF(C16="Str",'Personal File'!$C$10,IF(C16="Dex",'Personal File'!$C$11,IF(C16="Con",'Personal File'!$C$12,IF(C16="Int",'Personal File'!$C$13,IF(C16="Wis",'Personal File'!$C$14,IF(C16="Cha",'Personal File'!$C$15))))))</f>
        <v>+0</v>
      </c>
      <c r="E16" s="236" t="str">
        <f t="shared" si="3"/>
        <v>Dex (+0)</v>
      </c>
      <c r="F16" s="237">
        <f>SUM(Martial!$D$19:$D$21)*-1</f>
        <v>0</v>
      </c>
      <c r="G16" s="238">
        <f t="shared" si="1"/>
        <v>7</v>
      </c>
      <c r="H16" s="61">
        <f t="shared" ca="1" si="4"/>
        <v>12</v>
      </c>
      <c r="I16" s="238">
        <f t="shared" ca="1" si="5"/>
        <v>19</v>
      </c>
      <c r="J16" s="239"/>
    </row>
    <row r="17" spans="1:10" s="82" customFormat="1" ht="16.8" x14ac:dyDescent="0.3">
      <c r="A17" s="334" t="s">
        <v>40</v>
      </c>
      <c r="B17" s="233">
        <v>1</v>
      </c>
      <c r="C17" s="335" t="s">
        <v>25</v>
      </c>
      <c r="D17" s="336" t="str">
        <f>IF(C17="Str",'Personal File'!$C$10,IF(C17="Dex",'Personal File'!$C$11,IF(C17="Con",'Personal File'!$C$12,IF(C17="Int",'Personal File'!$C$13,IF(C17="Wis",'Personal File'!$C$14,IF(C17="Cha",'Personal File'!$C$15))))))</f>
        <v>+2</v>
      </c>
      <c r="E17" s="337" t="str">
        <f t="shared" si="3"/>
        <v>Int (+2)</v>
      </c>
      <c r="F17" s="238" t="s">
        <v>55</v>
      </c>
      <c r="G17" s="238">
        <f t="shared" si="1"/>
        <v>3</v>
      </c>
      <c r="H17" s="61">
        <f t="shared" ca="1" si="4"/>
        <v>16</v>
      </c>
      <c r="I17" s="238">
        <f t="shared" ca="1" si="5"/>
        <v>19</v>
      </c>
      <c r="J17" s="239"/>
    </row>
    <row r="18" spans="1:10" s="82" customFormat="1" ht="16.8" x14ac:dyDescent="0.3">
      <c r="A18" s="214" t="s">
        <v>41</v>
      </c>
      <c r="B18" s="208">
        <v>6</v>
      </c>
      <c r="C18" s="215" t="s">
        <v>23</v>
      </c>
      <c r="D18" s="216" t="str">
        <f>IF(C18="Str",'Personal File'!$C$10,IF(C18="Dex",'Personal File'!$C$11,IF(C18="Con",'Personal File'!$C$12,IF(C18="Int",'Personal File'!$C$13,IF(C18="Wis",'Personal File'!$C$14,IF(C18="Cha",'Personal File'!$C$15))))))</f>
        <v>+2</v>
      </c>
      <c r="E18" s="217" t="str">
        <f t="shared" si="3"/>
        <v>Cha (+2)</v>
      </c>
      <c r="F18" s="222">
        <f>2</f>
        <v>2</v>
      </c>
      <c r="G18" s="212">
        <f t="shared" si="1"/>
        <v>10</v>
      </c>
      <c r="H18" s="61">
        <f t="shared" ca="1" si="4"/>
        <v>12</v>
      </c>
      <c r="I18" s="212">
        <f t="shared" ca="1" si="5"/>
        <v>22</v>
      </c>
      <c r="J18" s="213"/>
    </row>
    <row r="19" spans="1:10" s="82" customFormat="1" ht="16.8" x14ac:dyDescent="0.3">
      <c r="A19" s="83" t="s">
        <v>10</v>
      </c>
      <c r="B19" s="58">
        <v>0</v>
      </c>
      <c r="C19" s="84" t="s">
        <v>23</v>
      </c>
      <c r="D19" s="85" t="str">
        <f>IF(C19="Str",'Personal File'!$C$10,IF(C19="Dex",'Personal File'!$C$11,IF(C19="Con",'Personal File'!$C$12,IF(C19="Int",'Personal File'!$C$13,IF(C19="Wis",'Personal File'!$C$14,IF(C19="Cha",'Personal File'!$C$15))))))</f>
        <v>+2</v>
      </c>
      <c r="E19" s="86" t="str">
        <f t="shared" si="3"/>
        <v>Cha (+2)</v>
      </c>
      <c r="F19" s="76" t="s">
        <v>55</v>
      </c>
      <c r="G19" s="76">
        <f t="shared" si="1"/>
        <v>2</v>
      </c>
      <c r="H19" s="61">
        <f t="shared" ca="1" si="4"/>
        <v>3</v>
      </c>
      <c r="I19" s="76">
        <f t="shared" ca="1" si="5"/>
        <v>5</v>
      </c>
      <c r="J19" s="77"/>
    </row>
    <row r="20" spans="1:10" s="82" customFormat="1" ht="16.8" x14ac:dyDescent="0.3">
      <c r="A20" s="98" t="s">
        <v>42</v>
      </c>
      <c r="B20" s="58">
        <v>0</v>
      </c>
      <c r="C20" s="99" t="s">
        <v>26</v>
      </c>
      <c r="D20" s="100" t="str">
        <f>IF(C20="Str",'Personal File'!$C$10,IF(C20="Dex",'Personal File'!$C$11,IF(C20="Con",'Personal File'!$C$12,IF(C20="Int",'Personal File'!$C$13,IF(C20="Wis",'Personal File'!$C$14,IF(C20="Cha",'Personal File'!$C$15))))))</f>
        <v>+0</v>
      </c>
      <c r="E20" s="101" t="str">
        <f t="shared" si="3"/>
        <v>Wis (+0)</v>
      </c>
      <c r="F20" s="76" t="s">
        <v>55</v>
      </c>
      <c r="G20" s="76">
        <f t="shared" si="1"/>
        <v>0</v>
      </c>
      <c r="H20" s="61">
        <f t="shared" ca="1" si="4"/>
        <v>13</v>
      </c>
      <c r="I20" s="76">
        <f t="shared" ca="1" si="5"/>
        <v>13</v>
      </c>
      <c r="J20" s="77"/>
    </row>
    <row r="21" spans="1:10" s="82" customFormat="1" ht="16.8" x14ac:dyDescent="0.3">
      <c r="A21" s="232" t="s">
        <v>43</v>
      </c>
      <c r="B21" s="233">
        <v>4</v>
      </c>
      <c r="C21" s="234" t="s">
        <v>27</v>
      </c>
      <c r="D21" s="235" t="str">
        <f>IF(C21="Str",'Personal File'!$C$10,IF(C21="Dex",'Personal File'!$C$11,IF(C21="Con",'Personal File'!$C$12,IF(C21="Int",'Personal File'!$C$13,IF(C21="Wis",'Personal File'!$C$14,IF(C21="Cha",'Personal File'!$C$15))))))</f>
        <v>+0</v>
      </c>
      <c r="E21" s="236" t="str">
        <f t="shared" si="3"/>
        <v>Dex (+0)</v>
      </c>
      <c r="F21" s="237">
        <f>SUM(Martial!$D$19:$D$21)*-1</f>
        <v>0</v>
      </c>
      <c r="G21" s="238">
        <f t="shared" si="1"/>
        <v>4</v>
      </c>
      <c r="H21" s="61">
        <f t="shared" ca="1" si="4"/>
        <v>9</v>
      </c>
      <c r="I21" s="238">
        <f t="shared" ca="1" si="5"/>
        <v>13</v>
      </c>
      <c r="J21" s="239"/>
    </row>
    <row r="22" spans="1:10" s="82" customFormat="1" ht="16.8" x14ac:dyDescent="0.3">
      <c r="A22" s="293" t="s">
        <v>44</v>
      </c>
      <c r="B22" s="233">
        <v>1</v>
      </c>
      <c r="C22" s="215" t="s">
        <v>23</v>
      </c>
      <c r="D22" s="216" t="str">
        <f>IF(C22="Str",'Personal File'!$C$10,IF(C22="Dex",'Personal File'!$C$11,IF(C22="Con",'Personal File'!$C$12,IF(C22="Int",'Personal File'!$C$13,IF(C22="Wis",'Personal File'!$C$14,IF(C22="Cha",'Personal File'!$C$15))))))</f>
        <v>+2</v>
      </c>
      <c r="E22" s="294" t="str">
        <f t="shared" si="3"/>
        <v>Cha (+2)</v>
      </c>
      <c r="F22" s="237">
        <f>2</f>
        <v>2</v>
      </c>
      <c r="G22" s="238">
        <f t="shared" si="1"/>
        <v>5</v>
      </c>
      <c r="H22" s="61">
        <f t="shared" ca="1" si="4"/>
        <v>6</v>
      </c>
      <c r="I22" s="238">
        <f t="shared" ca="1" si="5"/>
        <v>11</v>
      </c>
      <c r="J22" s="239"/>
    </row>
    <row r="23" spans="1:10" s="82" customFormat="1" ht="16.8" x14ac:dyDescent="0.3">
      <c r="A23" s="359" t="s">
        <v>45</v>
      </c>
      <c r="B23" s="233">
        <v>1</v>
      </c>
      <c r="C23" s="360" t="s">
        <v>28</v>
      </c>
      <c r="D23" s="361" t="str">
        <f>IF(C23="Str",'Personal File'!$C$10,IF(C23="Dex",'Personal File'!$C$11,IF(C23="Con",'Personal File'!$C$12,IF(C23="Int",'Personal File'!$C$13,IF(C23="Wis",'Personal File'!$C$14,IF(C23="Cha",'Personal File'!$C$15))))))</f>
        <v>+0</v>
      </c>
      <c r="E23" s="362" t="str">
        <f t="shared" si="3"/>
        <v>Str (+0)</v>
      </c>
      <c r="F23" s="237">
        <f>SUM(Martial!$D$19:$D$21)*-1</f>
        <v>0</v>
      </c>
      <c r="G23" s="238">
        <f t="shared" si="1"/>
        <v>1</v>
      </c>
      <c r="H23" s="61">
        <f t="shared" ca="1" si="4"/>
        <v>3</v>
      </c>
      <c r="I23" s="238">
        <f t="shared" ca="1" si="5"/>
        <v>4</v>
      </c>
      <c r="J23" s="239"/>
    </row>
    <row r="24" spans="1:10" s="82" customFormat="1" ht="16.8" x14ac:dyDescent="0.3">
      <c r="A24" s="94" t="s">
        <v>89</v>
      </c>
      <c r="B24" s="89">
        <v>5</v>
      </c>
      <c r="C24" s="95" t="s">
        <v>25</v>
      </c>
      <c r="D24" s="96" t="str">
        <f>IF(C24="Str",'Personal File'!$C$10,IF(C24="Dex",'Personal File'!$C$11,IF(C24="Con",'Personal File'!$C$12,IF(C24="Int",'Personal File'!$C$13,IF(C24="Wis",'Personal File'!$C$14,IF(C24="Cha",'Personal File'!$C$15))))))</f>
        <v>+2</v>
      </c>
      <c r="E24" s="97" t="str">
        <f>CONCATENATE(C24," (",D24,")")</f>
        <v>Int (+2)</v>
      </c>
      <c r="F24" s="212" t="s">
        <v>55</v>
      </c>
      <c r="G24" s="90">
        <f t="shared" ref="G24" si="8">B24+D24+F24</f>
        <v>7</v>
      </c>
      <c r="H24" s="61">
        <f t="shared" ca="1" si="4"/>
        <v>8</v>
      </c>
      <c r="I24" s="90">
        <f t="shared" ref="I24" ca="1" si="9">SUM(G24:H24)</f>
        <v>15</v>
      </c>
      <c r="J24" s="91"/>
    </row>
    <row r="25" spans="1:10" s="82" customFormat="1" ht="16.8" x14ac:dyDescent="0.3">
      <c r="A25" s="223" t="s">
        <v>46</v>
      </c>
      <c r="B25" s="208">
        <v>5</v>
      </c>
      <c r="C25" s="224" t="s">
        <v>26</v>
      </c>
      <c r="D25" s="225" t="str">
        <f>IF(C25="Str",'Personal File'!$C$10,IF(C25="Dex",'Personal File'!$C$11,IF(C25="Con",'Personal File'!$C$12,IF(C25="Int",'Personal File'!$C$13,IF(C25="Wis",'Personal File'!$C$14,IF(C25="Cha",'Personal File'!$C$15))))))</f>
        <v>+0</v>
      </c>
      <c r="E25" s="226" t="str">
        <f t="shared" si="3"/>
        <v>Wis (+0)</v>
      </c>
      <c r="F25" s="212" t="s">
        <v>55</v>
      </c>
      <c r="G25" s="212">
        <f t="shared" si="1"/>
        <v>5</v>
      </c>
      <c r="H25" s="61">
        <f t="shared" ca="1" si="4"/>
        <v>11</v>
      </c>
      <c r="I25" s="212">
        <f t="shared" ca="1" si="5"/>
        <v>16</v>
      </c>
      <c r="J25" s="213"/>
    </row>
    <row r="26" spans="1:10" s="82" customFormat="1" ht="16.8" x14ac:dyDescent="0.3">
      <c r="A26" s="232" t="s">
        <v>11</v>
      </c>
      <c r="B26" s="233">
        <v>3</v>
      </c>
      <c r="C26" s="234" t="s">
        <v>27</v>
      </c>
      <c r="D26" s="235" t="str">
        <f>IF(C26="Str",'Personal File'!$C$10,IF(C26="Dex",'Personal File'!$C$11,IF(C26="Con",'Personal File'!$C$12,IF(C26="Int",'Personal File'!$C$13,IF(C26="Wis",'Personal File'!$C$14,IF(C26="Cha",'Personal File'!$C$15))))))</f>
        <v>+0</v>
      </c>
      <c r="E26" s="236" t="str">
        <f t="shared" si="3"/>
        <v>Dex (+0)</v>
      </c>
      <c r="F26" s="237">
        <f>SUM(Martial!$D$19:$D$21)*-1</f>
        <v>0</v>
      </c>
      <c r="G26" s="238">
        <f t="shared" si="1"/>
        <v>3</v>
      </c>
      <c r="H26" s="61">
        <f t="shared" ca="1" si="4"/>
        <v>3</v>
      </c>
      <c r="I26" s="238">
        <f t="shared" ca="1" si="5"/>
        <v>6</v>
      </c>
      <c r="J26" s="239"/>
    </row>
    <row r="27" spans="1:10" s="82" customFormat="1" ht="16.8" x14ac:dyDescent="0.3">
      <c r="A27" s="207" t="s">
        <v>47</v>
      </c>
      <c r="B27" s="208">
        <v>3</v>
      </c>
      <c r="C27" s="209" t="s">
        <v>27</v>
      </c>
      <c r="D27" s="210" t="str">
        <f>IF(C27="Str",'Personal File'!$C$10,IF(C27="Dex",'Personal File'!$C$11,IF(C27="Con",'Personal File'!$C$12,IF(C27="Int",'Personal File'!$C$13,IF(C27="Wis",'Personal File'!$C$14,IF(C27="Cha",'Personal File'!$C$15))))))</f>
        <v>+0</v>
      </c>
      <c r="E27" s="211" t="str">
        <f t="shared" si="3"/>
        <v>Dex (+0)</v>
      </c>
      <c r="F27" s="212" t="s">
        <v>55</v>
      </c>
      <c r="G27" s="212">
        <f t="shared" si="1"/>
        <v>3</v>
      </c>
      <c r="H27" s="61">
        <f t="shared" ca="1" si="4"/>
        <v>17</v>
      </c>
      <c r="I27" s="212">
        <f t="shared" ca="1" si="5"/>
        <v>20</v>
      </c>
      <c r="J27" s="213"/>
    </row>
    <row r="28" spans="1:10" ht="16.8" x14ac:dyDescent="0.3">
      <c r="A28" s="353" t="s">
        <v>120</v>
      </c>
      <c r="B28" s="354">
        <v>0</v>
      </c>
      <c r="C28" s="355" t="s">
        <v>23</v>
      </c>
      <c r="D28" s="356" t="str">
        <f>IF(C28="Str",'Personal File'!$C$10,IF(C28="Dex",'Personal File'!$C$11,IF(C28="Con",'Personal File'!$C$12,IF(C28="Int",'Personal File'!$C$13,IF(C28="Wis",'Personal File'!$C$14,IF(C28="Cha",'Personal File'!$C$15))))))</f>
        <v>+2</v>
      </c>
      <c r="E28" s="357" t="str">
        <f t="shared" si="3"/>
        <v>Cha (+2)</v>
      </c>
      <c r="F28" s="346" t="s">
        <v>55</v>
      </c>
      <c r="G28" s="346">
        <f t="shared" si="1"/>
        <v>2</v>
      </c>
      <c r="H28" s="61">
        <f t="shared" ca="1" si="4"/>
        <v>19</v>
      </c>
      <c r="I28" s="346">
        <f t="shared" ca="1" si="5"/>
        <v>21</v>
      </c>
      <c r="J28" s="358"/>
    </row>
    <row r="29" spans="1:10" ht="16.8" x14ac:dyDescent="0.3">
      <c r="A29" s="293" t="s">
        <v>122</v>
      </c>
      <c r="B29" s="233">
        <v>8</v>
      </c>
      <c r="C29" s="367" t="s">
        <v>26</v>
      </c>
      <c r="D29" s="368" t="str">
        <f>IF(C29="Str",'Personal File'!$C$10,IF(C29="Dex",'Personal File'!$C$11,IF(C29="Con",'Personal File'!$C$12,IF(C29="Int",'Personal File'!$C$13,IF(C29="Wis",'Personal File'!$C$14,IF(C29="Cha",'Personal File'!$C$15))))))</f>
        <v>+0</v>
      </c>
      <c r="E29" s="369" t="str">
        <f t="shared" ref="E29" si="10">CONCATENATE(C29," (",D29,")")</f>
        <v>Wis (+0)</v>
      </c>
      <c r="F29" s="238" t="s">
        <v>55</v>
      </c>
      <c r="G29" s="212">
        <f t="shared" si="1"/>
        <v>8</v>
      </c>
      <c r="H29" s="61">
        <f t="shared" ca="1" si="4"/>
        <v>5</v>
      </c>
      <c r="I29" s="212">
        <f t="shared" ref="I29" ca="1" si="11">SUM(G29:H29)</f>
        <v>13</v>
      </c>
      <c r="J29" s="239"/>
    </row>
    <row r="30" spans="1:10" ht="16.8" x14ac:dyDescent="0.3">
      <c r="A30" s="79" t="s">
        <v>12</v>
      </c>
      <c r="B30" s="58">
        <v>0</v>
      </c>
      <c r="C30" s="80" t="s">
        <v>27</v>
      </c>
      <c r="D30" s="81" t="str">
        <f>IF(C30="Str",'Personal File'!$C$10,IF(C30="Dex",'Personal File'!$C$11,IF(C30="Con",'Personal File'!$C$12,IF(C30="Int",'Personal File'!$C$13,IF(C30="Wis",'Personal File'!$C$14,IF(C30="Cha",'Personal File'!$C$15))))))</f>
        <v>+0</v>
      </c>
      <c r="E30" s="64" t="str">
        <f t="shared" si="3"/>
        <v>Dex (+0)</v>
      </c>
      <c r="F30" s="93" t="s">
        <v>55</v>
      </c>
      <c r="G30" s="76">
        <f t="shared" si="1"/>
        <v>0</v>
      </c>
      <c r="H30" s="61">
        <f t="shared" ca="1" si="4"/>
        <v>15</v>
      </c>
      <c r="I30" s="76">
        <f t="shared" ca="1" si="5"/>
        <v>15</v>
      </c>
      <c r="J30" s="77"/>
    </row>
    <row r="31" spans="1:10" ht="16.8" x14ac:dyDescent="0.3">
      <c r="A31" s="334" t="s">
        <v>13</v>
      </c>
      <c r="B31" s="233">
        <v>5</v>
      </c>
      <c r="C31" s="335" t="s">
        <v>25</v>
      </c>
      <c r="D31" s="336" t="str">
        <f>IF(C31="Str",'Personal File'!$C$10,IF(C31="Dex",'Personal File'!$C$11,IF(C31="Con",'Personal File'!$C$12,IF(C31="Int",'Personal File'!$C$13,IF(C31="Wis",'Personal File'!$C$14,IF(C31="Cha",'Personal File'!$C$15))))))</f>
        <v>+2</v>
      </c>
      <c r="E31" s="337" t="str">
        <f t="shared" si="3"/>
        <v>Int (+2)</v>
      </c>
      <c r="F31" s="238" t="s">
        <v>55</v>
      </c>
      <c r="G31" s="238">
        <f t="shared" si="1"/>
        <v>7</v>
      </c>
      <c r="H31" s="61">
        <f t="shared" ca="1" si="4"/>
        <v>15</v>
      </c>
      <c r="I31" s="238">
        <f t="shared" ca="1" si="5"/>
        <v>22</v>
      </c>
      <c r="J31" s="239"/>
    </row>
    <row r="32" spans="1:10" ht="16.8" x14ac:dyDescent="0.3">
      <c r="A32" s="223" t="s">
        <v>48</v>
      </c>
      <c r="B32" s="413">
        <v>5</v>
      </c>
      <c r="C32" s="224" t="s">
        <v>26</v>
      </c>
      <c r="D32" s="225" t="str">
        <f>IF(C32="Str",'Personal File'!$C$10,IF(C32="Dex",'Personal File'!$C$11,IF(C32="Con",'Personal File'!$C$12,IF(C32="Int",'Personal File'!$C$13,IF(C32="Wis",'Personal File'!$C$14,IF(C32="Cha",'Personal File'!$C$15))))))</f>
        <v>+0</v>
      </c>
      <c r="E32" s="226" t="str">
        <f t="shared" si="3"/>
        <v>Wis (+0)</v>
      </c>
      <c r="F32" s="212" t="s">
        <v>55</v>
      </c>
      <c r="G32" s="212">
        <f t="shared" si="1"/>
        <v>5</v>
      </c>
      <c r="H32" s="61">
        <f t="shared" ca="1" si="4"/>
        <v>12</v>
      </c>
      <c r="I32" s="212">
        <f t="shared" ca="1" si="5"/>
        <v>17</v>
      </c>
      <c r="J32" s="213"/>
    </row>
    <row r="33" spans="1:10" ht="16.8" x14ac:dyDescent="0.3">
      <c r="A33" s="207" t="s">
        <v>72</v>
      </c>
      <c r="B33" s="208">
        <v>5</v>
      </c>
      <c r="C33" s="209" t="s">
        <v>27</v>
      </c>
      <c r="D33" s="210" t="str">
        <f>IF(C33="Str",'Personal File'!$C$10,IF(C33="Dex",'Personal File'!$C$11,IF(C33="Con",'Personal File'!$C$12,IF(C33="Int",'Personal File'!$C$13,IF(C33="Wis",'Personal File'!$C$14,IF(C33="Cha",'Personal File'!$C$15))))))</f>
        <v>+0</v>
      </c>
      <c r="E33" s="211" t="str">
        <f t="shared" si="3"/>
        <v>Dex (+0)</v>
      </c>
      <c r="F33" s="222">
        <v>2</v>
      </c>
      <c r="G33" s="212">
        <f t="shared" si="1"/>
        <v>7</v>
      </c>
      <c r="H33" s="61">
        <f t="shared" ca="1" si="4"/>
        <v>17</v>
      </c>
      <c r="I33" s="212">
        <f t="shared" ref="I33:I34" ca="1" si="12">SUM(G33:H33)</f>
        <v>24</v>
      </c>
      <c r="J33" s="213"/>
    </row>
    <row r="34" spans="1:10" ht="16.8" x14ac:dyDescent="0.3">
      <c r="A34" s="342" t="s">
        <v>113</v>
      </c>
      <c r="B34" s="102">
        <v>0</v>
      </c>
      <c r="C34" s="343" t="s">
        <v>25</v>
      </c>
      <c r="D34" s="344" t="str">
        <f>IF(C34="Str",'Personal File'!$C$10,IF(C34="Dex",'Personal File'!$C$11,IF(C34="Con",'Personal File'!$C$12,IF(C34="Int",'Personal File'!$C$13,IF(C34="Wis",'Personal File'!$C$14,IF(C34="Cha",'Personal File'!$C$15))))))</f>
        <v>+2</v>
      </c>
      <c r="E34" s="345" t="str">
        <f t="shared" si="3"/>
        <v>Int (+2)</v>
      </c>
      <c r="F34" s="103" t="s">
        <v>55</v>
      </c>
      <c r="G34" s="346">
        <f t="shared" si="1"/>
        <v>2</v>
      </c>
      <c r="H34" s="61">
        <f t="shared" ca="1" si="4"/>
        <v>11</v>
      </c>
      <c r="I34" s="346">
        <f t="shared" ca="1" si="12"/>
        <v>13</v>
      </c>
      <c r="J34" s="347"/>
    </row>
    <row r="35" spans="1:10" ht="16.8" x14ac:dyDescent="0.3">
      <c r="A35" s="72" t="s">
        <v>49</v>
      </c>
      <c r="B35" s="58">
        <v>0</v>
      </c>
      <c r="C35" s="73" t="s">
        <v>25</v>
      </c>
      <c r="D35" s="74" t="str">
        <f>IF(C35="Str",'Personal File'!$C$10,IF(C35="Dex",'Personal File'!$C$11,IF(C35="Con",'Personal File'!$C$12,IF(C35="Int",'Personal File'!$C$13,IF(C35="Wis",'Personal File'!$C$14,IF(C35="Cha",'Personal File'!$C$15))))))</f>
        <v>+2</v>
      </c>
      <c r="E35" s="75" t="str">
        <f t="shared" si="3"/>
        <v>Int (+2)</v>
      </c>
      <c r="F35" s="76" t="s">
        <v>55</v>
      </c>
      <c r="G35" s="76">
        <f t="shared" si="1"/>
        <v>2</v>
      </c>
      <c r="H35" s="61">
        <f t="shared" ca="1" si="4"/>
        <v>8</v>
      </c>
      <c r="I35" s="76">
        <f t="shared" ca="1" si="5"/>
        <v>10</v>
      </c>
      <c r="J35" s="62"/>
    </row>
    <row r="36" spans="1:10" ht="16.8" x14ac:dyDescent="0.3">
      <c r="A36" s="370" t="s">
        <v>50</v>
      </c>
      <c r="B36" s="233">
        <v>6</v>
      </c>
      <c r="C36" s="367" t="s">
        <v>26</v>
      </c>
      <c r="D36" s="368" t="str">
        <f>IF(C36="Str",'Personal File'!$C$10,IF(C36="Dex",'Personal File'!$C$11,IF(C36="Con",'Personal File'!$C$12,IF(C36="Int",'Personal File'!$C$13,IF(C36="Wis",'Personal File'!$C$14,IF(C36="Cha",'Personal File'!$C$15))))))</f>
        <v>+0</v>
      </c>
      <c r="E36" s="369" t="str">
        <f t="shared" si="3"/>
        <v>Wis (+0)</v>
      </c>
      <c r="F36" s="238" t="s">
        <v>55</v>
      </c>
      <c r="G36" s="238">
        <f t="shared" si="1"/>
        <v>6</v>
      </c>
      <c r="H36" s="61">
        <f t="shared" ca="1" si="4"/>
        <v>9</v>
      </c>
      <c r="I36" s="238">
        <f t="shared" ca="1" si="5"/>
        <v>15</v>
      </c>
      <c r="J36" s="239"/>
    </row>
    <row r="37" spans="1:10" ht="16.8" x14ac:dyDescent="0.3">
      <c r="A37" s="98" t="s">
        <v>73</v>
      </c>
      <c r="B37" s="58">
        <v>0</v>
      </c>
      <c r="C37" s="99" t="s">
        <v>26</v>
      </c>
      <c r="D37" s="100" t="str">
        <f>IF(C37="Str",'Personal File'!$C$10,IF(C37="Dex",'Personal File'!$C$11,IF(C37="Con",'Personal File'!$C$12,IF(C37="Int",'Personal File'!$C$13,IF(C37="Wis",'Personal File'!$C$14,IF(C37="Cha",'Personal File'!$C$15))))))</f>
        <v>+0</v>
      </c>
      <c r="E37" s="101" t="str">
        <f t="shared" si="3"/>
        <v>Wis (+0)</v>
      </c>
      <c r="F37" s="76" t="s">
        <v>55</v>
      </c>
      <c r="G37" s="76">
        <f t="shared" si="1"/>
        <v>0</v>
      </c>
      <c r="H37" s="61">
        <f t="shared" ca="1" si="4"/>
        <v>7</v>
      </c>
      <c r="I37" s="76">
        <f t="shared" ca="1" si="5"/>
        <v>7</v>
      </c>
      <c r="J37" s="77"/>
    </row>
    <row r="38" spans="1:10" ht="16.8" x14ac:dyDescent="0.3">
      <c r="A38" s="359" t="s">
        <v>14</v>
      </c>
      <c r="B38" s="233">
        <v>1</v>
      </c>
      <c r="C38" s="360" t="s">
        <v>28</v>
      </c>
      <c r="D38" s="361" t="str">
        <f>IF(C38="Str",'Personal File'!$C$10,IF(C38="Dex",'Personal File'!$C$11,IF(C38="Con",'Personal File'!$C$12,IF(C38="Int",'Personal File'!$C$13,IF(C38="Wis",'Personal File'!$C$14,IF(C38="Cha",'Personal File'!$C$15))))))</f>
        <v>+0</v>
      </c>
      <c r="E38" s="362" t="str">
        <f t="shared" si="3"/>
        <v>Str (+0)</v>
      </c>
      <c r="F38" s="238" t="s">
        <v>55</v>
      </c>
      <c r="G38" s="238">
        <f t="shared" si="1"/>
        <v>1</v>
      </c>
      <c r="H38" s="61">
        <f t="shared" ca="1" si="4"/>
        <v>1</v>
      </c>
      <c r="I38" s="238">
        <f t="shared" ca="1" si="5"/>
        <v>2</v>
      </c>
      <c r="J38" s="338"/>
    </row>
    <row r="39" spans="1:10" ht="16.8" x14ac:dyDescent="0.3">
      <c r="A39" s="232" t="s">
        <v>51</v>
      </c>
      <c r="B39" s="233">
        <v>1</v>
      </c>
      <c r="C39" s="234" t="s">
        <v>27</v>
      </c>
      <c r="D39" s="235" t="str">
        <f>IF(C39="Str",'Personal File'!$C$10,IF(C39="Dex",'Personal File'!$C$11,IF(C39="Con",'Personal File'!$C$12,IF(C39="Int",'Personal File'!$C$13,IF(C39="Wis",'Personal File'!$C$14,IF(C39="Cha",'Personal File'!$C$15))))))</f>
        <v>+0</v>
      </c>
      <c r="E39" s="236" t="str">
        <f t="shared" si="3"/>
        <v>Dex (+0)</v>
      </c>
      <c r="F39" s="212">
        <f>SUM(Martial!$D$19:$D$21)*-1</f>
        <v>0</v>
      </c>
      <c r="G39" s="212">
        <f t="shared" si="1"/>
        <v>1</v>
      </c>
      <c r="H39" s="61">
        <f t="shared" ca="1" si="4"/>
        <v>17</v>
      </c>
      <c r="I39" s="212">
        <f t="shared" ref="I39:I40" ca="1" si="13">SUM(G39:H39)</f>
        <v>18</v>
      </c>
      <c r="J39" s="239"/>
    </row>
    <row r="40" spans="1:10" ht="16.8" x14ac:dyDescent="0.3">
      <c r="A40" s="214" t="s">
        <v>52</v>
      </c>
      <c r="B40" s="208">
        <v>3</v>
      </c>
      <c r="C40" s="215" t="s">
        <v>23</v>
      </c>
      <c r="D40" s="216" t="str">
        <f>IF(C40="Str",'Personal File'!$C$10,IF(C40="Dex",'Personal File'!$C$11,IF(C40="Con",'Personal File'!$C$12,IF(C40="Int",'Personal File'!$C$13,IF(C40="Wis",'Personal File'!$C$14,IF(C40="Cha",'Personal File'!$C$15))))))</f>
        <v>+2</v>
      </c>
      <c r="E40" s="217" t="str">
        <f t="shared" si="3"/>
        <v>Cha (+2)</v>
      </c>
      <c r="F40" s="222">
        <f>2</f>
        <v>2</v>
      </c>
      <c r="G40" s="212">
        <f t="shared" si="1"/>
        <v>7</v>
      </c>
      <c r="H40" s="61">
        <f t="shared" ca="1" si="4"/>
        <v>18</v>
      </c>
      <c r="I40" s="212">
        <f t="shared" ca="1" si="13"/>
        <v>25</v>
      </c>
      <c r="J40" s="231"/>
    </row>
    <row r="41" spans="1:10" ht="17.399999999999999" thickBot="1" x14ac:dyDescent="0.35">
      <c r="A41" s="371" t="s">
        <v>53</v>
      </c>
      <c r="B41" s="372">
        <v>1</v>
      </c>
      <c r="C41" s="373" t="s">
        <v>27</v>
      </c>
      <c r="D41" s="374" t="str">
        <f>IF(C41="Str",'Personal File'!$C$10,IF(C41="Dex",'Personal File'!$C$11,IF(C41="Con",'Personal File'!$C$12,IF(C41="Int",'Personal File'!$C$13,IF(C41="Wis",'Personal File'!$C$14,IF(C41="Cha",'Personal File'!$C$15))))))</f>
        <v>+0</v>
      </c>
      <c r="E41" s="375" t="str">
        <f t="shared" si="3"/>
        <v>Dex (+0)</v>
      </c>
      <c r="F41" s="376" t="s">
        <v>55</v>
      </c>
      <c r="G41" s="376">
        <f t="shared" si="1"/>
        <v>1</v>
      </c>
      <c r="H41" s="104">
        <f t="shared" ref="H41" ca="1" si="14">RANDBETWEEN(1,20)</f>
        <v>10</v>
      </c>
      <c r="I41" s="376">
        <f t="shared" ca="1" si="5"/>
        <v>11</v>
      </c>
      <c r="J41" s="377"/>
    </row>
    <row r="42" spans="1:10" ht="16.2" thickTop="1" x14ac:dyDescent="0.3">
      <c r="B42" s="105">
        <f>SUM(B6:B41)</f>
        <v>88</v>
      </c>
      <c r="E42" s="241">
        <f>SUM(E43:E50)</f>
        <v>88</v>
      </c>
      <c r="F42" s="106" t="s">
        <v>56</v>
      </c>
    </row>
    <row r="43" spans="1:10" x14ac:dyDescent="0.3">
      <c r="B43" s="105"/>
      <c r="E43" s="241">
        <f>4*(8+'Personal File'!$C$13)</f>
        <v>40</v>
      </c>
      <c r="F43" s="107" t="s">
        <v>106</v>
      </c>
    </row>
    <row r="44" spans="1:10" x14ac:dyDescent="0.3">
      <c r="E44" s="241">
        <f>8+'Personal File'!$C$13</f>
        <v>10</v>
      </c>
      <c r="F44" s="107" t="s">
        <v>107</v>
      </c>
    </row>
    <row r="45" spans="1:10" x14ac:dyDescent="0.3">
      <c r="E45" s="241">
        <f>8+'Personal File'!$C$13</f>
        <v>10</v>
      </c>
      <c r="F45" s="107" t="s">
        <v>108</v>
      </c>
    </row>
    <row r="46" spans="1:10" x14ac:dyDescent="0.3">
      <c r="E46" s="241">
        <f>8+'Personal File'!$C$13</f>
        <v>10</v>
      </c>
      <c r="F46" s="107" t="s">
        <v>109</v>
      </c>
    </row>
    <row r="47" spans="1:10" x14ac:dyDescent="0.3">
      <c r="E47" s="241">
        <f>4+'Personal File'!$C$13</f>
        <v>6</v>
      </c>
      <c r="F47" s="107" t="s">
        <v>110</v>
      </c>
    </row>
    <row r="48" spans="1:10" x14ac:dyDescent="0.3">
      <c r="E48" s="241">
        <f>4+'Personal File'!$C$13</f>
        <v>6</v>
      </c>
      <c r="F48" s="107" t="s">
        <v>111</v>
      </c>
    </row>
    <row r="49" spans="5:6" x14ac:dyDescent="0.3">
      <c r="E49" s="241">
        <f>4+'Personal File'!$C$13</f>
        <v>6</v>
      </c>
      <c r="F49" s="107" t="s">
        <v>112</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5"/>
  <sheetViews>
    <sheetView showGridLines="0" workbookViewId="0"/>
  </sheetViews>
  <sheetFormatPr defaultColWidth="11.3984375" defaultRowHeight="16.8" x14ac:dyDescent="0.3"/>
  <cols>
    <col min="1" max="1" width="27.8984375" style="110" bestFit="1" customWidth="1"/>
    <col min="2" max="2" width="2.19921875" style="109" customWidth="1"/>
    <col min="3" max="3" width="24.59765625" style="109" bestFit="1" customWidth="1"/>
    <col min="4" max="16384" width="11.3984375" style="109"/>
  </cols>
  <sheetData>
    <row r="1" spans="1:3" ht="22.2" thickTop="1" thickBot="1" x14ac:dyDescent="0.35">
      <c r="A1" s="244" t="s">
        <v>76</v>
      </c>
      <c r="C1" s="244" t="s">
        <v>114</v>
      </c>
    </row>
    <row r="2" spans="1:3" x14ac:dyDescent="0.3">
      <c r="A2" s="339" t="s">
        <v>119</v>
      </c>
      <c r="C2" s="340" t="s">
        <v>194</v>
      </c>
    </row>
    <row r="3" spans="1:3" x14ac:dyDescent="0.3">
      <c r="A3" s="339" t="s">
        <v>102</v>
      </c>
      <c r="C3" s="348" t="s">
        <v>193</v>
      </c>
    </row>
    <row r="4" spans="1:3" ht="17.399999999999999" thickBot="1" x14ac:dyDescent="0.35">
      <c r="A4" s="389" t="s">
        <v>140</v>
      </c>
      <c r="C4" s="341" t="s">
        <v>103</v>
      </c>
    </row>
    <row r="5" spans="1:3" ht="18" thickTop="1" thickBot="1" x14ac:dyDescent="0.35">
      <c r="A5" s="412" t="s">
        <v>125</v>
      </c>
    </row>
    <row r="6" spans="1:3" ht="22.2" thickTop="1" thickBot="1" x14ac:dyDescent="0.35">
      <c r="A6" s="380" t="s">
        <v>190</v>
      </c>
      <c r="C6" s="245" t="s">
        <v>63</v>
      </c>
    </row>
    <row r="7" spans="1:3" ht="18" thickTop="1" thickBot="1" x14ac:dyDescent="0.35">
      <c r="C7" s="392" t="s">
        <v>142</v>
      </c>
    </row>
    <row r="8" spans="1:3" ht="22.2" thickTop="1" thickBot="1" x14ac:dyDescent="0.35">
      <c r="A8" s="246" t="s">
        <v>74</v>
      </c>
    </row>
    <row r="9" spans="1:3" ht="22.2" thickTop="1" thickBot="1" x14ac:dyDescent="0.35">
      <c r="A9" s="111" t="s">
        <v>124</v>
      </c>
      <c r="C9" s="244" t="s">
        <v>115</v>
      </c>
    </row>
    <row r="10" spans="1:3" ht="17.399999999999999" thickBot="1" x14ac:dyDescent="0.35">
      <c r="A10" s="112" t="s">
        <v>123</v>
      </c>
      <c r="C10" s="349" t="s">
        <v>116</v>
      </c>
    </row>
    <row r="11" spans="1:3" ht="18" thickTop="1" thickBot="1" x14ac:dyDescent="0.35">
      <c r="C11" s="348" t="str">
        <f>CONCATENATE("Sneak Attack 2d6+",SUM('Personal File'!E3:E4))</f>
        <v>Sneak Attack 2d6+7</v>
      </c>
    </row>
    <row r="12" spans="1:3" ht="22.2" thickTop="1" thickBot="1" x14ac:dyDescent="0.45">
      <c r="A12" s="379" t="s">
        <v>127</v>
      </c>
      <c r="C12" s="348" t="s">
        <v>117</v>
      </c>
    </row>
    <row r="13" spans="1:3" ht="17.399999999999999" thickBot="1" x14ac:dyDescent="0.35">
      <c r="A13" s="199" t="s">
        <v>128</v>
      </c>
      <c r="C13" s="349" t="str">
        <f>CONCATENATE("Trap Sense +",1)</f>
        <v>Trap Sense +1</v>
      </c>
    </row>
    <row r="14" spans="1:3" ht="18" thickTop="1" thickBot="1" x14ac:dyDescent="0.35">
      <c r="C14" s="350" t="s">
        <v>118</v>
      </c>
    </row>
    <row r="15" spans="1:3" ht="17.399999999999999" thickTop="1" x14ac:dyDescent="0.3"/>
  </sheetData>
  <sortState xmlns:xlrd2="http://schemas.microsoft.com/office/spreadsheetml/2017/richdata2" ref="A16:A18">
    <sortCondition ref="A12:A13"/>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0"/>
  <sheetViews>
    <sheetView showGridLines="0" zoomScaleNormal="100" workbookViewId="0">
      <selection activeCell="A2" sqref="A2:K3"/>
    </sheetView>
  </sheetViews>
  <sheetFormatPr defaultColWidth="13" defaultRowHeight="15.6" x14ac:dyDescent="0.3"/>
  <cols>
    <col min="1" max="1" width="26.8984375" style="114" bestFit="1" customWidth="1"/>
    <col min="2" max="2" width="8.8984375" style="114" bestFit="1" customWidth="1"/>
    <col min="3" max="3" width="4.296875" style="114" bestFit="1" customWidth="1"/>
    <col min="4" max="4" width="6.296875" style="114" bestFit="1" customWidth="1"/>
    <col min="5" max="6" width="8.5" style="114" bestFit="1" customWidth="1"/>
    <col min="7" max="7" width="4" style="114" bestFit="1" customWidth="1"/>
    <col min="8" max="8" width="4.69921875" style="114" bestFit="1" customWidth="1"/>
    <col min="9" max="9" width="5.69921875" style="114" bestFit="1" customWidth="1"/>
    <col min="10" max="10" width="6.296875" style="114" bestFit="1" customWidth="1"/>
    <col min="11" max="11" width="18.296875" style="114" bestFit="1" customWidth="1"/>
    <col min="12" max="12" width="2.69921875" style="9" customWidth="1"/>
    <col min="13" max="13" width="5.8984375" style="9" bestFit="1" customWidth="1"/>
    <col min="14" max="16384" width="13" style="9"/>
  </cols>
  <sheetData>
    <row r="1" spans="1:13" ht="23.4" thickBot="1" x14ac:dyDescent="0.35">
      <c r="A1" s="113" t="s">
        <v>15</v>
      </c>
      <c r="B1" s="113"/>
      <c r="C1" s="113"/>
      <c r="D1" s="113"/>
      <c r="E1" s="113"/>
      <c r="F1" s="113"/>
      <c r="G1" s="113"/>
      <c r="H1" s="113"/>
      <c r="I1" s="113"/>
      <c r="J1" s="113"/>
      <c r="K1" s="113"/>
      <c r="M1" s="113"/>
    </row>
    <row r="2" spans="1:13" ht="16.8" thickTop="1" thickBot="1" x14ac:dyDescent="0.35">
      <c r="A2" s="115" t="s">
        <v>1</v>
      </c>
      <c r="B2" s="116" t="s">
        <v>2</v>
      </c>
      <c r="C2" s="116" t="s">
        <v>18</v>
      </c>
      <c r="D2" s="116" t="s">
        <v>19</v>
      </c>
      <c r="E2" s="117" t="s">
        <v>57</v>
      </c>
      <c r="F2" s="116" t="s">
        <v>16</v>
      </c>
      <c r="G2" s="116" t="s">
        <v>20</v>
      </c>
      <c r="H2" s="118" t="s">
        <v>75</v>
      </c>
      <c r="I2" s="119" t="s">
        <v>80</v>
      </c>
      <c r="J2" s="118" t="s">
        <v>69</v>
      </c>
      <c r="K2" s="120" t="s">
        <v>67</v>
      </c>
      <c r="M2" s="121" t="s">
        <v>85</v>
      </c>
    </row>
    <row r="3" spans="1:13" x14ac:dyDescent="0.3">
      <c r="A3" s="271" t="s">
        <v>130</v>
      </c>
      <c r="B3" s="251" t="s">
        <v>134</v>
      </c>
      <c r="C3" s="252">
        <v>2</v>
      </c>
      <c r="D3" s="253" t="s">
        <v>133</v>
      </c>
      <c r="E3" s="254" t="s">
        <v>77</v>
      </c>
      <c r="F3" s="255" t="s">
        <v>78</v>
      </c>
      <c r="G3" s="256">
        <v>1</v>
      </c>
      <c r="H3" s="285" t="str">
        <f>CONCATENATE("+",'Personal File'!$B$9+'Personal File'!$C$10+D3+1)</f>
        <v>+7</v>
      </c>
      <c r="I3" s="258">
        <f t="shared" ref="I3:I4" ca="1" si="0">RANDBETWEEN(1,20)</f>
        <v>11</v>
      </c>
      <c r="J3" s="269">
        <f t="shared" ref="J3:J4" ca="1" si="1">I3+H3</f>
        <v>18</v>
      </c>
      <c r="K3" s="390" t="str">
        <f>CONCATENATE(Feats!$D$14," Sneak Attack")</f>
        <v xml:space="preserve"> Sneak Attack</v>
      </c>
      <c r="M3" s="249">
        <v>4300</v>
      </c>
    </row>
    <row r="4" spans="1:13" x14ac:dyDescent="0.3">
      <c r="A4" s="272" t="s">
        <v>95</v>
      </c>
      <c r="B4" s="262" t="s">
        <v>134</v>
      </c>
      <c r="C4" s="263">
        <v>2</v>
      </c>
      <c r="D4" s="264" t="s">
        <v>133</v>
      </c>
      <c r="E4" s="264" t="s">
        <v>77</v>
      </c>
      <c r="F4" s="265" t="s">
        <v>78</v>
      </c>
      <c r="G4" s="267" t="s">
        <v>79</v>
      </c>
      <c r="H4" s="394" t="str">
        <f>CONCATENATE("+",'Personal File'!$B$9+'Personal File'!$C$10+D4-5+1)</f>
        <v>+2</v>
      </c>
      <c r="I4" s="266">
        <f t="shared" ca="1" si="0"/>
        <v>14</v>
      </c>
      <c r="J4" s="270">
        <f t="shared" ca="1" si="1"/>
        <v>16</v>
      </c>
      <c r="K4" s="391" t="str">
        <f>CONCATENATE(Feats!$D$14," Sneak Attack")</f>
        <v xml:space="preserve"> Sneak Attack</v>
      </c>
      <c r="M4" s="268"/>
    </row>
    <row r="5" spans="1:13" x14ac:dyDescent="0.3">
      <c r="A5" s="272" t="s">
        <v>135</v>
      </c>
      <c r="B5" s="262" t="s">
        <v>79</v>
      </c>
      <c r="C5" s="263" t="s">
        <v>79</v>
      </c>
      <c r="D5" s="264" t="s">
        <v>79</v>
      </c>
      <c r="E5" s="264" t="s">
        <v>146</v>
      </c>
      <c r="F5" s="265" t="s">
        <v>139</v>
      </c>
      <c r="G5" s="267"/>
      <c r="H5" s="394" t="s">
        <v>79</v>
      </c>
      <c r="I5" s="266" t="s">
        <v>79</v>
      </c>
      <c r="J5" s="270" t="s">
        <v>79</v>
      </c>
      <c r="K5" s="391"/>
      <c r="M5" s="260">
        <v>16000</v>
      </c>
    </row>
    <row r="6" spans="1:13" x14ac:dyDescent="0.3">
      <c r="A6" s="272" t="s">
        <v>144</v>
      </c>
      <c r="B6" s="262" t="s">
        <v>143</v>
      </c>
      <c r="C6" s="263" t="s">
        <v>79</v>
      </c>
      <c r="D6" s="264" t="s">
        <v>79</v>
      </c>
      <c r="E6" s="264" t="s">
        <v>79</v>
      </c>
      <c r="F6" s="265" t="s">
        <v>79</v>
      </c>
      <c r="G6" s="299" t="s">
        <v>79</v>
      </c>
      <c r="H6" s="394" t="s">
        <v>79</v>
      </c>
      <c r="I6" s="266" t="s">
        <v>79</v>
      </c>
      <c r="J6" s="310" t="s">
        <v>79</v>
      </c>
      <c r="K6" s="259" t="s">
        <v>145</v>
      </c>
      <c r="L6" s="108"/>
      <c r="M6" s="393">
        <v>3000</v>
      </c>
    </row>
    <row r="7" spans="1:13" x14ac:dyDescent="0.3">
      <c r="A7" s="311" t="s">
        <v>162</v>
      </c>
      <c r="B7" s="312" t="s">
        <v>137</v>
      </c>
      <c r="C7" s="403">
        <v>1</v>
      </c>
      <c r="D7" s="404" t="s">
        <v>132</v>
      </c>
      <c r="E7" s="314" t="s">
        <v>138</v>
      </c>
      <c r="F7" s="315" t="s">
        <v>139</v>
      </c>
      <c r="G7" s="325">
        <v>2</v>
      </c>
      <c r="H7" s="395" t="str">
        <f>CONCATENATE("+",'Personal File'!$B$9+'Personal File'!$C$10+D7)</f>
        <v>+5</v>
      </c>
      <c r="I7" s="316">
        <f t="shared" ref="I7:I8" ca="1" si="2">RANDBETWEEN(1,20)</f>
        <v>19</v>
      </c>
      <c r="J7" s="317">
        <f t="shared" ref="J7:J8" ca="1" si="3">I7+H7</f>
        <v>24</v>
      </c>
      <c r="K7" s="318" t="str">
        <f>CONCATENATE(Feats!$D$14,"+4 Sneak Attack")</f>
        <v>+4 Sneak Attack</v>
      </c>
      <c r="M7" s="260">
        <v>15310</v>
      </c>
    </row>
    <row r="8" spans="1:13" x14ac:dyDescent="0.3">
      <c r="A8" s="272" t="s">
        <v>136</v>
      </c>
      <c r="B8" s="262" t="s">
        <v>137</v>
      </c>
      <c r="C8" s="405">
        <v>1</v>
      </c>
      <c r="D8" s="406" t="s">
        <v>132</v>
      </c>
      <c r="E8" s="264" t="s">
        <v>138</v>
      </c>
      <c r="F8" s="265" t="s">
        <v>139</v>
      </c>
      <c r="G8" s="267" t="s">
        <v>79</v>
      </c>
      <c r="H8" s="394" t="str">
        <f>CONCATENATE("+",'Personal File'!$B$9+'Personal File'!$C$10+D8-5)</f>
        <v>+0</v>
      </c>
      <c r="I8" s="266">
        <f t="shared" ca="1" si="2"/>
        <v>10</v>
      </c>
      <c r="J8" s="310">
        <f t="shared" ca="1" si="3"/>
        <v>10</v>
      </c>
      <c r="K8" s="259" t="str">
        <f>CONCATENATE(Feats!$D$14,"+4 Sneak Attack")</f>
        <v>+4 Sneak Attack</v>
      </c>
      <c r="L8" s="108"/>
      <c r="M8" s="397" t="s">
        <v>79</v>
      </c>
    </row>
    <row r="9" spans="1:13" x14ac:dyDescent="0.3">
      <c r="A9" s="311" t="s">
        <v>131</v>
      </c>
      <c r="B9" s="312" t="s">
        <v>90</v>
      </c>
      <c r="C9" s="313">
        <v>0</v>
      </c>
      <c r="D9" s="314" t="s">
        <v>132</v>
      </c>
      <c r="E9" s="314" t="s">
        <v>77</v>
      </c>
      <c r="F9" s="315" t="s">
        <v>78</v>
      </c>
      <c r="G9" s="325">
        <v>1</v>
      </c>
      <c r="H9" s="395" t="str">
        <f>CONCATENATE("+",'Personal File'!$B$9+'Personal File'!$C$10+D9+1)</f>
        <v>+6</v>
      </c>
      <c r="I9" s="316">
        <f t="shared" ref="I9:I10" ca="1" si="4">RANDBETWEEN(1,20)</f>
        <v>20</v>
      </c>
      <c r="J9" s="317">
        <f t="shared" ref="J9" ca="1" si="5">I9+H9</f>
        <v>26</v>
      </c>
      <c r="K9" s="318" t="str">
        <f>CONCATENATE(Feats!$D$14," Sneak Attack")</f>
        <v xml:space="preserve"> Sneak Attack</v>
      </c>
      <c r="M9" s="260">
        <v>300</v>
      </c>
    </row>
    <row r="10" spans="1:13" ht="16.2" thickBot="1" x14ac:dyDescent="0.35">
      <c r="A10" s="319" t="s">
        <v>95</v>
      </c>
      <c r="B10" s="320" t="s">
        <v>90</v>
      </c>
      <c r="C10" s="321">
        <v>0</v>
      </c>
      <c r="D10" s="322" t="s">
        <v>132</v>
      </c>
      <c r="E10" s="322" t="s">
        <v>77</v>
      </c>
      <c r="F10" s="323" t="s">
        <v>78</v>
      </c>
      <c r="G10" s="326" t="s">
        <v>79</v>
      </c>
      <c r="H10" s="396" t="str">
        <f>CONCATENATE("+",'Personal File'!$B$9+'Personal File'!$C$10+D10-5+1)</f>
        <v>+1</v>
      </c>
      <c r="I10" s="183">
        <f t="shared" ca="1" si="4"/>
        <v>19</v>
      </c>
      <c r="J10" s="324">
        <f t="shared" ref="J10" ca="1" si="6">I10+H10</f>
        <v>20</v>
      </c>
      <c r="K10" s="381" t="str">
        <f>CONCATENATE(Feats!$D$14," Sneak Attack")</f>
        <v xml:space="preserve"> Sneak Attack</v>
      </c>
      <c r="M10" s="273" t="s">
        <v>79</v>
      </c>
    </row>
    <row r="11" spans="1:13" ht="16.8" thickTop="1" thickBot="1" x14ac:dyDescent="0.35">
      <c r="M11" s="192"/>
    </row>
    <row r="12" spans="1:13" ht="16.8" thickTop="1" thickBot="1" x14ac:dyDescent="0.35">
      <c r="A12" s="115" t="s">
        <v>4</v>
      </c>
      <c r="B12" s="116" t="s">
        <v>5</v>
      </c>
      <c r="C12" s="116" t="s">
        <v>18</v>
      </c>
      <c r="D12" s="116" t="s">
        <v>19</v>
      </c>
      <c r="E12" s="117" t="s">
        <v>57</v>
      </c>
      <c r="F12" s="116" t="s">
        <v>6</v>
      </c>
      <c r="G12" s="116" t="s">
        <v>20</v>
      </c>
      <c r="H12" s="118" t="s">
        <v>75</v>
      </c>
      <c r="I12" s="119" t="s">
        <v>80</v>
      </c>
      <c r="J12" s="118" t="s">
        <v>69</v>
      </c>
      <c r="K12" s="120" t="s">
        <v>67</v>
      </c>
      <c r="M12" s="248" t="s">
        <v>85</v>
      </c>
    </row>
    <row r="13" spans="1:13" x14ac:dyDescent="0.3">
      <c r="A13" s="271"/>
      <c r="B13" s="251"/>
      <c r="C13" s="251"/>
      <c r="D13" s="284"/>
      <c r="E13" s="251"/>
      <c r="F13" s="284"/>
      <c r="G13" s="256"/>
      <c r="H13" s="257" t="str">
        <f>CONCATENATE("+",'Personal File'!$B$9+'Personal File'!$C$11+D13)</f>
        <v>+4</v>
      </c>
      <c r="I13" s="258">
        <f t="shared" ref="I13:I16" ca="1" si="7">RANDBETWEEN(1,20)</f>
        <v>10</v>
      </c>
      <c r="J13" s="285">
        <f t="shared" ref="J13:J16" ca="1" si="8">I13+H13</f>
        <v>14</v>
      </c>
      <c r="K13" s="382"/>
      <c r="M13" s="249"/>
    </row>
    <row r="14" spans="1:13" x14ac:dyDescent="0.3">
      <c r="A14" s="327"/>
      <c r="B14" s="328"/>
      <c r="C14" s="328"/>
      <c r="D14" s="329"/>
      <c r="E14" s="328"/>
      <c r="F14" s="329"/>
      <c r="G14" s="330"/>
      <c r="H14" s="331" t="str">
        <f>CONCATENATE("+",'Personal File'!$B$9+'Personal File'!$C$11+D14-5)</f>
        <v>+-1</v>
      </c>
      <c r="I14" s="333">
        <f t="shared" ca="1" si="7"/>
        <v>5</v>
      </c>
      <c r="J14" s="332" t="e">
        <f t="shared" ca="1" si="8"/>
        <v>#VALUE!</v>
      </c>
      <c r="K14" s="383"/>
      <c r="M14" s="289"/>
    </row>
    <row r="15" spans="1:13" x14ac:dyDescent="0.3">
      <c r="A15" s="303" t="s">
        <v>88</v>
      </c>
      <c r="B15" s="304" t="s">
        <v>79</v>
      </c>
      <c r="C15" s="304" t="s">
        <v>79</v>
      </c>
      <c r="D15" s="305" t="s">
        <v>55</v>
      </c>
      <c r="E15" s="304" t="s">
        <v>79</v>
      </c>
      <c r="F15" s="305" t="s">
        <v>79</v>
      </c>
      <c r="G15" s="306" t="s">
        <v>79</v>
      </c>
      <c r="H15" s="307" t="str">
        <f>CONCATENATE("+",'Personal File'!$B$9+'Personal File'!$C$11+D15)</f>
        <v>+4</v>
      </c>
      <c r="I15" s="316">
        <f t="shared" ca="1" si="7"/>
        <v>10</v>
      </c>
      <c r="J15" s="308">
        <f t="shared" ca="1" si="8"/>
        <v>14</v>
      </c>
      <c r="K15" s="309"/>
      <c r="M15" s="268" t="s">
        <v>79</v>
      </c>
    </row>
    <row r="16" spans="1:13" ht="16.2" thickBot="1" x14ac:dyDescent="0.35">
      <c r="A16" s="274" t="s">
        <v>92</v>
      </c>
      <c r="B16" s="275" t="s">
        <v>79</v>
      </c>
      <c r="C16" s="276" t="s">
        <v>79</v>
      </c>
      <c r="D16" s="276" t="s">
        <v>55</v>
      </c>
      <c r="E16" s="275" t="s">
        <v>79</v>
      </c>
      <c r="F16" s="276" t="s">
        <v>79</v>
      </c>
      <c r="G16" s="277" t="s">
        <v>79</v>
      </c>
      <c r="H16" s="278" t="str">
        <f>CONCATENATE("+",'Personal File'!E3)</f>
        <v>+4</v>
      </c>
      <c r="I16" s="183">
        <f t="shared" ca="1" si="7"/>
        <v>12</v>
      </c>
      <c r="J16" s="278">
        <f t="shared" ca="1" si="8"/>
        <v>16</v>
      </c>
      <c r="K16" s="279"/>
      <c r="M16" s="273" t="s">
        <v>79</v>
      </c>
    </row>
    <row r="17" spans="1:13" ht="16.8" thickTop="1" thickBot="1" x14ac:dyDescent="0.35">
      <c r="D17" s="122"/>
      <c r="E17" s="122"/>
      <c r="G17" s="123"/>
      <c r="H17" s="123"/>
      <c r="I17" s="123"/>
      <c r="J17" s="123"/>
      <c r="M17" s="192"/>
    </row>
    <row r="18" spans="1:13" ht="16.8" thickTop="1" thickBot="1" x14ac:dyDescent="0.35">
      <c r="A18" s="115" t="s">
        <v>61</v>
      </c>
      <c r="B18" s="116" t="s">
        <v>9</v>
      </c>
      <c r="C18" s="116" t="s">
        <v>27</v>
      </c>
      <c r="D18" s="116" t="s">
        <v>69</v>
      </c>
      <c r="E18" s="116" t="s">
        <v>70</v>
      </c>
      <c r="F18" s="116" t="s">
        <v>71</v>
      </c>
      <c r="G18" s="116" t="s">
        <v>20</v>
      </c>
      <c r="H18" s="124" t="s">
        <v>67</v>
      </c>
      <c r="I18" s="125"/>
      <c r="J18" s="125"/>
      <c r="K18" s="126"/>
      <c r="M18" s="248" t="s">
        <v>85</v>
      </c>
    </row>
    <row r="19" spans="1:13" x14ac:dyDescent="0.3">
      <c r="A19" s="288" t="s">
        <v>141</v>
      </c>
      <c r="B19" s="1">
        <v>0</v>
      </c>
      <c r="C19" s="127" t="s">
        <v>79</v>
      </c>
      <c r="D19" s="1" t="s">
        <v>79</v>
      </c>
      <c r="E19" s="128" t="s">
        <v>79</v>
      </c>
      <c r="F19" s="287" t="s">
        <v>79</v>
      </c>
      <c r="G19" s="2">
        <v>1</v>
      </c>
      <c r="H19" s="129"/>
      <c r="I19" s="130"/>
      <c r="J19" s="130"/>
      <c r="K19" s="131"/>
      <c r="M19" s="261">
        <v>50</v>
      </c>
    </row>
    <row r="20" spans="1:13" x14ac:dyDescent="0.3">
      <c r="A20" s="295" t="s">
        <v>94</v>
      </c>
      <c r="B20" s="262">
        <v>2</v>
      </c>
      <c r="C20" s="296" t="s">
        <v>79</v>
      </c>
      <c r="D20" s="262" t="s">
        <v>79</v>
      </c>
      <c r="E20" s="297" t="s">
        <v>79</v>
      </c>
      <c r="F20" s="298" t="s">
        <v>79</v>
      </c>
      <c r="G20" s="299">
        <v>0</v>
      </c>
      <c r="H20" s="300"/>
      <c r="I20" s="301"/>
      <c r="J20" s="301"/>
      <c r="K20" s="302"/>
      <c r="M20" s="260">
        <v>8000</v>
      </c>
    </row>
    <row r="21" spans="1:13" ht="16.2" thickBot="1" x14ac:dyDescent="0.35">
      <c r="A21" s="200" t="s">
        <v>153</v>
      </c>
      <c r="B21" s="204">
        <v>3</v>
      </c>
      <c r="C21" s="205" t="s">
        <v>79</v>
      </c>
      <c r="D21" s="204" t="s">
        <v>79</v>
      </c>
      <c r="E21" s="206" t="s">
        <v>79</v>
      </c>
      <c r="F21" s="204" t="s">
        <v>79</v>
      </c>
      <c r="G21" s="144">
        <v>0</v>
      </c>
      <c r="H21" s="201"/>
      <c r="I21" s="202"/>
      <c r="J21" s="202"/>
      <c r="K21" s="203"/>
      <c r="M21" s="247">
        <v>9000</v>
      </c>
    </row>
    <row r="22" spans="1:13" ht="16.8" thickTop="1" thickBot="1" x14ac:dyDescent="0.35">
      <c r="M22" s="192"/>
    </row>
    <row r="23" spans="1:13" ht="16.8" thickTop="1" thickBot="1" x14ac:dyDescent="0.35">
      <c r="D23" s="132" t="s">
        <v>62</v>
      </c>
      <c r="E23" s="133"/>
      <c r="F23" s="124" t="s">
        <v>3</v>
      </c>
      <c r="G23" s="116" t="s">
        <v>20</v>
      </c>
      <c r="H23" s="118" t="s">
        <v>75</v>
      </c>
      <c r="I23" s="124" t="s">
        <v>67</v>
      </c>
      <c r="J23" s="125"/>
      <c r="K23" s="126"/>
      <c r="M23" s="248" t="s">
        <v>85</v>
      </c>
    </row>
    <row r="24" spans="1:13" x14ac:dyDescent="0.3">
      <c r="D24" s="134"/>
      <c r="E24" s="135"/>
      <c r="F24" s="136"/>
      <c r="G24" s="2"/>
      <c r="H24" s="137"/>
      <c r="I24" s="138"/>
      <c r="J24" s="139"/>
      <c r="K24" s="140"/>
      <c r="M24" s="250"/>
    </row>
    <row r="25" spans="1:13" ht="16.2" thickBot="1" x14ac:dyDescent="0.35">
      <c r="D25" s="141"/>
      <c r="E25" s="142"/>
      <c r="F25" s="143"/>
      <c r="G25" s="144"/>
      <c r="H25" s="145"/>
      <c r="I25" s="146"/>
      <c r="J25" s="147"/>
      <c r="K25" s="148"/>
      <c r="M25" s="247"/>
    </row>
    <row r="26" spans="1:13" ht="16.8" thickTop="1" thickBot="1" x14ac:dyDescent="0.35">
      <c r="M26" s="192"/>
    </row>
    <row r="27" spans="1:13" ht="16.8" thickTop="1" thickBot="1" x14ac:dyDescent="0.35">
      <c r="D27" s="132" t="s">
        <v>86</v>
      </c>
      <c r="E27" s="125"/>
      <c r="F27" s="125"/>
      <c r="G27" s="125"/>
      <c r="H27" s="150" t="s">
        <v>3</v>
      </c>
      <c r="I27" s="150" t="s">
        <v>0</v>
      </c>
      <c r="J27" s="150" t="s">
        <v>87</v>
      </c>
      <c r="K27" s="126" t="s">
        <v>67</v>
      </c>
      <c r="L27" s="108"/>
      <c r="M27" s="248" t="s">
        <v>85</v>
      </c>
    </row>
    <row r="28" spans="1:13" x14ac:dyDescent="0.3">
      <c r="D28" s="184"/>
      <c r="E28" s="185"/>
      <c r="F28" s="185"/>
      <c r="G28" s="186"/>
      <c r="H28" s="187"/>
      <c r="I28" s="187"/>
      <c r="J28" s="187"/>
      <c r="K28" s="188"/>
      <c r="L28" s="108"/>
      <c r="M28" s="250"/>
    </row>
    <row r="29" spans="1:13" x14ac:dyDescent="0.3">
      <c r="D29" s="184"/>
      <c r="E29" s="185"/>
      <c r="F29" s="185"/>
      <c r="G29" s="186"/>
      <c r="H29" s="187"/>
      <c r="I29" s="187"/>
      <c r="J29" s="187"/>
      <c r="K29" s="188"/>
      <c r="L29" s="108"/>
      <c r="M29" s="250"/>
    </row>
    <row r="30" spans="1:13" x14ac:dyDescent="0.3">
      <c r="D30" s="184"/>
      <c r="E30" s="185"/>
      <c r="F30" s="185"/>
      <c r="G30" s="186"/>
      <c r="H30" s="187"/>
      <c r="I30" s="187"/>
      <c r="J30" s="187"/>
      <c r="K30" s="188"/>
      <c r="L30" s="108"/>
      <c r="M30" s="250"/>
    </row>
    <row r="31" spans="1:13" x14ac:dyDescent="0.3">
      <c r="D31" s="184"/>
      <c r="E31" s="185"/>
      <c r="F31" s="185"/>
      <c r="G31" s="186"/>
      <c r="H31" s="187"/>
      <c r="I31" s="187"/>
      <c r="J31" s="187"/>
      <c r="K31" s="188"/>
      <c r="L31" s="108"/>
      <c r="M31" s="250"/>
    </row>
    <row r="32" spans="1:13" x14ac:dyDescent="0.3">
      <c r="D32" s="184"/>
      <c r="E32" s="185"/>
      <c r="F32" s="185"/>
      <c r="G32" s="186"/>
      <c r="H32" s="187"/>
      <c r="I32" s="187"/>
      <c r="J32" s="187"/>
      <c r="K32" s="188"/>
      <c r="L32" s="108"/>
      <c r="M32" s="250"/>
    </row>
    <row r="33" spans="1:13" ht="16.2" thickBot="1" x14ac:dyDescent="0.35">
      <c r="D33" s="152"/>
      <c r="E33" s="189"/>
      <c r="F33" s="189"/>
      <c r="G33" s="190"/>
      <c r="H33" s="191"/>
      <c r="I33" s="191"/>
      <c r="J33" s="191"/>
      <c r="K33" s="153"/>
      <c r="L33" s="108"/>
      <c r="M33" s="247"/>
    </row>
    <row r="34" spans="1:13" ht="18.600000000000001" thickTop="1" x14ac:dyDescent="0.3">
      <c r="A34" s="149"/>
      <c r="B34" s="151"/>
    </row>
    <row r="35" spans="1:13" ht="18" x14ac:dyDescent="0.3">
      <c r="A35" s="149"/>
      <c r="B35" s="151"/>
    </row>
    <row r="36" spans="1:13" ht="18" x14ac:dyDescent="0.3">
      <c r="A36" s="149"/>
      <c r="B36" s="151"/>
    </row>
    <row r="37" spans="1:13" ht="18" x14ac:dyDescent="0.3">
      <c r="A37" s="149"/>
      <c r="B37" s="151"/>
    </row>
    <row r="38" spans="1:13" ht="18" x14ac:dyDescent="0.3">
      <c r="A38" s="149"/>
      <c r="B38" s="151"/>
    </row>
    <row r="39" spans="1:13" ht="18" x14ac:dyDescent="0.3">
      <c r="A39" s="149"/>
      <c r="B39" s="151"/>
    </row>
    <row r="40" spans="1:13" ht="18" x14ac:dyDescent="0.3">
      <c r="A40" s="149"/>
      <c r="B40" s="151"/>
    </row>
  </sheetData>
  <sortState xmlns:xlrd2="http://schemas.microsoft.com/office/spreadsheetml/2017/richdata2" ref="D24:M29">
    <sortCondition ref="D24:D29"/>
  </sortState>
  <phoneticPr fontId="0" type="noConversion"/>
  <conditionalFormatting sqref="B21">
    <cfRule type="cellIs" dxfId="9" priority="22" operator="equal">
      <formula>2</formula>
    </cfRule>
  </conditionalFormatting>
  <conditionalFormatting sqref="I3:I5">
    <cfRule type="cellIs" dxfId="8" priority="18" operator="greaterThan">
      <formula>18</formula>
    </cfRule>
    <cfRule type="cellIs" dxfId="7" priority="19" operator="equal">
      <formula>1</formula>
    </cfRule>
  </conditionalFormatting>
  <conditionalFormatting sqref="I7">
    <cfRule type="cellIs" dxfId="6" priority="1" operator="greaterThan">
      <formula>18</formula>
    </cfRule>
    <cfRule type="cellIs" dxfId="5" priority="2" operator="equal">
      <formula>1</formula>
    </cfRule>
  </conditionalFormatting>
  <conditionalFormatting sqref="I9:I10">
    <cfRule type="cellIs" dxfId="4" priority="7" operator="greaterThan">
      <formula>18</formula>
    </cfRule>
    <cfRule type="cellIs" dxfId="3" priority="8" operator="equal">
      <formula>1</formula>
    </cfRule>
  </conditionalFormatting>
  <conditionalFormatting sqref="I13:I16">
    <cfRule type="cellIs" dxfId="2" priority="3" operator="greaterThan">
      <formula>18</formula>
    </cfRule>
    <cfRule type="cellIs" dxfId="1" priority="4"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5"/>
  <sheetViews>
    <sheetView showGridLines="0" workbookViewId="0"/>
  </sheetViews>
  <sheetFormatPr defaultColWidth="13" defaultRowHeight="15.6" x14ac:dyDescent="0.3"/>
  <cols>
    <col min="1" max="1" width="25.3984375" style="114" bestFit="1" customWidth="1"/>
    <col min="2" max="2" width="4.8984375" style="114" bestFit="1" customWidth="1"/>
    <col min="3" max="3" width="5.59765625" style="123" bestFit="1" customWidth="1"/>
    <col min="4" max="5" width="26.59765625" style="9" customWidth="1"/>
    <col min="6" max="6" width="2.8984375" style="114" customWidth="1"/>
    <col min="7" max="7" width="9.296875" style="192" bestFit="1" customWidth="1"/>
    <col min="8" max="16384" width="13" style="9"/>
  </cols>
  <sheetData>
    <row r="1" spans="1:8" ht="23.4" thickBot="1" x14ac:dyDescent="0.35">
      <c r="A1" s="113" t="s">
        <v>64</v>
      </c>
      <c r="B1" s="113"/>
      <c r="C1" s="154"/>
      <c r="D1" s="113"/>
      <c r="E1" s="113"/>
    </row>
    <row r="2" spans="1:8" s="114" customFormat="1" ht="16.8" thickTop="1" thickBot="1" x14ac:dyDescent="0.35">
      <c r="A2" s="155" t="s">
        <v>65</v>
      </c>
      <c r="B2" s="155" t="s">
        <v>3</v>
      </c>
      <c r="C2" s="156" t="s">
        <v>20</v>
      </c>
      <c r="D2" s="157" t="s">
        <v>66</v>
      </c>
      <c r="E2" s="158" t="s">
        <v>67</v>
      </c>
      <c r="G2" s="193" t="s">
        <v>85</v>
      </c>
    </row>
    <row r="3" spans="1:8" x14ac:dyDescent="0.3">
      <c r="A3" s="177" t="s">
        <v>147</v>
      </c>
      <c r="B3" s="159">
        <v>1</v>
      </c>
      <c r="C3" s="160">
        <v>0</v>
      </c>
      <c r="D3" s="161"/>
      <c r="E3" s="162"/>
      <c r="F3" s="163"/>
      <c r="G3" s="196">
        <v>2000</v>
      </c>
      <c r="H3" s="108"/>
    </row>
    <row r="4" spans="1:8" x14ac:dyDescent="0.3">
      <c r="A4" s="402" t="s">
        <v>197</v>
      </c>
      <c r="B4" s="398">
        <v>1</v>
      </c>
      <c r="C4" s="399">
        <v>1</v>
      </c>
      <c r="D4" s="400"/>
      <c r="E4" s="401"/>
      <c r="F4" s="163"/>
      <c r="G4" s="196">
        <v>6000</v>
      </c>
      <c r="H4" s="108"/>
    </row>
    <row r="5" spans="1:8" x14ac:dyDescent="0.3">
      <c r="A5" s="402" t="s">
        <v>148</v>
      </c>
      <c r="B5" s="398">
        <v>1</v>
      </c>
      <c r="C5" s="399">
        <v>0</v>
      </c>
      <c r="D5" s="400"/>
      <c r="E5" s="401"/>
      <c r="F5" s="163"/>
      <c r="G5" s="196">
        <v>14000</v>
      </c>
      <c r="H5" s="108"/>
    </row>
    <row r="6" spans="1:8" x14ac:dyDescent="0.3">
      <c r="A6" s="402" t="s">
        <v>149</v>
      </c>
      <c r="B6" s="398">
        <v>1</v>
      </c>
      <c r="C6" s="182" t="s">
        <v>82</v>
      </c>
      <c r="D6" s="416" t="s">
        <v>196</v>
      </c>
      <c r="E6" s="401"/>
      <c r="F6" s="163"/>
      <c r="G6" s="196">
        <v>500</v>
      </c>
      <c r="H6" s="108"/>
    </row>
    <row r="7" spans="1:8" x14ac:dyDescent="0.3">
      <c r="A7" s="402" t="s">
        <v>150</v>
      </c>
      <c r="B7" s="398">
        <v>1</v>
      </c>
      <c r="C7" s="399">
        <v>2</v>
      </c>
      <c r="D7" s="400"/>
      <c r="E7" s="401"/>
      <c r="F7" s="163"/>
      <c r="G7" s="196">
        <v>4000</v>
      </c>
      <c r="H7" s="108"/>
    </row>
    <row r="8" spans="1:8" x14ac:dyDescent="0.3">
      <c r="A8" s="402" t="s">
        <v>151</v>
      </c>
      <c r="B8" s="398">
        <v>1</v>
      </c>
      <c r="C8" s="399">
        <v>2</v>
      </c>
      <c r="D8" s="400"/>
      <c r="E8" s="401"/>
      <c r="F8" s="163"/>
      <c r="G8" s="196">
        <v>1250</v>
      </c>
      <c r="H8" s="108"/>
    </row>
    <row r="9" spans="1:8" x14ac:dyDescent="0.3">
      <c r="A9" s="164" t="s">
        <v>152</v>
      </c>
      <c r="B9" s="165">
        <v>1</v>
      </c>
      <c r="C9" s="166">
        <v>1</v>
      </c>
      <c r="D9" s="167"/>
      <c r="E9" s="168"/>
      <c r="G9" s="196">
        <v>16000</v>
      </c>
      <c r="H9" s="108"/>
    </row>
    <row r="10" spans="1:8" ht="16.2" thickBot="1" x14ac:dyDescent="0.35">
      <c r="A10" s="170" t="s">
        <v>84</v>
      </c>
      <c r="B10" s="171">
        <v>1</v>
      </c>
      <c r="C10" s="172" t="s">
        <v>82</v>
      </c>
      <c r="D10" s="173"/>
      <c r="E10" s="174"/>
      <c r="G10" s="194" t="s">
        <v>79</v>
      </c>
    </row>
    <row r="11" spans="1:8" ht="24" thickTop="1" thickBot="1" x14ac:dyDescent="0.35">
      <c r="A11" s="113" t="s">
        <v>68</v>
      </c>
      <c r="B11" s="113"/>
      <c r="C11" s="175"/>
      <c r="D11" s="113"/>
      <c r="E11" s="176"/>
      <c r="G11" s="195"/>
    </row>
    <row r="12" spans="1:8" ht="16.8" thickTop="1" thickBot="1" x14ac:dyDescent="0.35">
      <c r="A12" s="155" t="s">
        <v>65</v>
      </c>
      <c r="B12" s="155" t="s">
        <v>3</v>
      </c>
      <c r="C12" s="156" t="s">
        <v>20</v>
      </c>
      <c r="D12" s="157" t="s">
        <v>66</v>
      </c>
      <c r="E12" s="158" t="s">
        <v>67</v>
      </c>
      <c r="G12" s="193" t="s">
        <v>85</v>
      </c>
    </row>
    <row r="13" spans="1:8" x14ac:dyDescent="0.3">
      <c r="A13" s="227" t="s">
        <v>160</v>
      </c>
      <c r="B13" s="178">
        <v>2</v>
      </c>
      <c r="C13" s="230">
        <v>0</v>
      </c>
      <c r="D13" s="161"/>
      <c r="E13" s="162"/>
      <c r="F13" s="163"/>
      <c r="G13" s="197" t="s">
        <v>79</v>
      </c>
      <c r="H13" s="108"/>
    </row>
    <row r="14" spans="1:8" x14ac:dyDescent="0.3">
      <c r="A14" s="228" t="s">
        <v>156</v>
      </c>
      <c r="B14" s="165">
        <v>2</v>
      </c>
      <c r="C14" s="166">
        <v>0</v>
      </c>
      <c r="D14" s="167"/>
      <c r="E14" s="168"/>
      <c r="F14" s="163"/>
      <c r="G14" s="196" t="s">
        <v>79</v>
      </c>
      <c r="H14" s="108"/>
    </row>
    <row r="15" spans="1:8" x14ac:dyDescent="0.3">
      <c r="A15" s="228" t="s">
        <v>161</v>
      </c>
      <c r="B15" s="165">
        <v>10</v>
      </c>
      <c r="C15" s="166">
        <v>0</v>
      </c>
      <c r="D15" s="167"/>
      <c r="E15" s="168"/>
      <c r="F15" s="163"/>
      <c r="G15" s="196" t="s">
        <v>79</v>
      </c>
      <c r="H15" s="108"/>
    </row>
    <row r="16" spans="1:8" x14ac:dyDescent="0.3">
      <c r="A16" s="164" t="s">
        <v>154</v>
      </c>
      <c r="B16" s="169">
        <v>1</v>
      </c>
      <c r="C16" s="166"/>
      <c r="D16" s="167"/>
      <c r="E16" s="168"/>
      <c r="F16" s="163"/>
      <c r="G16" s="196" t="s">
        <v>79</v>
      </c>
      <c r="H16" s="108"/>
    </row>
    <row r="17" spans="1:8" x14ac:dyDescent="0.3">
      <c r="A17" s="229" t="s">
        <v>155</v>
      </c>
      <c r="B17" s="169">
        <v>1</v>
      </c>
      <c r="C17" s="182"/>
      <c r="D17" s="167"/>
      <c r="E17" s="168"/>
      <c r="F17" s="163"/>
      <c r="G17" s="196" t="s">
        <v>79</v>
      </c>
      <c r="H17" s="108"/>
    </row>
    <row r="18" spans="1:8" x14ac:dyDescent="0.3">
      <c r="A18" s="229" t="s">
        <v>157</v>
      </c>
      <c r="B18" s="169">
        <v>1</v>
      </c>
      <c r="C18" s="182">
        <v>5</v>
      </c>
      <c r="D18" s="167"/>
      <c r="E18" s="168"/>
      <c r="F18" s="163"/>
      <c r="G18" s="196" t="s">
        <v>79</v>
      </c>
      <c r="H18" s="108"/>
    </row>
    <row r="19" spans="1:8" x14ac:dyDescent="0.3">
      <c r="A19" s="164" t="s">
        <v>158</v>
      </c>
      <c r="B19" s="169">
        <v>1</v>
      </c>
      <c r="C19" s="166">
        <v>0</v>
      </c>
      <c r="D19" s="181"/>
      <c r="E19" s="168"/>
      <c r="F19" s="163"/>
      <c r="G19" s="196" t="s">
        <v>79</v>
      </c>
      <c r="H19" s="108"/>
    </row>
    <row r="20" spans="1:8" x14ac:dyDescent="0.3">
      <c r="A20" s="164" t="s">
        <v>159</v>
      </c>
      <c r="B20" s="165">
        <v>1</v>
      </c>
      <c r="C20" s="166">
        <v>2</v>
      </c>
      <c r="D20" s="167"/>
      <c r="E20" s="168"/>
      <c r="F20" s="163"/>
      <c r="G20" s="196" t="s">
        <v>79</v>
      </c>
      <c r="H20" s="108"/>
    </row>
    <row r="21" spans="1:8" x14ac:dyDescent="0.3">
      <c r="A21" s="229" t="s">
        <v>163</v>
      </c>
      <c r="B21" s="407">
        <v>1</v>
      </c>
      <c r="C21" s="182">
        <v>2</v>
      </c>
      <c r="D21" s="408" t="s">
        <v>164</v>
      </c>
      <c r="E21" s="409"/>
      <c r="F21" s="410"/>
      <c r="G21" s="411">
        <v>300</v>
      </c>
      <c r="H21" s="108"/>
    </row>
    <row r="22" spans="1:8" x14ac:dyDescent="0.3">
      <c r="A22" s="164"/>
      <c r="B22" s="165"/>
      <c r="C22" s="166"/>
      <c r="D22" s="167"/>
      <c r="E22" s="168"/>
      <c r="F22" s="163"/>
      <c r="G22" s="196"/>
      <c r="H22" s="108"/>
    </row>
    <row r="23" spans="1:8" ht="16.2" thickBot="1" x14ac:dyDescent="0.35">
      <c r="A23" s="170"/>
      <c r="B23" s="171"/>
      <c r="C23" s="179"/>
      <c r="D23" s="180"/>
      <c r="E23" s="174"/>
      <c r="F23" s="163"/>
      <c r="G23" s="198"/>
    </row>
    <row r="24" spans="1:8" ht="16.2" thickTop="1" x14ac:dyDescent="0.3"/>
    <row r="25" spans="1:8" x14ac:dyDescent="0.3">
      <c r="E25" s="52" t="s">
        <v>91</v>
      </c>
      <c r="F25" s="108"/>
      <c r="G25" s="240">
        <f>SUM(Martial!M3:M33,Equipment!G3:G23)</f>
        <v>100010</v>
      </c>
    </row>
  </sheetData>
  <sortState xmlns:xlrd2="http://schemas.microsoft.com/office/spreadsheetml/2017/richdata2" ref="A9:G20">
    <sortCondition ref="A9:A20"/>
  </sortState>
  <phoneticPr fontId="0" type="noConversion"/>
  <conditionalFormatting sqref="G25">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2024-07-09T11:51:02Z</dcterms:modified>
</cp:coreProperties>
</file>