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MN\PCs\"/>
    </mc:Choice>
  </mc:AlternateContent>
  <xr:revisionPtr revIDLastSave="0" documentId="13_ncr:1_{9D16071D-FAA3-4C87-8CE0-23BB365AE70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File'!$A$1:$H$32</definedName>
    <definedName name="_xlnm.Print_Area" localSheetId="1">Skills!$A$1:$K$37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6" l="1"/>
  <c r="H4" i="6"/>
  <c r="H5" i="6"/>
  <c r="C10" i="6"/>
  <c r="C3" i="6"/>
  <c r="C4" i="6"/>
  <c r="C5" i="6"/>
  <c r="H34" i="15"/>
  <c r="H46" i="15"/>
  <c r="H45" i="15"/>
  <c r="H44" i="15"/>
  <c r="H43" i="15"/>
  <c r="H42" i="15"/>
  <c r="H41" i="15"/>
  <c r="H40" i="15"/>
  <c r="H39" i="15"/>
  <c r="H38" i="15"/>
  <c r="H37" i="15"/>
  <c r="H36" i="15"/>
  <c r="H35"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M17" i="6"/>
  <c r="M18" i="6"/>
  <c r="C17" i="19"/>
  <c r="G17" i="6" l="1"/>
  <c r="G18" i="6"/>
  <c r="F12" i="15"/>
  <c r="B8" i="4" l="1"/>
  <c r="B5" i="15"/>
  <c r="B4" i="15"/>
  <c r="B3" i="15"/>
  <c r="I3" i="6" l="1"/>
  <c r="H3" i="15" l="1"/>
  <c r="H4" i="15"/>
  <c r="H5" i="15"/>
  <c r="H6" i="15"/>
  <c r="I8" i="6" l="1"/>
  <c r="I9" i="6"/>
  <c r="I10" i="6"/>
  <c r="I4" i="6"/>
  <c r="I5" i="6"/>
  <c r="H51" i="15" l="1"/>
  <c r="H50" i="15"/>
  <c r="H47" i="15" l="1"/>
  <c r="G20" i="19" l="1"/>
  <c r="E11" i="4" l="1"/>
  <c r="H52" i="15" l="1"/>
  <c r="H49" i="15"/>
  <c r="H48" i="15"/>
  <c r="C12" i="4" l="1"/>
  <c r="E12" i="4" s="1"/>
  <c r="D10" i="15" l="1"/>
  <c r="G10" i="15" s="1"/>
  <c r="D3" i="15"/>
  <c r="C10" i="4"/>
  <c r="C11" i="4"/>
  <c r="C13" i="4"/>
  <c r="C14" i="4"/>
  <c r="D40" i="15" s="1"/>
  <c r="C15" i="4"/>
  <c r="H8" i="6" l="1"/>
  <c r="H9" i="6"/>
  <c r="E40" i="15"/>
  <c r="G40" i="15"/>
  <c r="I40" i="15" s="1"/>
  <c r="D32" i="15"/>
  <c r="D31" i="15"/>
  <c r="D30" i="15"/>
  <c r="D29" i="15"/>
  <c r="D33" i="15"/>
  <c r="D28" i="15"/>
  <c r="D27" i="15"/>
  <c r="D26" i="15"/>
  <c r="C8" i="6"/>
  <c r="J5" i="6"/>
  <c r="D14" i="15"/>
  <c r="G14" i="15" s="1"/>
  <c r="D23" i="15"/>
  <c r="G23" i="15" s="1"/>
  <c r="D19" i="15"/>
  <c r="G19" i="15" s="1"/>
  <c r="D8" i="15"/>
  <c r="G8" i="15" s="1"/>
  <c r="D16" i="15"/>
  <c r="G16" i="15" s="1"/>
  <c r="D20" i="15"/>
  <c r="G20" i="15" s="1"/>
  <c r="D38" i="15"/>
  <c r="G38" i="15" s="1"/>
  <c r="D35" i="15"/>
  <c r="G35" i="15" s="1"/>
  <c r="D39" i="15"/>
  <c r="G39" i="15" s="1"/>
  <c r="D43" i="15"/>
  <c r="G43" i="15" s="1"/>
  <c r="D5" i="15"/>
  <c r="D21" i="15"/>
  <c r="G21" i="15" s="1"/>
  <c r="D18" i="15"/>
  <c r="G18" i="15" s="1"/>
  <c r="D6" i="15"/>
  <c r="G6" i="15" s="1"/>
  <c r="D11" i="15"/>
  <c r="G11" i="15" s="1"/>
  <c r="D15" i="15"/>
  <c r="G15" i="15" s="1"/>
  <c r="D42" i="15"/>
  <c r="G42" i="15" s="1"/>
  <c r="D12" i="15"/>
  <c r="G12" i="15" s="1"/>
  <c r="D25" i="15"/>
  <c r="G25" i="15" s="1"/>
  <c r="D13" i="15"/>
  <c r="G13" i="15" s="1"/>
  <c r="D34" i="15"/>
  <c r="G34" i="15" s="1"/>
  <c r="E3" i="15"/>
  <c r="G3" i="15"/>
  <c r="I3" i="15" s="1"/>
  <c r="I10" i="15"/>
  <c r="E10" i="15"/>
  <c r="D44" i="15"/>
  <c r="G44" i="15" s="1"/>
  <c r="D22" i="15"/>
  <c r="G22" i="15" s="1"/>
  <c r="D4" i="15"/>
  <c r="D37" i="15"/>
  <c r="G37" i="15" s="1"/>
  <c r="D7" i="15"/>
  <c r="G7" i="15" s="1"/>
  <c r="D17" i="15"/>
  <c r="G17" i="15" s="1"/>
  <c r="D41" i="15"/>
  <c r="G41" i="15" s="1"/>
  <c r="D36" i="15"/>
  <c r="G36" i="15" s="1"/>
  <c r="D24" i="15"/>
  <c r="G24" i="15" s="1"/>
  <c r="D9" i="15"/>
  <c r="G9" i="15" s="1"/>
  <c r="D45" i="15"/>
  <c r="D46" i="15"/>
  <c r="E13" i="4"/>
  <c r="E15" i="4" s="1"/>
  <c r="E14" i="4" s="1"/>
  <c r="D52" i="15"/>
  <c r="D50" i="15"/>
  <c r="D49" i="15"/>
  <c r="D51" i="15"/>
  <c r="D47" i="15"/>
  <c r="D48" i="15"/>
  <c r="J9" i="6"/>
  <c r="B9" i="4"/>
  <c r="H10" i="6"/>
  <c r="J10" i="6" s="1"/>
  <c r="E54" i="15"/>
  <c r="E50" i="15" l="1"/>
  <c r="G50" i="15"/>
  <c r="E52" i="15"/>
  <c r="G52" i="15"/>
  <c r="E48" i="15"/>
  <c r="G48" i="15"/>
  <c r="G27" i="15"/>
  <c r="I27" i="15" s="1"/>
  <c r="E27" i="15"/>
  <c r="E30" i="15"/>
  <c r="G30" i="15"/>
  <c r="I30" i="15" s="1"/>
  <c r="G31" i="15"/>
  <c r="I31" i="15" s="1"/>
  <c r="E31" i="15"/>
  <c r="G32" i="15"/>
  <c r="I32" i="15" s="1"/>
  <c r="E32" i="15"/>
  <c r="E46" i="15"/>
  <c r="G46" i="15"/>
  <c r="E45" i="15"/>
  <c r="G45" i="15"/>
  <c r="E51" i="15"/>
  <c r="G51" i="15"/>
  <c r="G28" i="15"/>
  <c r="I28" i="15" s="1"/>
  <c r="E28" i="15"/>
  <c r="E47" i="15"/>
  <c r="G47" i="15"/>
  <c r="E49" i="15"/>
  <c r="G49" i="15"/>
  <c r="G33" i="15"/>
  <c r="I33" i="15" s="1"/>
  <c r="E33" i="15"/>
  <c r="G26" i="15"/>
  <c r="I26" i="15" s="1"/>
  <c r="E26" i="15"/>
  <c r="G29" i="15"/>
  <c r="I29" i="15" s="1"/>
  <c r="E29" i="15"/>
  <c r="E15" i="15"/>
  <c r="I15" i="15"/>
  <c r="I35" i="15"/>
  <c r="E35" i="15"/>
  <c r="E11" i="15"/>
  <c r="I11" i="15"/>
  <c r="I38" i="15"/>
  <c r="E38" i="15"/>
  <c r="E6" i="15"/>
  <c r="I6" i="15"/>
  <c r="I20" i="15"/>
  <c r="E20" i="15"/>
  <c r="E34" i="15"/>
  <c r="I34" i="15"/>
  <c r="E18" i="15"/>
  <c r="I18" i="15"/>
  <c r="I16" i="15"/>
  <c r="E16" i="15"/>
  <c r="E13" i="15"/>
  <c r="I13" i="15"/>
  <c r="I21" i="15"/>
  <c r="E21" i="15"/>
  <c r="I8" i="15"/>
  <c r="E8" i="15"/>
  <c r="E25" i="15"/>
  <c r="I25" i="15"/>
  <c r="E5" i="15"/>
  <c r="G5" i="15"/>
  <c r="I5" i="15" s="1"/>
  <c r="I19" i="15"/>
  <c r="E19" i="15"/>
  <c r="E12" i="15"/>
  <c r="I12" i="15"/>
  <c r="I43" i="15"/>
  <c r="E43" i="15"/>
  <c r="I23" i="15"/>
  <c r="E23" i="15"/>
  <c r="I42" i="15"/>
  <c r="E42" i="15"/>
  <c r="I39" i="15"/>
  <c r="E39" i="15"/>
  <c r="E14" i="15"/>
  <c r="I14" i="15"/>
  <c r="E53" i="15"/>
  <c r="E17" i="15"/>
  <c r="I17" i="15"/>
  <c r="I41" i="15"/>
  <c r="E41" i="15"/>
  <c r="E7" i="15"/>
  <c r="I7" i="15"/>
  <c r="E37" i="15"/>
  <c r="I37" i="15"/>
  <c r="E4" i="15"/>
  <c r="G4" i="15"/>
  <c r="I4" i="15" s="1"/>
  <c r="E22" i="15"/>
  <c r="I22" i="15"/>
  <c r="E44" i="15"/>
  <c r="I44" i="15"/>
  <c r="I36" i="15"/>
  <c r="E36" i="15"/>
  <c r="I9" i="15"/>
  <c r="E9" i="15"/>
  <c r="E24" i="15"/>
  <c r="I24" i="15"/>
  <c r="J4" i="6"/>
  <c r="J8" i="6"/>
  <c r="J3" i="6"/>
  <c r="B53" i="15" l="1"/>
  <c r="I49" i="15" l="1"/>
  <c r="I47" i="15"/>
  <c r="I52" i="15"/>
  <c r="I46" i="15"/>
  <c r="I48" i="15"/>
  <c r="I45" i="15"/>
  <c r="I50" i="15"/>
  <c r="I5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D710FD3C-68CD-4B1C-A3AD-642AD67F552C}">
      <text>
        <r>
          <rPr>
            <sz val="12"/>
            <color indexed="81"/>
            <rFont val="Times New Roman"/>
            <family val="1"/>
          </rPr>
          <t>Quick</t>
        </r>
      </text>
    </comment>
    <comment ref="E10" authorId="0" shapeId="0" xr:uid="{86F53BFD-2F1A-4805-8E92-D6AC1D1C005E}">
      <text>
        <r>
          <rPr>
            <sz val="12"/>
            <color indexed="81"/>
            <rFont val="Times New Roman"/>
            <family val="1"/>
          </rPr>
          <t>See PHB 162</t>
        </r>
      </text>
    </comment>
    <comment ref="E12" authorId="0" shapeId="0" xr:uid="{00000000-0006-0000-0000-000005000000}">
      <text>
        <r>
          <rPr>
            <sz val="12"/>
            <color indexed="81"/>
            <rFont val="Times New Roman"/>
            <family val="1"/>
          </rPr>
          <t>[(1 * 6 Rogue) * 75%] + 
(1  * [2 - 1 Frail - 1 Quick]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E0906E95-E707-4479-B103-5457875014C4}">
      <text>
        <r>
          <rPr>
            <sz val="12"/>
            <color indexed="81"/>
            <rFont val="Times New Roman"/>
            <family val="1"/>
          </rPr>
          <t>Survivor +1</t>
        </r>
      </text>
    </comment>
    <comment ref="F4" authorId="0" shapeId="0" xr:uid="{87403052-0118-4351-A5CD-66F00A3F51E8}">
      <text>
        <r>
          <rPr>
            <sz val="12"/>
            <color indexed="81"/>
            <rFont val="Times New Roman"/>
            <family val="1"/>
          </rPr>
          <t>Detached -1</t>
        </r>
      </text>
    </comment>
    <comment ref="F5" authorId="0" shapeId="0" xr:uid="{CF604C40-162B-483E-B326-497759858F9D}">
      <text>
        <r>
          <rPr>
            <sz val="12"/>
            <color indexed="81"/>
            <rFont val="Times New Roman"/>
            <family val="1"/>
          </rPr>
          <t>Detached +1</t>
        </r>
      </text>
    </comment>
    <comment ref="F11" authorId="0" shapeId="0" xr:uid="{5A022AAC-AF19-4608-90EF-D952D3A88F85}">
      <text>
        <r>
          <rPr>
            <sz val="12"/>
            <color indexed="81"/>
            <rFont val="Times New Roman"/>
            <family val="1"/>
          </rPr>
          <t>Dwarf +2</t>
        </r>
      </text>
    </comment>
    <comment ref="F12" authorId="0" shapeId="0" xr:uid="{C1CD226F-599C-4B02-A723-0110B6B70D01}">
      <text>
        <r>
          <rPr>
            <sz val="12"/>
            <color indexed="81"/>
            <rFont val="Times New Roman"/>
            <family val="1"/>
          </rPr>
          <t>Dwarf +2
MW Tools +2</t>
        </r>
      </text>
    </comment>
    <comment ref="F15" authorId="0" shapeId="0" xr:uid="{11B2C184-9E0A-4C32-ADCE-1AD4E978C601}">
      <text>
        <r>
          <rPr>
            <sz val="12"/>
            <color indexed="81"/>
            <rFont val="Times New Roman"/>
            <family val="1"/>
          </rPr>
          <t>MW Tools +2</t>
        </r>
      </text>
    </comment>
    <comment ref="F25" authorId="0" shapeId="0" xr:uid="{F1C00783-5E59-4EA4-8AFF-B9D5E962F23C}">
      <text>
        <r>
          <rPr>
            <sz val="12"/>
            <color indexed="81"/>
            <rFont val="Times New Roman"/>
            <family val="1"/>
          </rPr>
          <t>Jack of All Trades
use as class skill with ½ rank</t>
        </r>
      </text>
    </comment>
    <comment ref="F26" authorId="0" shapeId="0" xr:uid="{FCB6F0DA-79AC-4D6D-BA9B-592B595F724E}">
      <text>
        <r>
          <rPr>
            <sz val="12"/>
            <color indexed="81"/>
            <rFont val="Times New Roman"/>
            <family val="1"/>
          </rPr>
          <t>Jack of All Trades
use as class skill with ½ rank</t>
        </r>
      </text>
    </comment>
    <comment ref="F27" authorId="0" shapeId="0" xr:uid="{AD121BF6-A57A-496C-94F6-6BF58D0FED7C}">
      <text>
        <r>
          <rPr>
            <sz val="12"/>
            <color indexed="81"/>
            <rFont val="Times New Roman"/>
            <family val="1"/>
          </rPr>
          <t>Jack of All Trades
use as class skill with ½ rank</t>
        </r>
      </text>
    </comment>
    <comment ref="F29" authorId="0" shapeId="0" xr:uid="{A498DAE5-6641-4BCA-999E-1D06E8698043}">
      <text>
        <r>
          <rPr>
            <sz val="12"/>
            <color indexed="81"/>
            <rFont val="Times New Roman"/>
            <family val="1"/>
          </rPr>
          <t>Jack of All Trades
use as class skill with ½ rank</t>
        </r>
      </text>
    </comment>
    <comment ref="F32" authorId="0" shapeId="0" xr:uid="{CFAEE0BC-ED57-4CAE-8859-0080BD45D52E}">
      <text>
        <r>
          <rPr>
            <sz val="12"/>
            <color indexed="81"/>
            <rFont val="Times New Roman"/>
            <family val="1"/>
          </rPr>
          <t>Jack of All Trades
use as class skill with ½ rank</t>
        </r>
      </text>
    </comment>
    <comment ref="F33" authorId="0" shapeId="0" xr:uid="{E3822C82-805E-49A1-BAF0-98CEEB4D9688}">
      <text>
        <r>
          <rPr>
            <sz val="12"/>
            <color indexed="81"/>
            <rFont val="Times New Roman"/>
            <family val="1"/>
          </rPr>
          <t>Jack of All Trades
use as class skill with ½ rank</t>
        </r>
      </text>
    </comment>
    <comment ref="F34" authorId="0" shapeId="0" xr:uid="{104DE25F-38A1-4691-9470-59113DE8E809}">
      <text>
        <r>
          <rPr>
            <sz val="12"/>
            <color indexed="81"/>
            <rFont val="Times New Roman"/>
            <family val="1"/>
          </rPr>
          <t>Jack of All Trades
use as class skill with ½ rank</t>
        </r>
      </text>
    </comment>
    <comment ref="F37" authorId="0" shapeId="0" xr:uid="{B93BA04B-925C-4A46-ACB6-EC7D3A405009}">
      <text>
        <r>
          <rPr>
            <sz val="12"/>
            <color indexed="81"/>
            <rFont val="Times New Roman"/>
            <family val="1"/>
          </rPr>
          <t>MW Tools +2</t>
        </r>
      </text>
    </comment>
    <comment ref="F40" authorId="0" shapeId="0" xr:uid="{7E11578B-E6BB-4E0B-A44D-A1FACE228942}">
      <text>
        <r>
          <rPr>
            <sz val="12"/>
            <color indexed="81"/>
            <rFont val="Times New Roman"/>
            <family val="1"/>
          </rPr>
          <t>Jack of All Trades
use as class skill with ½ rank</t>
        </r>
      </text>
    </comment>
    <comment ref="F48" authorId="0" shapeId="0" xr:uid="{C4245632-A4C7-41C1-8E0B-F7EEF9A7CE6E}">
      <text>
        <r>
          <rPr>
            <sz val="12"/>
            <color indexed="81"/>
            <rFont val="Times New Roman"/>
            <family val="1"/>
          </rPr>
          <t>Survivor +1</t>
        </r>
      </text>
    </comment>
    <comment ref="F52" authorId="0" shapeId="0" xr:uid="{379E7CF7-F60A-4949-8D17-168760F1FA6A}">
      <text>
        <r>
          <rPr>
            <sz val="12"/>
            <color indexed="81"/>
            <rFont val="Times New Roman"/>
            <family val="1"/>
          </rPr>
          <t>Silk Rope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have picked up a smattering of even the most obscure skills.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You can use any skill as if you had 1/2 rank in that skill. This benefit allows you to attempt checks with skills that normally don’t allow untrained skill checks (such as Decipher Script and Knowledge). If a skill doesn’t allow skill checks (such as Speak Language), this feat has no effect.
</t>
        </r>
        <r>
          <rPr>
            <b/>
            <sz val="12"/>
            <color indexed="81"/>
            <rFont val="Times New Roman"/>
            <family val="1"/>
          </rPr>
          <t xml:space="preserve">Normal: </t>
        </r>
        <r>
          <rPr>
            <sz val="12"/>
            <color indexed="81"/>
            <rFont val="Times New Roman"/>
            <family val="1"/>
          </rPr>
          <t>Without this feat, you can’t attempt some skill checks (Decipher Script, Disable Device, Handle Animal, Knowledge, Open Lock, Profession, Sleight of Hand, Speak Language, Spellcraft, Tumble, and Use Magic Device) unless you have ranks in the skill.
Complete Adventurer 110</t>
        </r>
      </text>
    </comment>
    <comment ref="A3" authorId="0" shapeId="0" xr:uid="{21EB31C3-C58E-4829-829A-1A5CD6F2890A}">
      <text>
        <r>
          <rPr>
            <sz val="12"/>
            <color indexed="81"/>
            <rFont val="Times New Roman"/>
            <family val="1"/>
          </rPr>
          <t>Benefit: You get a +1 bonus on Fortitude saves and a +1 bonus on all Survival checks.
FRCS 39</t>
        </r>
      </text>
    </comment>
    <comment ref="C3" authorId="0" shapeId="0" xr:uid="{0CFAEE02-356A-4934-B7FC-86B424F903FE}">
      <text>
        <r>
          <rPr>
            <sz val="12"/>
            <color indexed="81"/>
            <rFont val="Times New Roman"/>
            <family val="1"/>
          </rPr>
          <t>Hand crossbow, rapier, sap, shortbow, and short sword.
PHB 50</t>
        </r>
      </text>
    </comment>
    <comment ref="A5" authorId="0" shapeId="0" xr:uid="{2116BDDC-4CCA-4D6D-A7E6-AABD62277402}">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Check Bonus    Result</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Complete Champion 60</t>
        </r>
      </text>
    </comment>
    <comment ref="C7" authorId="0" shapeId="0" xr:uid="{8F69FC52-E0D9-4C56-9C24-B265164AA966}">
      <text>
        <r>
          <rPr>
            <sz val="12"/>
            <color indexed="81"/>
            <rFont val="Times New Roman"/>
            <family val="1"/>
          </rPr>
          <t xml:space="preserve">You are thin and weak of frame.
</t>
        </r>
        <r>
          <rPr>
            <b/>
            <sz val="12"/>
            <color indexed="81"/>
            <rFont val="Times New Roman"/>
            <family val="1"/>
          </rPr>
          <t xml:space="preserve">Effect: </t>
        </r>
        <r>
          <rPr>
            <sz val="12"/>
            <color indexed="81"/>
            <rFont val="Times New Roman"/>
            <family val="1"/>
          </rPr>
          <t xml:space="preserve">Subtract 1 from the number of hit points you gain at each level. This flaw can reduce the number of hit points you gain to 0 (but not below).
</t>
        </r>
        <r>
          <rPr>
            <b/>
            <sz val="12"/>
            <color indexed="81"/>
            <rFont val="Times New Roman"/>
            <family val="1"/>
          </rPr>
          <t xml:space="preserve">Special: </t>
        </r>
        <r>
          <rPr>
            <sz val="12"/>
            <color indexed="81"/>
            <rFont val="Times New Roman"/>
            <family val="1"/>
          </rPr>
          <t>You must have a Constitution of 4 or higher to take this flaw.
UA 91</t>
        </r>
      </text>
    </comment>
    <comment ref="A8" authorId="0" shapeId="0" xr:uid="{00000000-0006-0000-0300-00000B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9" authorId="0" shapeId="0" xr:uid="{3C2ADB6D-0FAD-4EF4-B0FE-344928057FBA}">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0" authorId="0" shapeId="0" xr:uid="{B7249699-9751-4993-A33F-42F157374022}">
      <text>
        <r>
          <rPr>
            <sz val="12"/>
            <color indexed="81"/>
            <rFont val="Times New Roman"/>
            <family val="1"/>
          </rPr>
          <t xml:space="preserve">You maintain a distance from events that keeps you grounded but limits your reaction speed.
</t>
        </r>
        <r>
          <rPr>
            <b/>
            <sz val="12"/>
            <color indexed="81"/>
            <rFont val="Times New Roman"/>
            <family val="1"/>
          </rPr>
          <t>Benefit:</t>
        </r>
        <r>
          <rPr>
            <sz val="12"/>
            <color indexed="81"/>
            <rFont val="Times New Roman"/>
            <family val="1"/>
          </rPr>
          <t xml:space="preserve"> You gain a +1 bonus on Will saves
</t>
        </r>
        <r>
          <rPr>
            <b/>
            <sz val="12"/>
            <color indexed="81"/>
            <rFont val="Times New Roman"/>
            <family val="1"/>
          </rPr>
          <t xml:space="preserve">Drawback: </t>
        </r>
        <r>
          <rPr>
            <sz val="12"/>
            <color indexed="81"/>
            <rFont val="Times New Roman"/>
            <family val="1"/>
          </rPr>
          <t xml:space="preserve">You take a –1 penalty on Reflex saves.
</t>
        </r>
        <r>
          <rPr>
            <b/>
            <sz val="12"/>
            <color indexed="81"/>
            <rFont val="Times New Roman"/>
            <family val="1"/>
          </rPr>
          <t xml:space="preserve">Roleplaying Ideas: </t>
        </r>
        <r>
          <rPr>
            <sz val="12"/>
            <color indexed="81"/>
            <rFont val="Times New Roman"/>
            <family val="1"/>
          </rPr>
          <t>Characters with this trait are likely to be quiet and restrained, but they might be vocal when others falter in their beliefs.
UA 87</t>
        </r>
      </text>
    </comment>
    <comment ref="C11" authorId="0" shapeId="0" xr:uid="{979520BA-1383-4394-BE81-AC96AFBBBE18}">
      <text>
        <r>
          <rPr>
            <sz val="12"/>
            <color indexed="81"/>
            <rFont val="Times New Roman"/>
            <family val="1"/>
          </rPr>
          <t xml:space="preserve">You are fast, but less sturdy than average members of your race.
</t>
        </r>
        <r>
          <rPr>
            <b/>
            <sz val="12"/>
            <color indexed="81"/>
            <rFont val="Times New Roman"/>
            <family val="1"/>
          </rPr>
          <t xml:space="preserve">Benefit: </t>
        </r>
        <r>
          <rPr>
            <sz val="12"/>
            <color indexed="81"/>
            <rFont val="Times New Roman"/>
            <family val="1"/>
          </rPr>
          <t xml:space="preserve">Your base land speed increases by 10 feet (if you don’t have a land speed, apply the benefit to whichever of your speeds is highest).
</t>
        </r>
        <r>
          <rPr>
            <b/>
            <sz val="12"/>
            <color indexed="81"/>
            <rFont val="Times New Roman"/>
            <family val="1"/>
          </rPr>
          <t xml:space="preserve">Drawback: </t>
        </r>
        <r>
          <rPr>
            <sz val="12"/>
            <color indexed="81"/>
            <rFont val="Times New Roman"/>
            <family val="1"/>
          </rPr>
          <t xml:space="preserve">Subtract 1 from your hit points gained at each level, including 1st (a result of 0 is possible).
</t>
        </r>
        <r>
          <rPr>
            <b/>
            <sz val="12"/>
            <color indexed="81"/>
            <rFont val="Times New Roman"/>
            <family val="1"/>
          </rPr>
          <t xml:space="preserve">Special: </t>
        </r>
        <r>
          <rPr>
            <sz val="12"/>
            <color indexed="81"/>
            <rFont val="Times New Roman"/>
            <family val="1"/>
          </rPr>
          <t>You must have a Constitution of 4 or higher to select this trait.
Roleplaying Ideas: Characters with this trait typically try to stay away from physical combat, but a rare few might relish it, striving to see if their superior speed is enough to best hardier warriors.
UA 89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4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<sst xmlns="http://schemas.openxmlformats.org/spreadsheetml/2006/main" count="291" uniqueCount="190">
  <si>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</si>
  <si>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</si>
  <si>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</si>
  <si>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</si>
  <si>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</si>
  <si>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</si>
  <si>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</si>
  <si>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</si>
  <si>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</si>
  <si>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</si>
  <si>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</si>
  <si>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</si>
  <si>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</si>
  <si>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</si>
  <si>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</si>
  <si>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</si>
  <si>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</si>
  <si>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</si>
  <si>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</si>
  <si>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</si>
  <si>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</si>
  <si>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</si>
  <si>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</si>
  <si>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</si>
  <si>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</si>
  <si>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</si>
  <si>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</si>
  <si>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</si>
  <si>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</si>
  <si>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</si>
  <si>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</si>
  <si>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</si>
  <si>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</si>
  <si>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</si>
  <si>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</si>
  <si>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</si>
  <si>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</si>
  <si>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</si>
  <si>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</si>
  <si>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</si>
  <si>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</si>
  <si>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</si>
  <si>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</si>
  <si>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</si>
  <si>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</si>
  <si>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</si>
  <si>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</si>
  <si>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</si>
  <si>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</si>
  <si>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</si>
  <si>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</si>
  <si>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</si>
  <si>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</si>
  <si>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</si>
  <si>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</si>
  <si>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</si>
  <si>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</si>
  <si>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</si>
  <si>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</si>
  <si>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</si>
  <si>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</si>
  <si>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</si>
  <si>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</si>
  <si>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</si>
  <si>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</si>
  <si>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</si>
  <si>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</si>
  <si>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</si>
  <si>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Weapon Proficiencies</t>
  </si>
  <si>
    <t>Atk</t>
  </si>
  <si>
    <t>Feats</t>
  </si>
  <si>
    <t>Trapfinding</t>
  </si>
  <si>
    <t>+2 to Disable Device &amp; Open Locks</t>
  </si>
  <si>
    <t>Roll</t>
  </si>
  <si>
    <t>Simple Weapons</t>
  </si>
  <si>
    <t>Light Armor</t>
  </si>
  <si>
    <t>19-20, x2</t>
  </si>
  <si>
    <t>Skill/Save</t>
  </si>
  <si>
    <t>Waterskin</t>
  </si>
  <si>
    <t>x2</t>
  </si>
  <si>
    <t>Bludgeon</t>
  </si>
  <si>
    <t>1d6</t>
  </si>
  <si>
    <t>Rogue Weapons</t>
  </si>
  <si>
    <t>Thrown Weapon</t>
  </si>
  <si>
    <t>Equipment Carried</t>
  </si>
  <si>
    <t>50’</t>
  </si>
  <si>
    <t>-</t>
  </si>
  <si>
    <t>Knowledge:  Archit. &amp; Engin.</t>
  </si>
  <si>
    <t>Value</t>
  </si>
  <si>
    <t>Backpack</t>
  </si>
  <si>
    <t>Scrolls and Potions</t>
  </si>
  <si>
    <t>Level</t>
  </si>
  <si>
    <t>CLev</t>
  </si>
  <si>
    <t>five</t>
  </si>
  <si>
    <t>Total Equity:</t>
  </si>
  <si>
    <t>Properties</t>
  </si>
  <si>
    <t>Constitution</t>
  </si>
  <si>
    <t>Dexterity</t>
  </si>
  <si>
    <t>Wisdom</t>
  </si>
  <si>
    <t>Intelligence</t>
  </si>
  <si>
    <t>Charisma</t>
  </si>
  <si>
    <t>Strength</t>
  </si>
  <si>
    <t>Race</t>
  </si>
  <si>
    <t>Class</t>
  </si>
  <si>
    <t>Region</t>
  </si>
  <si>
    <t>Deity</t>
  </si>
  <si>
    <t>Alignment</t>
  </si>
  <si>
    <t>Attack Bonus</t>
  </si>
  <si>
    <t>Initiative</t>
  </si>
  <si>
    <t>XP</t>
  </si>
  <si>
    <t>Sex</t>
  </si>
  <si>
    <t>Age</t>
  </si>
  <si>
    <t>Height</t>
  </si>
  <si>
    <t>Weight</t>
  </si>
  <si>
    <t>Base Speed</t>
  </si>
  <si>
    <t>Lb. Capacity</t>
  </si>
  <si>
    <t>Lb. Carried</t>
  </si>
  <si>
    <t>Hit Points</t>
  </si>
  <si>
    <t>Touch AC</t>
  </si>
  <si>
    <t>FF AC</t>
  </si>
  <si>
    <t>AC</t>
  </si>
  <si>
    <t>1d4</t>
  </si>
  <si>
    <t>Korik</t>
  </si>
  <si>
    <t>the Quick</t>
  </si>
  <si>
    <t>Wilderness Rogue</t>
  </si>
  <si>
    <t>Male</t>
  </si>
  <si>
    <t>Shield Dwarf</t>
  </si>
  <si>
    <t>Wilderness Rogue 1</t>
  </si>
  <si>
    <t>Class Features</t>
  </si>
  <si>
    <t>Sneak Attack 1d6</t>
  </si>
  <si>
    <t>Common, Dwarven</t>
  </si>
  <si>
    <t>4’ 3”</t>
  </si>
  <si>
    <t>142 lbs.</t>
  </si>
  <si>
    <t>Neutral Good</t>
  </si>
  <si>
    <t>Impiltur</t>
  </si>
  <si>
    <t>Waukeen</t>
  </si>
  <si>
    <t>Damaran, Giant, Goblin</t>
  </si>
  <si>
    <t>Flaws</t>
  </si>
  <si>
    <t>Frail</t>
  </si>
  <si>
    <t>Traits</t>
  </si>
  <si>
    <t>Detached</t>
  </si>
  <si>
    <t>Quick</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</si>
  <si>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</si>
  <si>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</si>
  <si>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1st:  Jack of All Trades</t>
  </si>
  <si>
    <t>Rg:  Survivor</t>
  </si>
  <si>
    <t>Knowledge:  Religion</t>
  </si>
  <si>
    <t>+2 w/ metal &amp; stone</t>
  </si>
  <si>
    <t>Craft:  Stonemason</t>
  </si>
  <si>
    <t>Craft:  Smith</t>
  </si>
  <si>
    <t>Knowledge:  Arcana</t>
  </si>
  <si>
    <t>Knowledge:  Dungeoneering</t>
  </si>
  <si>
    <t>Knowledge:  Geography</t>
  </si>
  <si>
    <t>Knowledge:  History</t>
  </si>
  <si>
    <t>Knowledge:  Local (UE)</t>
  </si>
  <si>
    <t>Knowledge:  Nature</t>
  </si>
  <si>
    <t>Knowledge:  Nob. &amp; Royalty</t>
  </si>
  <si>
    <t>Knowledge:  Planes</t>
  </si>
  <si>
    <t>+2 in UE</t>
  </si>
  <si>
    <t>Perform:  Weapon Drill</t>
  </si>
  <si>
    <t>Profession:  Band Manager</t>
  </si>
  <si>
    <t>Profession:  Other</t>
  </si>
  <si>
    <t>+2 unusual stonework, free ≤10’</t>
  </si>
  <si>
    <t>Rapier</t>
  </si>
  <si>
    <t>+1d6 Sneak</t>
  </si>
  <si>
    <t>18-20, x2</t>
  </si>
  <si>
    <t>Slashing</t>
  </si>
  <si>
    <t>Light Mace</t>
  </si>
  <si>
    <t>Cold Iron Dagger</t>
  </si>
  <si>
    <t>Prc/Slsh</t>
  </si>
  <si>
    <t>Composite Shortbow, Str +2</t>
  </si>
  <si>
    <t>x3</t>
  </si>
  <si>
    <t>70’</t>
  </si>
  <si>
    <t>Silver Arrows</t>
  </si>
  <si>
    <t>Cold Iron Arrows</t>
  </si>
  <si>
    <t>MW Thieves’ Tools</t>
  </si>
  <si>
    <t>MW Studded Leather Armor</t>
  </si>
  <si>
    <t>no effect</t>
  </si>
  <si>
    <t>Traveler’s Outfit</t>
  </si>
  <si>
    <t>Belt Pouch</t>
  </si>
  <si>
    <t>Wooden Holy Symbol</t>
  </si>
  <si>
    <t>MW Stonemason’s Tools</t>
  </si>
  <si>
    <t>Silk Rope &amp; Grappling Hook</t>
  </si>
  <si>
    <t>Winter Blanket</t>
  </si>
  <si>
    <t>Flint &amp; Steel</t>
  </si>
  <si>
    <t>Gold Coins</t>
  </si>
  <si>
    <t>Soft Equity Ceiling:</t>
  </si>
  <si>
    <t>20’ + 10’</t>
  </si>
  <si>
    <t>??:  Knowledge Devotion</t>
  </si>
  <si>
    <t>Fl:  Travel Devotion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</si>
</sst>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5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i/>
      <sz val="16"/>
      <color indexed="53"/>
      <name val="Times New Roman"/>
      <family val="1"/>
    </font>
    <font>
      <i/>
      <sz val="16"/>
      <color indexed="57"/>
      <name val="Times New Roman"/>
      <family val="1"/>
    </font>
    <font>
      <sz val="13"/>
      <color rgb="FF0000FF"/>
      <name val="Times New Roman"/>
      <family val="1"/>
    </font>
    <font>
      <i/>
      <sz val="22"/>
      <color theme="6" tint="-0.249977111117893"/>
      <name val="Times New Roman"/>
      <family val="1"/>
    </font>
    <font>
      <i/>
      <sz val="16"/>
      <color indexed="10"/>
      <name val="Times New Roman"/>
      <family val="1"/>
    </font>
    <font>
      <sz val="12"/>
      <color rgb="FFFF0000"/>
      <name val="Times New Roman"/>
      <family val="1"/>
    </font>
    <font>
      <b/>
      <sz val="13"/>
      <color rgb="FF00B0F0"/>
      <name val="Times New Roman"/>
      <family val="1"/>
    </font>
    <font>
      <i/>
      <sz val="16"/>
      <color rgb="FF00B0F0"/>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s>
  <borders count="11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hair">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right/>
      <top/>
      <bottom style="hair">
        <color indexed="64"/>
      </bottom>
      <diagonal/>
    </border>
    <border>
      <left/>
      <right style="medium">
        <color auto="1"/>
      </right>
      <top style="thin">
        <color indexed="64"/>
      </top>
      <bottom style="double">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9" fontId="1" fillId="0" borderId="0" applyFont="0" applyFill="0" applyBorder="0" applyAlignment="0" applyProtection="0"/>
    <xf numFmtId="0" fontId="1" fillId="0" borderId="0"/>
  </cellStyleXfs>
  <cellXfs count="363">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xf numFmtId="0" fontId="14" fillId="0" borderId="0" xfId="0" applyFont="1"/>
    <xf numFmtId="0" fontId="15" fillId="0" borderId="0" xfId="0" applyFont="1"/>
    <xf numFmtId="0" fontId="15" fillId="0" borderId="2" xfId="0" applyFont="1" applyBorder="1"/>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5"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
    </xf>
    <xf numFmtId="164" fontId="4" fillId="0" borderId="0" xfId="0" applyNumberFormat="1" applyFont="1" applyAlignment="1">
      <alignment horizontal="center"/>
    </xf>
    <xf numFmtId="0" fontId="21" fillId="2" borderId="4" xfId="0" applyFont="1" applyFill="1" applyBorder="1" applyAlignment="1">
      <alignment horizontal="right"/>
    </xf>
    <xf numFmtId="0" fontId="13" fillId="2" borderId="15" xfId="0" applyFont="1" applyFill="1" applyBorder="1" applyAlignment="1">
      <alignment horizontal="right"/>
    </xf>
    <xf numFmtId="0" fontId="24" fillId="0" borderId="22" xfId="0" applyFont="1" applyBorder="1" applyAlignment="1">
      <alignment horizontal="centerContinuous"/>
    </xf>
    <xf numFmtId="0" fontId="6" fillId="0" borderId="0" xfId="0" applyFont="1" applyAlignment="1">
      <alignment horizontal="centerContinuous"/>
    </xf>
    <xf numFmtId="49" fontId="25" fillId="0" borderId="3" xfId="0" applyNumberFormat="1" applyFont="1" applyBorder="1" applyAlignment="1">
      <alignment horizontal="center"/>
    </xf>
    <xf numFmtId="49" fontId="25" fillId="0" borderId="23" xfId="0" applyNumberFormat="1" applyFont="1" applyBorder="1" applyAlignment="1">
      <alignment horizontal="center"/>
    </xf>
    <xf numFmtId="0" fontId="19" fillId="0" borderId="0" xfId="0" applyFont="1"/>
    <xf numFmtId="0" fontId="28" fillId="0" borderId="0" xfId="0" applyFont="1"/>
    <xf numFmtId="0" fontId="29" fillId="0" borderId="0" xfId="0" applyFont="1"/>
    <xf numFmtId="0" fontId="30" fillId="0" borderId="0" xfId="0" applyFont="1"/>
    <xf numFmtId="0" fontId="31" fillId="0" borderId="0" xfId="0" applyFont="1"/>
    <xf numFmtId="49" fontId="25" fillId="0" borderId="14" xfId="0" applyNumberFormat="1" applyFont="1" applyBorder="1" applyAlignment="1">
      <alignment horizontal="center"/>
    </xf>
    <xf numFmtId="0" fontId="6" fillId="0" borderId="0" xfId="0" applyFont="1" applyAlignment="1">
      <alignment horizontal="center"/>
    </xf>
    <xf numFmtId="49" fontId="6" fillId="0" borderId="12" xfId="0" applyNumberFormat="1" applyFont="1" applyBorder="1" applyAlignment="1">
      <alignment horizontal="center"/>
    </xf>
    <xf numFmtId="164" fontId="5" fillId="5" borderId="28" xfId="0" applyNumberFormat="1" applyFont="1" applyFill="1" applyBorder="1" applyAlignment="1">
      <alignment horizontal="center"/>
    </xf>
    <xf numFmtId="0" fontId="3" fillId="0" borderId="0" xfId="0" applyFont="1" applyAlignment="1">
      <alignment horizontal="center"/>
    </xf>
    <xf numFmtId="0" fontId="6" fillId="0" borderId="24" xfId="0" applyFont="1" applyBorder="1" applyAlignment="1">
      <alignment horizontal="center"/>
    </xf>
    <xf numFmtId="49" fontId="6" fillId="0" borderId="25" xfId="0" applyNumberFormat="1" applyFont="1" applyBorder="1" applyAlignment="1">
      <alignment horizontal="center"/>
    </xf>
    <xf numFmtId="0" fontId="6" fillId="0" borderId="26" xfId="0" applyFont="1" applyBorder="1" applyAlignment="1">
      <alignment horizontal="center"/>
    </xf>
    <xf numFmtId="0" fontId="6" fillId="0" borderId="1" xfId="0" applyFont="1" applyBorder="1"/>
    <xf numFmtId="0" fontId="6" fillId="0" borderId="2" xfId="0" applyFont="1" applyBorder="1"/>
    <xf numFmtId="164" fontId="2" fillId="0" borderId="0" xfId="0" applyNumberFormat="1" applyFont="1" applyAlignment="1">
      <alignment horizontal="centerContinuous"/>
    </xf>
    <xf numFmtId="0" fontId="20" fillId="3" borderId="33" xfId="0" applyFont="1" applyFill="1" applyBorder="1" applyAlignment="1">
      <alignment horizontal="center"/>
    </xf>
    <xf numFmtId="164" fontId="20" fillId="3" borderId="34" xfId="0" applyNumberFormat="1" applyFont="1" applyFill="1" applyBorder="1" applyAlignment="1">
      <alignment horizontal="center"/>
    </xf>
    <xf numFmtId="0" fontId="20" fillId="3" borderId="33" xfId="0" applyFont="1" applyFill="1" applyBorder="1" applyAlignment="1">
      <alignment horizontal="right"/>
    </xf>
    <xf numFmtId="0" fontId="20" fillId="3" borderId="35" xfId="0" applyFont="1" applyFill="1" applyBorder="1"/>
    <xf numFmtId="164" fontId="4" fillId="0" borderId="36" xfId="0" applyNumberFormat="1" applyFont="1" applyBorder="1" applyAlignment="1">
      <alignment horizontal="center" shrinkToFit="1"/>
    </xf>
    <xf numFmtId="0" fontId="4" fillId="0" borderId="37" xfId="0" applyFont="1" applyBorder="1" applyAlignment="1">
      <alignment horizontal="left" shrinkToFit="1"/>
    </xf>
    <xf numFmtId="164" fontId="4" fillId="0" borderId="38" xfId="0" applyNumberFormat="1" applyFont="1" applyBorder="1" applyAlignment="1">
      <alignment horizontal="center" shrinkToFit="1"/>
    </xf>
    <xf numFmtId="0" fontId="4" fillId="0" borderId="39"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4" fillId="0" borderId="40" xfId="0" applyFont="1" applyBorder="1" applyAlignment="1">
      <alignment horizontal="left" shrinkToFit="1"/>
    </xf>
    <xf numFmtId="164" fontId="4" fillId="0" borderId="41" xfId="0" applyNumberFormat="1" applyFont="1" applyBorder="1" applyAlignment="1">
      <alignment horizontal="center" shrinkToFit="1"/>
    </xf>
    <xf numFmtId="0" fontId="7" fillId="4" borderId="46" xfId="0" applyFont="1" applyFill="1" applyBorder="1" applyAlignment="1">
      <alignment horizontal="right"/>
    </xf>
    <xf numFmtId="0" fontId="13" fillId="6" borderId="1" xfId="0" applyFont="1" applyFill="1" applyBorder="1"/>
    <xf numFmtId="0" fontId="6" fillId="6" borderId="24" xfId="0"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Font="1" applyFill="1" applyBorder="1" applyAlignment="1">
      <alignment horizontal="center"/>
    </xf>
    <xf numFmtId="164" fontId="1" fillId="0" borderId="36" xfId="0" applyNumberFormat="1" applyFont="1" applyBorder="1" applyAlignment="1">
      <alignment horizontal="center" shrinkToFit="1"/>
    </xf>
    <xf numFmtId="0" fontId="37" fillId="2" borderId="4" xfId="0" applyFont="1" applyFill="1" applyBorder="1" applyAlignment="1">
      <alignment horizontal="right"/>
    </xf>
    <xf numFmtId="0" fontId="1" fillId="0" borderId="0" xfId="0" applyFont="1" applyAlignment="1">
      <alignment horizontal="center"/>
    </xf>
    <xf numFmtId="0" fontId="10" fillId="6" borderId="1" xfId="0" applyFont="1" applyFill="1" applyBorder="1"/>
    <xf numFmtId="49" fontId="16" fillId="6" borderId="24" xfId="0" applyNumberFormat="1" applyFont="1" applyFill="1" applyBorder="1" applyAlignment="1">
      <alignment horizontal="center"/>
    </xf>
    <xf numFmtId="0" fontId="16" fillId="6" borderId="25" xfId="0" applyFont="1" applyFill="1" applyBorder="1" applyAlignment="1">
      <alignment horizontal="center"/>
    </xf>
    <xf numFmtId="0" fontId="10" fillId="6" borderId="25" xfId="0" applyFont="1" applyFill="1" applyBorder="1" applyAlignment="1">
      <alignment horizontal="center"/>
    </xf>
    <xf numFmtId="0" fontId="12" fillId="6" borderId="1" xfId="0" applyFont="1" applyFill="1" applyBorder="1"/>
    <xf numFmtId="49" fontId="23" fillId="6" borderId="24" xfId="0" applyNumberFormat="1" applyFont="1" applyFill="1" applyBorder="1" applyAlignment="1">
      <alignment horizontal="center"/>
    </xf>
    <xf numFmtId="0" fontId="23" fillId="6" borderId="25" xfId="0" applyFont="1" applyFill="1" applyBorder="1" applyAlignment="1">
      <alignment horizontal="center"/>
    </xf>
    <xf numFmtId="0" fontId="12" fillId="6" borderId="25" xfId="0" applyFont="1" applyFill="1" applyBorder="1" applyAlignment="1">
      <alignment horizontal="center"/>
    </xf>
    <xf numFmtId="0" fontId="21" fillId="6" borderId="1" xfId="0" applyFont="1" applyFill="1" applyBorder="1"/>
    <xf numFmtId="49" fontId="27" fillId="6" borderId="24" xfId="0" applyNumberFormat="1" applyFont="1" applyFill="1" applyBorder="1" applyAlignment="1">
      <alignment horizontal="center"/>
    </xf>
    <xf numFmtId="0" fontId="27" fillId="6" borderId="25" xfId="0" applyFont="1" applyFill="1" applyBorder="1" applyAlignment="1">
      <alignment horizontal="center"/>
    </xf>
    <xf numFmtId="0" fontId="21" fillId="6" borderId="25" xfId="0" applyFont="1" applyFill="1" applyBorder="1" applyAlignment="1">
      <alignment horizontal="center"/>
    </xf>
    <xf numFmtId="0" fontId="9" fillId="0" borderId="1" xfId="0" applyFont="1" applyBorder="1"/>
    <xf numFmtId="49" fontId="26" fillId="0" borderId="24" xfId="0" applyNumberFormat="1" applyFont="1" applyBorder="1" applyAlignment="1">
      <alignment horizontal="center"/>
    </xf>
    <xf numFmtId="0" fontId="26" fillId="0" borderId="25" xfId="0" applyFont="1" applyBorder="1" applyAlignment="1">
      <alignment horizontal="center"/>
    </xf>
    <xf numFmtId="0" fontId="9" fillId="0" borderId="25" xfId="0" applyFont="1" applyBorder="1" applyAlignment="1">
      <alignment horizontal="center"/>
    </xf>
    <xf numFmtId="0" fontId="6" fillId="0" borderId="0" xfId="0" applyFont="1" applyAlignment="1">
      <alignment wrapText="1"/>
    </xf>
    <xf numFmtId="0" fontId="38" fillId="0" borderId="32" xfId="0" applyFont="1" applyBorder="1" applyAlignment="1">
      <alignment horizontal="center" shrinkToFit="1"/>
    </xf>
    <xf numFmtId="0" fontId="6" fillId="0" borderId="0" xfId="0" applyFont="1" applyAlignment="1">
      <alignment horizontal="left" wrapText="1"/>
    </xf>
    <xf numFmtId="0" fontId="5" fillId="0" borderId="0" xfId="0" applyFont="1" applyAlignment="1">
      <alignment horizontal="right" wrapText="1"/>
    </xf>
    <xf numFmtId="0" fontId="13" fillId="0" borderId="1" xfId="0" applyFont="1" applyBorder="1"/>
    <xf numFmtId="49" fontId="22" fillId="0" borderId="24" xfId="0" applyNumberFormat="1" applyFont="1" applyBorder="1" applyAlignment="1">
      <alignment horizontal="center"/>
    </xf>
    <xf numFmtId="0" fontId="22" fillId="0" borderId="25" xfId="0" applyFont="1" applyBorder="1" applyAlignment="1">
      <alignment horizontal="center"/>
    </xf>
    <xf numFmtId="0" fontId="13" fillId="0" borderId="25" xfId="0" applyFont="1" applyBorder="1" applyAlignment="1">
      <alignment horizontal="center"/>
    </xf>
    <xf numFmtId="0" fontId="12" fillId="0" borderId="1" xfId="0" applyFont="1" applyBorder="1"/>
    <xf numFmtId="49" fontId="23" fillId="0" borderId="24" xfId="0" applyNumberFormat="1" applyFont="1" applyBorder="1" applyAlignment="1">
      <alignment horizontal="center"/>
    </xf>
    <xf numFmtId="0" fontId="23" fillId="0" borderId="25" xfId="0" applyFont="1" applyBorder="1" applyAlignment="1">
      <alignment horizontal="center"/>
    </xf>
    <xf numFmtId="0" fontId="12" fillId="0" borderId="25" xfId="0" applyFont="1" applyBorder="1" applyAlignment="1">
      <alignment horizontal="center"/>
    </xf>
    <xf numFmtId="0" fontId="21" fillId="0" borderId="1" xfId="0" applyFont="1" applyBorder="1"/>
    <xf numFmtId="49" fontId="27" fillId="0" borderId="24" xfId="0" applyNumberFormat="1" applyFont="1" applyBorder="1" applyAlignment="1">
      <alignment horizontal="center"/>
    </xf>
    <xf numFmtId="0" fontId="27" fillId="0" borderId="25" xfId="0" applyFont="1" applyBorder="1" applyAlignment="1">
      <alignment horizontal="center"/>
    </xf>
    <xf numFmtId="0" fontId="21" fillId="0" borderId="25" xfId="0" applyFont="1" applyBorder="1" applyAlignment="1">
      <alignment horizontal="center"/>
    </xf>
    <xf numFmtId="0" fontId="3" fillId="0" borderId="0" xfId="0" applyFont="1" applyAlignment="1">
      <alignment horizontal="left"/>
    </xf>
    <xf numFmtId="0" fontId="1" fillId="0" borderId="51" xfId="0" applyFont="1" applyBorder="1" applyAlignment="1">
      <alignment horizontal="center" shrinkToFit="1"/>
    </xf>
    <xf numFmtId="0" fontId="40" fillId="0" borderId="32" xfId="0" applyFont="1" applyBorder="1" applyAlignment="1">
      <alignment horizontal="centerContinuous"/>
    </xf>
    <xf numFmtId="0" fontId="3" fillId="2" borderId="53" xfId="0" applyFont="1" applyFill="1" applyBorder="1" applyAlignment="1">
      <alignment horizontal="centerContinuous"/>
    </xf>
    <xf numFmtId="0" fontId="41" fillId="0" borderId="1" xfId="0" applyFont="1" applyBorder="1"/>
    <xf numFmtId="0" fontId="5" fillId="0" borderId="24" xfId="0" applyFont="1" applyBorder="1" applyAlignment="1">
      <alignment horizontal="center"/>
    </xf>
    <xf numFmtId="1" fontId="6" fillId="0" borderId="24" xfId="0" applyNumberFormat="1" applyFont="1" applyBorder="1" applyAlignment="1">
      <alignment horizontal="center" wrapText="1"/>
    </xf>
    <xf numFmtId="0" fontId="42" fillId="8" borderId="25" xfId="0" applyFont="1" applyFill="1" applyBorder="1" applyAlignment="1">
      <alignment horizontal="center"/>
    </xf>
    <xf numFmtId="49" fontId="6" fillId="0" borderId="24" xfId="0" applyNumberFormat="1" applyFont="1" applyBorder="1" applyAlignment="1">
      <alignment horizontal="center" wrapText="1"/>
    </xf>
    <xf numFmtId="0" fontId="43" fillId="0" borderId="1" xfId="0" applyFont="1" applyBorder="1"/>
    <xf numFmtId="0" fontId="44" fillId="0" borderId="57" xfId="0" applyFont="1" applyBorder="1"/>
    <xf numFmtId="0" fontId="5" fillId="0" borderId="58" xfId="0" applyFont="1" applyBorder="1" applyAlignment="1">
      <alignment horizontal="center"/>
    </xf>
    <xf numFmtId="0" fontId="6" fillId="0" borderId="58" xfId="0" applyFont="1" applyBorder="1" applyAlignment="1">
      <alignment horizontal="center"/>
    </xf>
    <xf numFmtId="1" fontId="6" fillId="0" borderId="58" xfId="0" applyNumberFormat="1" applyFont="1" applyBorder="1" applyAlignment="1">
      <alignment horizontal="center" wrapText="1"/>
    </xf>
    <xf numFmtId="0" fontId="42" fillId="8" borderId="58" xfId="0" applyFont="1" applyFill="1" applyBorder="1" applyAlignment="1">
      <alignment horizontal="center"/>
    </xf>
    <xf numFmtId="49" fontId="6" fillId="0" borderId="58" xfId="0" applyNumberFormat="1" applyFont="1" applyBorder="1" applyAlignment="1">
      <alignment horizontal="center" wrapText="1"/>
    </xf>
    <xf numFmtId="0" fontId="44" fillId="0" borderId="24" xfId="0" applyFont="1" applyBorder="1" applyAlignment="1">
      <alignment horizontal="center" wrapText="1"/>
    </xf>
    <xf numFmtId="0" fontId="45" fillId="0" borderId="58" xfId="0" applyFont="1" applyBorder="1" applyAlignment="1">
      <alignment horizontal="center" wrapText="1"/>
    </xf>
    <xf numFmtId="0" fontId="5" fillId="4" borderId="59" xfId="0" applyFont="1" applyFill="1" applyBorder="1" applyAlignment="1">
      <alignment horizontal="right"/>
    </xf>
    <xf numFmtId="0" fontId="5" fillId="4" borderId="60" xfId="0" applyFont="1" applyFill="1" applyBorder="1" applyAlignment="1">
      <alignment horizontal="right"/>
    </xf>
    <xf numFmtId="0" fontId="46" fillId="2" borderId="53" xfId="0" applyFont="1" applyFill="1" applyBorder="1" applyAlignment="1">
      <alignment horizontal="left"/>
    </xf>
    <xf numFmtId="0" fontId="6" fillId="0" borderId="62" xfId="0" quotePrefix="1" applyFont="1" applyBorder="1" applyAlignment="1">
      <alignment horizontal="center"/>
    </xf>
    <xf numFmtId="0" fontId="10" fillId="0" borderId="1" xfId="0" applyFont="1" applyBorder="1"/>
    <xf numFmtId="49" fontId="16" fillId="0" borderId="24" xfId="0" applyNumberFormat="1" applyFont="1" applyBorder="1" applyAlignment="1">
      <alignment horizontal="center"/>
    </xf>
    <xf numFmtId="0" fontId="16" fillId="0" borderId="25" xfId="0" applyFont="1" applyBorder="1" applyAlignment="1">
      <alignment horizontal="center"/>
    </xf>
    <xf numFmtId="0" fontId="10" fillId="0" borderId="25" xfId="0" applyFont="1" applyBorder="1" applyAlignment="1">
      <alignment horizontal="center"/>
    </xf>
    <xf numFmtId="0" fontId="42" fillId="8" borderId="42" xfId="0" applyFont="1" applyFill="1" applyBorder="1" applyAlignment="1">
      <alignment horizontal="center"/>
    </xf>
    <xf numFmtId="0" fontId="1" fillId="0" borderId="69" xfId="0" applyFont="1" applyBorder="1" applyAlignment="1">
      <alignment horizontal="center" shrinkToFit="1"/>
    </xf>
    <xf numFmtId="0" fontId="4" fillId="0" borderId="41" xfId="0" applyFont="1" applyBorder="1" applyAlignment="1">
      <alignment horizontal="left"/>
    </xf>
    <xf numFmtId="0" fontId="1" fillId="0" borderId="36" xfId="0" applyFont="1" applyBorder="1" applyAlignment="1">
      <alignment horizontal="left"/>
    </xf>
    <xf numFmtId="0" fontId="1" fillId="0" borderId="70" xfId="0" applyFont="1" applyBorder="1" applyAlignment="1">
      <alignment horizontal="center" shrinkToFit="1"/>
    </xf>
    <xf numFmtId="0" fontId="1" fillId="0" borderId="38" xfId="0" applyFont="1" applyBorder="1" applyAlignment="1">
      <alignment horizontal="left"/>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3" borderId="55"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45" fillId="8" borderId="33" xfId="0" applyFont="1" applyFill="1" applyBorder="1" applyAlignment="1">
      <alignment horizontal="center" vertical="center" wrapText="1"/>
    </xf>
    <xf numFmtId="0" fontId="11" fillId="3" borderId="56" xfId="0" applyFont="1" applyFill="1" applyBorder="1" applyAlignment="1">
      <alignment horizontal="center" vertical="center"/>
    </xf>
    <xf numFmtId="0" fontId="3" fillId="0" borderId="0" xfId="0" applyFont="1" applyAlignment="1">
      <alignment vertical="center"/>
    </xf>
    <xf numFmtId="0" fontId="1" fillId="0" borderId="84" xfId="0" applyFont="1" applyBorder="1" applyAlignment="1">
      <alignment horizontal="center" shrinkToFit="1"/>
    </xf>
    <xf numFmtId="0" fontId="1" fillId="0" borderId="85" xfId="0" applyFont="1" applyBorder="1" applyAlignment="1">
      <alignment horizontal="center" shrinkToFit="1"/>
    </xf>
    <xf numFmtId="0" fontId="20" fillId="3" borderId="34" xfId="0" applyFont="1" applyFill="1" applyBorder="1" applyAlignment="1">
      <alignment horizontal="center"/>
    </xf>
    <xf numFmtId="0" fontId="10" fillId="4" borderId="87" xfId="0" applyFont="1" applyFill="1" applyBorder="1" applyAlignment="1">
      <alignment horizontal="right"/>
    </xf>
    <xf numFmtId="0" fontId="10" fillId="4" borderId="88" xfId="0" applyFont="1" applyFill="1" applyBorder="1" applyAlignment="1">
      <alignment horizontal="right"/>
    </xf>
    <xf numFmtId="0" fontId="2" fillId="0" borderId="0" xfId="0" applyFont="1" applyAlignment="1">
      <alignment horizontal="centerContinuous" vertical="center"/>
    </xf>
    <xf numFmtId="0" fontId="4" fillId="0" borderId="0" xfId="0" applyFont="1" applyAlignment="1">
      <alignment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47" fillId="8" borderId="21" xfId="0" applyFont="1" applyFill="1" applyBorder="1" applyAlignment="1">
      <alignment horizontal="center" vertical="center"/>
    </xf>
    <xf numFmtId="0" fontId="20" fillId="7" borderId="18" xfId="0" applyFont="1" applyFill="1" applyBorder="1" applyAlignment="1">
      <alignment horizontal="center" vertical="center"/>
    </xf>
    <xf numFmtId="0" fontId="4" fillId="0" borderId="0" xfId="0" applyFont="1" applyAlignment="1">
      <alignment horizontal="center" vertical="center"/>
    </xf>
    <xf numFmtId="0" fontId="1" fillId="10" borderId="15" xfId="0" applyFont="1" applyFill="1" applyBorder="1" applyAlignment="1">
      <alignment horizontal="center" vertical="center"/>
    </xf>
    <xf numFmtId="0" fontId="1" fillId="10" borderId="42" xfId="0" applyFont="1" applyFill="1" applyBorder="1" applyAlignment="1">
      <alignment horizontal="center" vertical="center"/>
    </xf>
    <xf numFmtId="49" fontId="1" fillId="10" borderId="42" xfId="0" applyNumberFormat="1" applyFont="1" applyFill="1" applyBorder="1" applyAlignment="1">
      <alignment horizontal="center" vertical="center"/>
    </xf>
    <xf numFmtId="164" fontId="1" fillId="10" borderId="42" xfId="0" applyNumberFormat="1" applyFont="1" applyFill="1" applyBorder="1" applyAlignment="1">
      <alignment horizontal="center" vertical="center"/>
    </xf>
    <xf numFmtId="164" fontId="1" fillId="10" borderId="43" xfId="0" applyNumberFormat="1" applyFont="1" applyFill="1" applyBorder="1" applyAlignment="1">
      <alignment horizontal="center" vertical="center"/>
    </xf>
    <xf numFmtId="1" fontId="48" fillId="8" borderId="43" xfId="0" applyNumberFormat="1" applyFont="1" applyFill="1" applyBorder="1" applyAlignment="1">
      <alignment horizontal="center" vertical="center"/>
    </xf>
    <xf numFmtId="1" fontId="1" fillId="10" borderId="43" xfId="0" applyNumberFormat="1" applyFont="1" applyFill="1" applyBorder="1" applyAlignment="1">
      <alignment horizontal="center" vertical="center"/>
    </xf>
    <xf numFmtId="0" fontId="1" fillId="10" borderId="31" xfId="0" quotePrefix="1"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7" borderId="21" xfId="0" applyFont="1" applyFill="1" applyBorder="1" applyAlignment="1">
      <alignment horizontal="centerContinuous" vertical="center"/>
    </xf>
    <xf numFmtId="0" fontId="20" fillId="7" borderId="68" xfId="0" applyFont="1" applyFill="1" applyBorder="1" applyAlignment="1">
      <alignment horizontal="centerContinuous" vertical="center"/>
    </xf>
    <xf numFmtId="0" fontId="20" fillId="7" borderId="45" xfId="0" applyFont="1" applyFill="1" applyBorder="1" applyAlignment="1">
      <alignment horizontal="centerContinuous" vertical="center"/>
    </xf>
    <xf numFmtId="164" fontId="4" fillId="0" borderId="67" xfId="0" applyNumberFormat="1" applyFont="1" applyBorder="1" applyAlignment="1">
      <alignment horizontal="center" vertical="center"/>
    </xf>
    <xf numFmtId="164" fontId="1" fillId="0" borderId="66" xfId="0" applyNumberFormat="1" applyFont="1" applyBorder="1" applyAlignment="1">
      <alignment horizontal="centerContinuous" vertical="center"/>
    </xf>
    <xf numFmtId="164" fontId="1" fillId="0" borderId="76" xfId="0" applyNumberFormat="1" applyFont="1" applyBorder="1" applyAlignment="1">
      <alignment horizontal="centerContinuous" vertical="center"/>
    </xf>
    <xf numFmtId="0" fontId="4" fillId="0" borderId="77" xfId="0" quotePrefix="1" applyFont="1" applyBorder="1" applyAlignment="1">
      <alignment horizontal="centerContinuous" vertical="center"/>
    </xf>
    <xf numFmtId="164" fontId="4" fillId="0" borderId="78" xfId="0" applyNumberFormat="1" applyFont="1" applyBorder="1" applyAlignment="1">
      <alignment horizontal="centerContinuous" vertical="center"/>
    </xf>
    <xf numFmtId="0" fontId="4" fillId="0" borderId="79" xfId="0" applyFont="1" applyBorder="1" applyAlignment="1">
      <alignment horizontal="centerContinuous" vertical="center"/>
    </xf>
    <xf numFmtId="0" fontId="18" fillId="0" borderId="0" xfId="0" applyFont="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1" fillId="0" borderId="64" xfId="0" applyFont="1" applyBorder="1" applyAlignment="1">
      <alignment horizontal="centerContinuous" vertical="center"/>
    </xf>
    <xf numFmtId="0" fontId="4" fillId="0" borderId="65" xfId="0" applyFont="1" applyBorder="1" applyAlignment="1">
      <alignment horizontal="centerContinuous" vertical="center"/>
    </xf>
    <xf numFmtId="0" fontId="4" fillId="0" borderId="66" xfId="0" applyFont="1" applyBorder="1" applyAlignment="1">
      <alignment horizontal="centerContinuous" vertical="center"/>
    </xf>
    <xf numFmtId="49" fontId="1" fillId="0" borderId="67" xfId="0" applyNumberFormat="1" applyFont="1" applyBorder="1" applyAlignment="1">
      <alignment horizontal="center" vertical="center"/>
    </xf>
    <xf numFmtId="49" fontId="1" fillId="0" borderId="66" xfId="0" applyNumberFormat="1" applyFont="1" applyBorder="1" applyAlignment="1">
      <alignment horizontal="centerContinuous" vertical="center"/>
    </xf>
    <xf numFmtId="49" fontId="1" fillId="0" borderId="76" xfId="0" applyNumberFormat="1" applyFont="1" applyBorder="1" applyAlignment="1">
      <alignment horizontal="centerContinuous" vertical="center"/>
    </xf>
    <xf numFmtId="0" fontId="4" fillId="0" borderId="77" xfId="0" applyFont="1" applyBorder="1" applyAlignment="1">
      <alignment horizontal="centerContinuous" vertical="center"/>
    </xf>
    <xf numFmtId="0" fontId="1" fillId="0" borderId="8" xfId="0" applyFont="1" applyBorder="1" applyAlignment="1">
      <alignment horizontal="centerContinuous" vertical="center"/>
    </xf>
    <xf numFmtId="0" fontId="4" fillId="0" borderId="63" xfId="0" applyFont="1" applyBorder="1" applyAlignment="1">
      <alignment horizontal="centerContinuous" vertical="center"/>
    </xf>
    <xf numFmtId="0" fontId="4" fillId="0" borderId="43" xfId="0" applyFont="1" applyBorder="1" applyAlignment="1">
      <alignment horizontal="centerContinuous" vertical="center"/>
    </xf>
    <xf numFmtId="164" fontId="4" fillId="0" borderId="42" xfId="0" applyNumberFormat="1"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Continuous" vertical="center"/>
    </xf>
    <xf numFmtId="49" fontId="1" fillId="0" borderId="9" xfId="0" applyNumberFormat="1" applyFont="1" applyBorder="1" applyAlignment="1">
      <alignment horizontal="centerContinuous" vertical="center"/>
    </xf>
    <xf numFmtId="0" fontId="1" fillId="0" borderId="10" xfId="0" applyFont="1" applyBorder="1" applyAlignment="1">
      <alignment horizontal="centerContinuous" vertical="center"/>
    </xf>
    <xf numFmtId="0" fontId="34" fillId="2" borderId="54" xfId="1" applyFont="1" applyFill="1" applyBorder="1" applyAlignment="1" applyProtection="1">
      <alignment horizontal="right" vertical="center"/>
    </xf>
    <xf numFmtId="0" fontId="6" fillId="6" borderId="26" xfId="0" quotePrefix="1" applyFont="1" applyFill="1" applyBorder="1" applyAlignment="1">
      <alignment horizontal="center"/>
    </xf>
    <xf numFmtId="1" fontId="1" fillId="0" borderId="0" xfId="0" applyNumberFormat="1" applyFont="1" applyAlignment="1">
      <alignment horizontal="center"/>
    </xf>
    <xf numFmtId="1" fontId="3" fillId="0" borderId="0" xfId="0" applyNumberFormat="1" applyFont="1" applyAlignment="1">
      <alignment horizontal="center"/>
    </xf>
    <xf numFmtId="1" fontId="4" fillId="0" borderId="0" xfId="0" applyNumberFormat="1" applyFont="1" applyAlignment="1">
      <alignment horizontal="center"/>
    </xf>
    <xf numFmtId="0" fontId="1" fillId="0" borderId="71" xfId="0" applyFont="1" applyBorder="1" applyAlignment="1">
      <alignment horizontal="center" vertical="center" shrinkToFit="1"/>
    </xf>
    <xf numFmtId="0" fontId="20" fillId="7" borderId="29" xfId="0" applyFont="1" applyFill="1" applyBorder="1" applyAlignment="1">
      <alignment horizontal="center" vertical="center"/>
    </xf>
    <xf numFmtId="1" fontId="1" fillId="0" borderId="89" xfId="0" applyNumberFormat="1" applyFont="1" applyBorder="1" applyAlignment="1">
      <alignment horizontal="center" vertical="center"/>
    </xf>
    <xf numFmtId="1" fontId="1" fillId="0" borderId="32" xfId="0" applyNumberFormat="1" applyFont="1" applyBorder="1" applyAlignment="1">
      <alignment horizontal="center" vertical="center"/>
    </xf>
    <xf numFmtId="1" fontId="1" fillId="0" borderId="44" xfId="0" applyNumberFormat="1" applyFont="1" applyBorder="1" applyAlignment="1">
      <alignment horizontal="center" vertical="center"/>
    </xf>
    <xf numFmtId="0" fontId="1" fillId="0" borderId="74" xfId="0" quotePrefix="1" applyFont="1" applyBorder="1" applyAlignment="1">
      <alignment horizontal="center" vertical="center"/>
    </xf>
    <xf numFmtId="9" fontId="1" fillId="0" borderId="74" xfId="0" applyNumberFormat="1" applyFont="1" applyBorder="1" applyAlignment="1">
      <alignment horizontal="center" vertical="center"/>
    </xf>
    <xf numFmtId="0" fontId="1" fillId="0" borderId="36" xfId="0" quotePrefix="1" applyFont="1" applyBorder="1" applyAlignment="1">
      <alignment horizontal="left"/>
    </xf>
    <xf numFmtId="0" fontId="1" fillId="0" borderId="37" xfId="0" applyFont="1" applyBorder="1" applyAlignment="1">
      <alignment horizontal="center" shrinkToFit="1"/>
    </xf>
    <xf numFmtId="0" fontId="1" fillId="0" borderId="82" xfId="0" applyFont="1" applyBorder="1" applyAlignment="1">
      <alignment horizontal="center" shrinkToFit="1"/>
    </xf>
    <xf numFmtId="0" fontId="1" fillId="0" borderId="80" xfId="0" applyFont="1" applyBorder="1" applyAlignment="1">
      <alignment horizontal="center" shrinkToFit="1"/>
    </xf>
    <xf numFmtId="0" fontId="1" fillId="0" borderId="86" xfId="0" applyFont="1" applyBorder="1" applyAlignment="1">
      <alignment horizontal="center" shrinkToFit="1"/>
    </xf>
    <xf numFmtId="164" fontId="4" fillId="0" borderId="81" xfId="0" applyNumberFormat="1" applyFont="1" applyBorder="1" applyAlignment="1">
      <alignment horizontal="center" shrinkToFit="1"/>
    </xf>
    <xf numFmtId="0" fontId="4" fillId="0" borderId="81" xfId="0" applyFont="1" applyBorder="1" applyAlignment="1">
      <alignment horizontal="left"/>
    </xf>
    <xf numFmtId="0" fontId="4" fillId="0" borderId="38" xfId="0" applyFont="1" applyBorder="1" applyAlignment="1">
      <alignment horizontal="left"/>
    </xf>
    <xf numFmtId="0" fontId="1" fillId="0" borderId="39" xfId="0" applyFont="1" applyBorder="1" applyAlignment="1">
      <alignment horizontal="center" shrinkToFit="1"/>
    </xf>
    <xf numFmtId="1" fontId="20" fillId="3" borderId="29" xfId="0" applyNumberFormat="1" applyFont="1" applyFill="1" applyBorder="1" applyAlignment="1">
      <alignment horizontal="center" vertical="center"/>
    </xf>
    <xf numFmtId="1" fontId="1" fillId="0" borderId="48" xfId="0" applyNumberFormat="1" applyFont="1" applyBorder="1" applyAlignment="1">
      <alignment horizontal="center" vertical="center" shrinkToFit="1"/>
    </xf>
    <xf numFmtId="1" fontId="1" fillId="0" borderId="32" xfId="0" applyNumberFormat="1" applyFont="1" applyBorder="1" applyAlignment="1">
      <alignment horizontal="center" vertical="center" shrinkToFit="1"/>
    </xf>
    <xf numFmtId="1" fontId="1" fillId="0" borderId="44" xfId="0" applyNumberFormat="1" applyFont="1" applyBorder="1" applyAlignment="1">
      <alignment horizontal="center" vertical="center" shrinkToFit="1"/>
    </xf>
    <xf numFmtId="1" fontId="1" fillId="0" borderId="50" xfId="0" applyNumberFormat="1" applyFont="1" applyBorder="1" applyAlignment="1">
      <alignment horizontal="center" vertical="center" shrinkToFit="1"/>
    </xf>
    <xf numFmtId="2" fontId="1" fillId="0" borderId="32" xfId="0" applyNumberFormat="1" applyFont="1" applyBorder="1" applyAlignment="1">
      <alignment horizontal="center" vertical="center" shrinkToFit="1"/>
    </xf>
    <xf numFmtId="0" fontId="20" fillId="7" borderId="90" xfId="0" applyFont="1" applyFill="1" applyBorder="1" applyAlignment="1">
      <alignment horizontal="center" vertical="center"/>
    </xf>
    <xf numFmtId="0" fontId="1" fillId="0" borderId="0" xfId="0" applyFont="1" applyAlignment="1">
      <alignment vertical="center"/>
    </xf>
    <xf numFmtId="0" fontId="1" fillId="0" borderId="91" xfId="0" applyFont="1" applyBorder="1" applyAlignment="1">
      <alignment horizontal="centerContinuous" vertical="center" shrinkToFit="1"/>
    </xf>
    <xf numFmtId="0" fontId="20" fillId="0" borderId="92" xfId="0" applyFont="1" applyBorder="1" applyAlignment="1">
      <alignment horizontal="centerContinuous" vertical="center"/>
    </xf>
    <xf numFmtId="0" fontId="1" fillId="0" borderId="93" xfId="0" applyFont="1" applyBorder="1" applyAlignment="1">
      <alignment horizontal="centerContinuous" vertical="center"/>
    </xf>
    <xf numFmtId="0" fontId="1" fillId="0" borderId="94" xfId="0" applyFont="1" applyBorder="1" applyAlignment="1">
      <alignment horizontal="centerContinuous" vertical="center" shrinkToFit="1"/>
    </xf>
    <xf numFmtId="0" fontId="20" fillId="0" borderId="78" xfId="0" applyFont="1" applyBorder="1" applyAlignment="1">
      <alignment horizontal="centerContinuous" vertical="center"/>
    </xf>
    <xf numFmtId="164" fontId="1" fillId="0" borderId="75" xfId="0" quotePrefix="1" applyNumberFormat="1" applyFont="1" applyBorder="1" applyAlignment="1">
      <alignment horizontal="centerContinuous" vertical="center"/>
    </xf>
    <xf numFmtId="0" fontId="3" fillId="0" borderId="0" xfId="0" applyFont="1" applyAlignment="1">
      <alignment horizontal="right" vertical="center"/>
    </xf>
    <xf numFmtId="165" fontId="1" fillId="0" borderId="0" xfId="0" applyNumberFormat="1" applyFont="1" applyAlignment="1">
      <alignment horizontal="center" vertical="center"/>
    </xf>
    <xf numFmtId="0" fontId="1" fillId="0" borderId="24" xfId="0" applyFont="1" applyBorder="1" applyAlignment="1">
      <alignment horizontal="center" vertical="center"/>
    </xf>
    <xf numFmtId="1" fontId="1" fillId="0" borderId="95" xfId="0" applyNumberFormat="1" applyFont="1" applyBorder="1" applyAlignment="1">
      <alignment horizontal="center" vertical="center"/>
    </xf>
    <xf numFmtId="0" fontId="49" fillId="0" borderId="29" xfId="0" applyFont="1" applyBorder="1" applyAlignment="1">
      <alignment horizontal="centerContinuous"/>
    </xf>
    <xf numFmtId="0" fontId="1" fillId="0" borderId="0" xfId="0" applyFont="1" applyAlignment="1">
      <alignment horizontal="center" vertical="center"/>
    </xf>
    <xf numFmtId="0" fontId="5" fillId="0" borderId="27" xfId="0" applyFont="1" applyBorder="1" applyAlignment="1">
      <alignment horizontal="center" vertical="center"/>
    </xf>
    <xf numFmtId="1" fontId="1" fillId="0" borderId="48" xfId="0" applyNumberFormat="1" applyFont="1" applyBorder="1" applyAlignment="1">
      <alignment horizontal="center" vertical="center"/>
    </xf>
    <xf numFmtId="0" fontId="4" fillId="0" borderId="82" xfId="0" applyFont="1" applyBorder="1" applyAlignment="1">
      <alignment horizontal="left" shrinkToFit="1"/>
    </xf>
    <xf numFmtId="1" fontId="1" fillId="0" borderId="96" xfId="0" applyNumberFormat="1" applyFont="1" applyBorder="1" applyAlignment="1">
      <alignment horizontal="center" vertical="center" shrinkToFit="1"/>
    </xf>
    <xf numFmtId="0" fontId="1" fillId="0" borderId="81" xfId="0" quotePrefix="1" applyFont="1" applyBorder="1" applyAlignment="1">
      <alignment horizontal="left"/>
    </xf>
    <xf numFmtId="0" fontId="1" fillId="0" borderId="81" xfId="0" applyFont="1" applyBorder="1" applyAlignment="1">
      <alignment horizontal="left"/>
    </xf>
    <xf numFmtId="0" fontId="1" fillId="0" borderId="97" xfId="0" applyFont="1" applyBorder="1" applyAlignment="1">
      <alignment horizontal="center" vertical="center"/>
    </xf>
    <xf numFmtId="0" fontId="1" fillId="0" borderId="98" xfId="0" applyFont="1" applyBorder="1" applyAlignment="1">
      <alignment horizontal="center" vertical="center"/>
    </xf>
    <xf numFmtId="164" fontId="4" fillId="0" borderId="99" xfId="0" applyNumberFormat="1" applyFont="1" applyBorder="1" applyAlignment="1">
      <alignment horizontal="center" vertical="center"/>
    </xf>
    <xf numFmtId="1" fontId="48" fillId="8" borderId="99" xfId="0" applyNumberFormat="1" applyFont="1" applyFill="1" applyBorder="1" applyAlignment="1">
      <alignment horizontal="center" vertical="center"/>
    </xf>
    <xf numFmtId="1" fontId="1" fillId="0" borderId="99" xfId="0" applyNumberFormat="1" applyFont="1" applyBorder="1" applyAlignment="1">
      <alignment horizontal="center" vertical="center"/>
    </xf>
    <xf numFmtId="0" fontId="1" fillId="0" borderId="26" xfId="0" quotePrefix="1" applyFont="1" applyBorder="1" applyAlignment="1">
      <alignment horizontal="center" vertical="center"/>
    </xf>
    <xf numFmtId="1" fontId="1" fillId="0" borderId="96" xfId="0" applyNumberFormat="1"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 fillId="0" borderId="102" xfId="0" quotePrefix="1" applyFont="1" applyBorder="1" applyAlignment="1">
      <alignment horizontal="center" vertical="center" wrapText="1"/>
    </xf>
    <xf numFmtId="49" fontId="1" fillId="0" borderId="102" xfId="2" applyNumberFormat="1" applyFont="1" applyFill="1" applyBorder="1" applyAlignment="1">
      <alignment horizontal="center" vertical="center"/>
    </xf>
    <xf numFmtId="0" fontId="1" fillId="0" borderId="102" xfId="0" applyFont="1" applyBorder="1" applyAlignment="1">
      <alignment horizontal="center" vertical="center" shrinkToFit="1"/>
    </xf>
    <xf numFmtId="164" fontId="4" fillId="0" borderId="103" xfId="0" applyNumberFormat="1" applyFont="1" applyBorder="1" applyAlignment="1">
      <alignment horizontal="center" vertical="center"/>
    </xf>
    <xf numFmtId="1" fontId="48" fillId="8" borderId="103" xfId="0" applyNumberFormat="1" applyFont="1" applyFill="1" applyBorder="1" applyAlignment="1">
      <alignment horizontal="center" vertical="center"/>
    </xf>
    <xf numFmtId="1" fontId="1" fillId="0" borderId="103" xfId="0" applyNumberFormat="1" applyFont="1" applyBorder="1" applyAlignment="1">
      <alignment horizontal="center" vertical="center"/>
    </xf>
    <xf numFmtId="0" fontId="1" fillId="0" borderId="104" xfId="0" quotePrefix="1" applyFont="1" applyBorder="1" applyAlignment="1">
      <alignment horizontal="center" vertical="center"/>
    </xf>
    <xf numFmtId="0" fontId="1" fillId="0" borderId="13" xfId="0" applyFont="1" applyBorder="1" applyAlignment="1">
      <alignment horizontal="center" vertical="center"/>
    </xf>
    <xf numFmtId="0" fontId="1" fillId="0" borderId="24" xfId="0" quotePrefix="1" applyFont="1" applyBorder="1" applyAlignment="1">
      <alignment horizontal="center" vertical="center" wrapText="1"/>
    </xf>
    <xf numFmtId="49" fontId="1" fillId="0" borderId="24" xfId="2" applyNumberFormat="1" applyFont="1" applyFill="1" applyBorder="1" applyAlignment="1">
      <alignment horizontal="center" vertical="center"/>
    </xf>
    <xf numFmtId="0" fontId="1" fillId="0" borderId="24" xfId="0" applyFont="1" applyBorder="1" applyAlignment="1">
      <alignment horizontal="center" vertical="center" shrinkToFit="1"/>
    </xf>
    <xf numFmtId="164" fontId="4" fillId="0" borderId="25" xfId="0" applyNumberFormat="1" applyFont="1" applyBorder="1" applyAlignment="1">
      <alignment horizontal="center" vertical="center"/>
    </xf>
    <xf numFmtId="1" fontId="48" fillId="8" borderId="25" xfId="0" applyNumberFormat="1" applyFont="1" applyFill="1" applyBorder="1" applyAlignment="1">
      <alignment horizontal="center" vertical="center"/>
    </xf>
    <xf numFmtId="1" fontId="1" fillId="0" borderId="25" xfId="0" applyNumberFormat="1" applyFont="1" applyBorder="1" applyAlignment="1">
      <alignment horizontal="center" vertical="center"/>
    </xf>
    <xf numFmtId="0" fontId="1" fillId="0" borderId="42" xfId="0" applyFont="1" applyBorder="1" applyAlignment="1">
      <alignment horizontal="center" vertical="center"/>
    </xf>
    <xf numFmtId="49" fontId="1" fillId="0" borderId="42" xfId="2" applyNumberFormat="1" applyFont="1" applyBorder="1" applyAlignment="1">
      <alignment horizontal="center" vertical="center"/>
    </xf>
    <xf numFmtId="0" fontId="1" fillId="0" borderId="42" xfId="0" applyFont="1" applyBorder="1" applyAlignment="1">
      <alignment horizontal="center" vertical="center" shrinkToFit="1"/>
    </xf>
    <xf numFmtId="164" fontId="4" fillId="0" borderId="43" xfId="0" applyNumberFormat="1" applyFont="1" applyBorder="1" applyAlignment="1">
      <alignment horizontal="center" vertical="center"/>
    </xf>
    <xf numFmtId="1" fontId="1" fillId="0" borderId="43" xfId="0" applyNumberFormat="1" applyFont="1" applyBorder="1" applyAlignment="1">
      <alignment horizontal="center" vertical="center"/>
    </xf>
    <xf numFmtId="0" fontId="52" fillId="2" borderId="52" xfId="0" applyFont="1" applyFill="1" applyBorder="1" applyAlignment="1">
      <alignment horizontal="right"/>
    </xf>
    <xf numFmtId="0" fontId="52" fillId="2" borderId="53" xfId="0" applyFont="1" applyFill="1" applyBorder="1" applyAlignment="1">
      <alignment horizontal="left"/>
    </xf>
    <xf numFmtId="49" fontId="15" fillId="0" borderId="0" xfId="0" applyNumberFormat="1" applyFont="1"/>
    <xf numFmtId="49" fontId="16" fillId="0" borderId="30" xfId="0" applyNumberFormat="1" applyFont="1" applyBorder="1" applyAlignment="1">
      <alignment horizontal="center" shrinkToFit="1"/>
    </xf>
    <xf numFmtId="1" fontId="6" fillId="0" borderId="61" xfId="0" applyNumberFormat="1" applyFont="1" applyBorder="1" applyAlignment="1">
      <alignment horizontal="center"/>
    </xf>
    <xf numFmtId="0" fontId="1" fillId="0" borderId="15" xfId="0" applyFont="1" applyBorder="1" applyAlignment="1">
      <alignment horizontal="center" vertical="center"/>
    </xf>
    <xf numFmtId="49" fontId="1" fillId="0" borderId="24" xfId="0" applyNumberFormat="1" applyFont="1" applyBorder="1" applyAlignment="1">
      <alignment horizontal="center" vertical="center"/>
    </xf>
    <xf numFmtId="0" fontId="1" fillId="0" borderId="80" xfId="0" applyFont="1" applyBorder="1" applyAlignment="1">
      <alignment horizontal="center" vertical="center" shrinkToFit="1"/>
    </xf>
    <xf numFmtId="0" fontId="1" fillId="0" borderId="81" xfId="0" applyFont="1" applyBorder="1" applyAlignment="1">
      <alignment horizontal="center" vertical="center" shrinkToFit="1"/>
    </xf>
    <xf numFmtId="164" fontId="1" fillId="0" borderId="81" xfId="0" applyNumberFormat="1" applyFont="1" applyBorder="1" applyAlignment="1">
      <alignment horizontal="center" vertical="center" shrinkToFit="1"/>
    </xf>
    <xf numFmtId="0" fontId="1" fillId="0" borderId="81" xfId="0" applyFont="1" applyBorder="1" applyAlignment="1">
      <alignment horizontal="left" vertical="center"/>
    </xf>
    <xf numFmtId="0" fontId="1" fillId="0" borderId="82" xfId="0" applyFont="1" applyBorder="1" applyAlignment="1">
      <alignment horizontal="left" vertical="center" shrinkToFit="1"/>
    </xf>
    <xf numFmtId="0" fontId="1" fillId="0" borderId="108" xfId="0" applyFont="1" applyBorder="1" applyAlignment="1">
      <alignment horizontal="centerContinuous" vertical="center" shrinkToFit="1"/>
    </xf>
    <xf numFmtId="0" fontId="20" fillId="0" borderId="109" xfId="0" applyFont="1" applyBorder="1" applyAlignment="1">
      <alignment horizontal="centerContinuous" vertical="center"/>
    </xf>
    <xf numFmtId="0" fontId="1" fillId="0" borderId="100" xfId="0" applyFont="1" applyBorder="1" applyAlignment="1">
      <alignment horizontal="center" vertical="center"/>
    </xf>
    <xf numFmtId="0" fontId="1" fillId="0" borderId="110" xfId="0" applyFont="1" applyBorder="1" applyAlignment="1">
      <alignment horizontal="centerContinuous" vertical="center" shrinkToFit="1"/>
    </xf>
    <xf numFmtId="0" fontId="1" fillId="0" borderId="79" xfId="0" applyFont="1" applyBorder="1" applyAlignment="1">
      <alignment horizontal="centerContinuous" vertical="center" shrinkToFit="1"/>
    </xf>
    <xf numFmtId="0" fontId="8" fillId="0" borderId="3" xfId="0" quotePrefix="1" applyFont="1" applyBorder="1" applyAlignment="1">
      <alignment horizontal="center"/>
    </xf>
    <xf numFmtId="0" fontId="8" fillId="0" borderId="3" xfId="0" applyFont="1" applyBorder="1" applyAlignment="1">
      <alignment horizontal="center"/>
    </xf>
    <xf numFmtId="0" fontId="6" fillId="0" borderId="23" xfId="0" quotePrefix="1" applyFont="1" applyBorder="1" applyAlignment="1">
      <alignment horizontal="center"/>
    </xf>
    <xf numFmtId="164" fontId="1" fillId="0" borderId="24" xfId="0" applyNumberFormat="1" applyFont="1" applyBorder="1" applyAlignment="1">
      <alignment horizontal="center" vertical="center"/>
    </xf>
    <xf numFmtId="164" fontId="1" fillId="0" borderId="25" xfId="0" applyNumberFormat="1" applyFont="1" applyBorder="1" applyAlignment="1">
      <alignment horizontal="center" vertical="center"/>
    </xf>
    <xf numFmtId="0" fontId="1" fillId="0" borderId="111" xfId="0" applyFont="1" applyBorder="1" applyAlignment="1">
      <alignment horizontal="centerContinuous" vertical="center" shrinkToFit="1"/>
    </xf>
    <xf numFmtId="0" fontId="20" fillId="0" borderId="113" xfId="0" applyFont="1" applyBorder="1" applyAlignment="1">
      <alignment horizontal="centerContinuous" vertical="center"/>
    </xf>
    <xf numFmtId="0" fontId="1" fillId="0" borderId="112" xfId="0" applyFont="1" applyBorder="1" applyAlignment="1">
      <alignment horizontal="centerContinuous" vertical="center"/>
    </xf>
    <xf numFmtId="1" fontId="6" fillId="0" borderId="106" xfId="0" applyNumberFormat="1" applyFont="1" applyBorder="1" applyAlignment="1">
      <alignment horizontal="centerContinuous"/>
    </xf>
    <xf numFmtId="1" fontId="1" fillId="0" borderId="107" xfId="0" applyNumberFormat="1" applyFont="1" applyBorder="1" applyAlignment="1">
      <alignment horizontal="centerContinuous"/>
    </xf>
    <xf numFmtId="49" fontId="6" fillId="0" borderId="27" xfId="0" applyNumberFormat="1" applyFont="1" applyBorder="1" applyAlignment="1">
      <alignment horizontal="center"/>
    </xf>
    <xf numFmtId="0" fontId="6" fillId="0" borderId="26" xfId="0" quotePrefix="1" applyFont="1" applyBorder="1" applyAlignment="1">
      <alignment horizontal="center"/>
    </xf>
    <xf numFmtId="0" fontId="40" fillId="0" borderId="44" xfId="0" applyFont="1" applyBorder="1" applyAlignment="1">
      <alignment horizontal="center" shrinkToFit="1"/>
    </xf>
    <xf numFmtId="0" fontId="54" fillId="0" borderId="0" xfId="0" applyFont="1" applyAlignment="1">
      <alignment horizontal="center" vertical="center"/>
    </xf>
    <xf numFmtId="0" fontId="1" fillId="0" borderId="0" xfId="0" applyFont="1" applyAlignment="1">
      <alignment horizontal="right" vertical="center"/>
    </xf>
    <xf numFmtId="0" fontId="54" fillId="2" borderId="53" xfId="0" applyFont="1" applyFill="1" applyBorder="1" applyAlignment="1">
      <alignment horizontal="center"/>
    </xf>
    <xf numFmtId="2" fontId="4" fillId="0" borderId="81" xfId="0" applyNumberFormat="1" applyFont="1" applyBorder="1" applyAlignment="1">
      <alignment horizontal="center" shrinkToFit="1"/>
    </xf>
    <xf numFmtId="164" fontId="1" fillId="0" borderId="74" xfId="0" applyNumberFormat="1" applyFont="1" applyBorder="1" applyAlignment="1">
      <alignment horizontal="center" vertical="center"/>
    </xf>
    <xf numFmtId="164" fontId="1" fillId="0" borderId="102" xfId="0" applyNumberFormat="1" applyFont="1" applyBorder="1" applyAlignment="1">
      <alignment horizontal="center" vertical="center"/>
    </xf>
    <xf numFmtId="0" fontId="6" fillId="0" borderId="14" xfId="0" applyFont="1" applyBorder="1" applyAlignment="1">
      <alignment horizontal="center" vertical="center"/>
    </xf>
    <xf numFmtId="0" fontId="6" fillId="0" borderId="3" xfId="0" quotePrefix="1" applyFont="1" applyBorder="1" applyAlignment="1">
      <alignment horizontal="center"/>
    </xf>
    <xf numFmtId="0" fontId="5" fillId="4" borderId="11" xfId="0" applyFont="1" applyFill="1" applyBorder="1" applyAlignment="1">
      <alignment horizontal="right" vertical="center"/>
    </xf>
    <xf numFmtId="1" fontId="6" fillId="0" borderId="23" xfId="0" applyNumberFormat="1" applyFont="1" applyBorder="1" applyAlignment="1">
      <alignment horizontal="centerContinuous" vertical="center"/>
    </xf>
    <xf numFmtId="1" fontId="6" fillId="0" borderId="114" xfId="0" applyNumberFormat="1" applyFont="1" applyBorder="1" applyAlignment="1">
      <alignment horizontal="centerContinuous" vertical="center"/>
    </xf>
    <xf numFmtId="0" fontId="5" fillId="4" borderId="83" xfId="0" applyFont="1" applyFill="1" applyBorder="1" applyAlignment="1">
      <alignment horizontal="right" vertical="center"/>
    </xf>
    <xf numFmtId="3" fontId="6" fillId="0" borderId="12" xfId="0" applyNumberFormat="1" applyFont="1" applyBorder="1" applyAlignment="1">
      <alignment horizontal="center" vertical="center"/>
    </xf>
    <xf numFmtId="0" fontId="7" fillId="2" borderId="13" xfId="0" applyFont="1" applyFill="1" applyBorder="1" applyAlignment="1">
      <alignment horizontal="right" vertical="center"/>
    </xf>
    <xf numFmtId="0" fontId="25" fillId="0" borderId="14" xfId="0" applyFont="1" applyBorder="1" applyAlignment="1">
      <alignment horizontal="center" vertical="center"/>
    </xf>
    <xf numFmtId="0" fontId="7" fillId="4" borderId="47" xfId="0" applyFont="1" applyFill="1" applyBorder="1" applyAlignment="1">
      <alignment horizontal="right" vertical="center"/>
    </xf>
    <xf numFmtId="0" fontId="6" fillId="0" borderId="25" xfId="0" applyFont="1" applyBorder="1" applyAlignment="1">
      <alignment horizontal="center" wrapText="1"/>
    </xf>
    <xf numFmtId="0" fontId="6" fillId="6" borderId="25" xfId="0" applyFont="1" applyFill="1" applyBorder="1" applyAlignment="1">
      <alignment horizontal="center" wrapText="1"/>
    </xf>
    <xf numFmtId="0" fontId="53" fillId="0" borderId="29" xfId="0" applyFont="1" applyBorder="1" applyAlignment="1">
      <alignment horizontal="centerContinuous" vertical="center"/>
    </xf>
    <xf numFmtId="0" fontId="6" fillId="0" borderId="50" xfId="0" applyFont="1" applyBorder="1" applyAlignment="1">
      <alignment horizontal="centerContinuous"/>
    </xf>
    <xf numFmtId="0" fontId="6" fillId="0" borderId="32" xfId="0" applyFont="1" applyBorder="1" applyAlignment="1">
      <alignment horizontal="centerContinuous"/>
    </xf>
    <xf numFmtId="0" fontId="6" fillId="0" borderId="44" xfId="0" applyFont="1" applyBorder="1" applyAlignment="1">
      <alignment horizontal="centerContinuous"/>
    </xf>
    <xf numFmtId="0" fontId="50" fillId="0" borderId="29" xfId="0" applyFont="1" applyBorder="1" applyAlignment="1">
      <alignment horizontal="centerContinuous" vertical="center"/>
    </xf>
    <xf numFmtId="0" fontId="6" fillId="0" borderId="48" xfId="0" applyFont="1" applyBorder="1" applyAlignment="1">
      <alignment horizontal="centerContinuous"/>
    </xf>
    <xf numFmtId="0" fontId="6" fillId="0" borderId="49" xfId="0" applyFont="1" applyBorder="1" applyAlignment="1">
      <alignment horizontal="centerContinuous"/>
    </xf>
    <xf numFmtId="49" fontId="1" fillId="0" borderId="98" xfId="0" applyNumberFormat="1" applyFont="1" applyBorder="1" applyAlignment="1">
      <alignment horizontal="center" vertical="center"/>
    </xf>
    <xf numFmtId="0" fontId="1" fillId="0" borderId="105" xfId="0" quotePrefix="1" applyFont="1" applyBorder="1" applyAlignment="1">
      <alignment horizontal="center" vertical="center"/>
    </xf>
    <xf numFmtId="0" fontId="53" fillId="0" borderId="29" xfId="0" applyFont="1" applyBorder="1" applyAlignment="1">
      <alignment horizontal="center" vertical="center"/>
    </xf>
    <xf numFmtId="0" fontId="6" fillId="0" borderId="49" xfId="0" applyFont="1" applyBorder="1" applyAlignment="1">
      <alignment horizontal="center" vertical="center"/>
    </xf>
    <xf numFmtId="0" fontId="6" fillId="0" borderId="0" xfId="0" quotePrefix="1" applyFont="1" applyAlignment="1">
      <alignment horizontal="center"/>
    </xf>
    <xf numFmtId="0" fontId="55" fillId="2" borderId="4" xfId="0" applyFont="1" applyFill="1" applyBorder="1" applyAlignment="1">
      <alignment horizontal="right"/>
    </xf>
    <xf numFmtId="0" fontId="5" fillId="9" borderId="1" xfId="0" applyFont="1" applyFill="1" applyBorder="1" applyAlignment="1">
      <alignment horizontal="right"/>
    </xf>
    <xf numFmtId="0" fontId="6" fillId="9" borderId="0" xfId="0" applyFont="1" applyFill="1" applyAlignment="1">
      <alignment horizontal="centerContinuous"/>
    </xf>
    <xf numFmtId="0" fontId="5" fillId="9" borderId="0" xfId="0" applyFont="1" applyFill="1" applyAlignment="1">
      <alignment horizontal="right"/>
    </xf>
    <xf numFmtId="0" fontId="6" fillId="9" borderId="0" xfId="0" applyFont="1" applyFill="1" applyAlignment="1">
      <alignment horizontal="center"/>
    </xf>
    <xf numFmtId="0" fontId="56" fillId="0" borderId="29" xfId="0" applyFont="1" applyBorder="1" applyAlignment="1">
      <alignment horizontal="center" vertical="center"/>
    </xf>
    <xf numFmtId="0" fontId="6" fillId="0" borderId="96" xfId="0" applyFont="1" applyBorder="1" applyAlignment="1">
      <alignment horizontal="centerContinuous"/>
    </xf>
    <xf numFmtId="0" fontId="6" fillId="0" borderId="44" xfId="0" applyFont="1" applyBorder="1" applyAlignment="1">
      <alignment horizontal="center" shrinkToFit="1"/>
    </xf>
    <xf numFmtId="0" fontId="51" fillId="0" borderId="96" xfId="0" applyFont="1" applyBorder="1" applyAlignment="1">
      <alignment horizontal="centerContinuous"/>
    </xf>
    <xf numFmtId="0" fontId="6" fillId="0" borderId="25" xfId="0" applyFont="1" applyBorder="1" applyAlignment="1">
      <alignment horizontal="center"/>
    </xf>
    <xf numFmtId="0" fontId="6" fillId="6" borderId="25" xfId="0" applyFont="1" applyFill="1" applyBorder="1" applyAlignment="1">
      <alignment horizontal="center"/>
    </xf>
    <xf numFmtId="0" fontId="1" fillId="0" borderId="67" xfId="0" applyFont="1" applyBorder="1" applyAlignment="1">
      <alignment horizontal="center" vertical="center"/>
    </xf>
    <xf numFmtId="0" fontId="1" fillId="0" borderId="67" xfId="0" quotePrefix="1" applyFont="1" applyBorder="1" applyAlignment="1">
      <alignment horizontal="center" vertical="center"/>
    </xf>
    <xf numFmtId="9" fontId="1" fillId="0" borderId="67" xfId="0" applyNumberFormat="1" applyFont="1" applyBorder="1" applyAlignment="1">
      <alignment horizontal="center" vertical="center"/>
    </xf>
    <xf numFmtId="49" fontId="1" fillId="0" borderId="67" xfId="0" quotePrefix="1" applyNumberFormat="1" applyFont="1" applyBorder="1" applyAlignment="1">
      <alignment horizontal="center" vertical="center"/>
    </xf>
    <xf numFmtId="164" fontId="1" fillId="0" borderId="67" xfId="0" applyNumberFormat="1" applyFont="1" applyBorder="1" applyAlignment="1">
      <alignment horizontal="center" vertical="center"/>
    </xf>
    <xf numFmtId="164" fontId="1" fillId="0" borderId="42" xfId="0" applyNumberFormat="1" applyFont="1" applyBorder="1" applyAlignment="1">
      <alignment horizontal="center" vertical="center"/>
    </xf>
    <xf numFmtId="164" fontId="1" fillId="0" borderId="98" xfId="0" applyNumberFormat="1" applyFont="1" applyBorder="1" applyAlignment="1">
      <alignment horizontal="center" vertical="center"/>
    </xf>
    <xf numFmtId="1" fontId="1" fillId="0" borderId="49" xfId="0" applyNumberFormat="1" applyFont="1" applyBorder="1" applyAlignment="1">
      <alignment horizontal="center" vertical="center"/>
    </xf>
    <xf numFmtId="1" fontId="1" fillId="10" borderId="49" xfId="0" applyNumberFormat="1" applyFont="1" applyFill="1" applyBorder="1" applyAlignment="1">
      <alignment horizontal="center" vertical="center"/>
    </xf>
    <xf numFmtId="0" fontId="1" fillId="0" borderId="31" xfId="0" quotePrefix="1" applyFont="1" applyBorder="1" applyAlignment="1">
      <alignment horizontal="center" vertical="center"/>
    </xf>
    <xf numFmtId="0" fontId="1" fillId="0" borderId="42" xfId="0" quotePrefix="1" applyFont="1" applyBorder="1" applyAlignment="1">
      <alignment horizontal="center" vertical="center" wrapText="1"/>
    </xf>
    <xf numFmtId="0" fontId="7" fillId="6" borderId="1" xfId="0" applyFont="1" applyFill="1" applyBorder="1"/>
    <xf numFmtId="49" fontId="17" fillId="6" borderId="24" xfId="0" applyNumberFormat="1" applyFont="1" applyFill="1" applyBorder="1" applyAlignment="1">
      <alignment horizontal="center"/>
    </xf>
    <xf numFmtId="0" fontId="17" fillId="6" borderId="25" xfId="0" applyFont="1" applyFill="1" applyBorder="1" applyAlignment="1">
      <alignment horizontal="center"/>
    </xf>
    <xf numFmtId="0" fontId="7" fillId="6" borderId="25" xfId="0" applyFont="1" applyFill="1" applyBorder="1" applyAlignment="1">
      <alignment horizontal="center"/>
    </xf>
    <xf numFmtId="0" fontId="6" fillId="6" borderId="25" xfId="0" applyFont="1" applyFill="1" applyBorder="1" applyAlignment="1">
      <alignment horizontal="center" vertical="center"/>
    </xf>
    <xf numFmtId="0" fontId="12" fillId="6" borderId="8" xfId="0" applyFont="1" applyFill="1" applyBorder="1"/>
    <xf numFmtId="0" fontId="6" fillId="6" borderId="42" xfId="0" applyFont="1" applyFill="1" applyBorder="1" applyAlignment="1">
      <alignment horizontal="center"/>
    </xf>
    <xf numFmtId="49" fontId="23" fillId="6" borderId="42" xfId="0" applyNumberFormat="1" applyFont="1" applyFill="1" applyBorder="1" applyAlignment="1">
      <alignment horizontal="center"/>
    </xf>
    <xf numFmtId="0" fontId="23" fillId="6" borderId="43" xfId="0" applyFont="1" applyFill="1" applyBorder="1" applyAlignment="1">
      <alignment horizontal="center"/>
    </xf>
    <xf numFmtId="0" fontId="12" fillId="6" borderId="43" xfId="0" applyFont="1" applyFill="1" applyBorder="1" applyAlignment="1">
      <alignment horizontal="center"/>
    </xf>
    <xf numFmtId="0" fontId="6" fillId="6" borderId="43" xfId="0" applyFont="1" applyFill="1" applyBorder="1" applyAlignment="1">
      <alignment horizontal="center" wrapText="1"/>
    </xf>
    <xf numFmtId="0" fontId="6" fillId="6" borderId="43" xfId="0" applyFont="1" applyFill="1" applyBorder="1" applyAlignment="1">
      <alignment horizontal="center"/>
    </xf>
    <xf numFmtId="49" fontId="6" fillId="6" borderId="43" xfId="0" applyNumberFormat="1" applyFont="1" applyFill="1" applyBorder="1" applyAlignment="1">
      <alignment horizontal="center"/>
    </xf>
    <xf numFmtId="0" fontId="6" fillId="6" borderId="31" xfId="0" applyFont="1" applyFill="1" applyBorder="1" applyAlignment="1">
      <alignment horizontal="center"/>
    </xf>
    <xf numFmtId="0" fontId="51" fillId="9" borderId="44" xfId="0" applyFont="1" applyFill="1" applyBorder="1" applyAlignment="1">
      <alignment horizontal="center" shrinkToFit="1"/>
    </xf>
  </cellXfs>
  <cellStyles count="9">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4">
    <dxf>
      <font>
        <color rgb="FFFF0000"/>
      </font>
    </dxf>
    <dxf>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D28D327E-750B-40F4-B52D-E0092B714D41}"/>
  </tableStyles>
  <colors>
    <mruColors>
      <color rgb="FFCCFFCC"/>
      <color rgb="FF66FFFF"/>
      <color rgb="FF0000FF"/>
      <color rgb="FFFF5050"/>
      <color rgb="FF00FF00"/>
      <color rgb="FFCC66FF"/>
      <color rgb="FF009900"/>
      <color rgb="FF9933FF"/>
      <color rgb="FF0080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38100</xdr:colOff>
      <xdr:row>1</xdr:row>
      <xdr:rowOff>45720</xdr:rowOff>
    </xdr:from>
    <xdr:to>
      <xdr:col>6</xdr:col>
      <xdr:colOff>1135380</xdr:colOff>
      <xdr:row>16</xdr:row>
      <xdr:rowOff>3275</xdr:rowOff>
    </xdr:to>
    <xdr:pic>
      <xdr:nvPicPr>
        <xdr:cNvPr id="3" name="Picture 2">
          <a:extLst>
            <a:ext uri="{FF2B5EF4-FFF2-40B4-BE49-F238E27FC236}">
              <a16:creationId xmlns:a16="http://schemas.microsoft.com/office/drawing/2014/main" id="{7ACE0FFA-B8E6-4F95-9D50-166281FCB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7680" y="419100"/>
          <a:ext cx="2270760" cy="3295115"/>
        </a:xfrm>
        <a:prstGeom prst="rect">
          <a:avLst/>
        </a:prstGeom>
        <a:noFill/>
        <a:ln w="19050" cmpd="dbl">
          <a:solidFill>
            <a:srgbClr val="FF505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16</xdr:row>
      <xdr:rowOff>57150</xdr:rowOff>
    </xdr:from>
    <xdr:to>
      <xdr:col>6</xdr:col>
      <xdr:colOff>1143000</xdr:colOff>
      <xdr:row>60</xdr:row>
      <xdr:rowOff>185737</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762375"/>
          <a:ext cx="6591300" cy="956310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  </a:t>
          </a:r>
          <a:r>
            <a:rPr lang="en-US" sz="1100">
              <a:effectLst/>
              <a:latin typeface="+mn-lt"/>
              <a:ea typeface="+mn-ea"/>
              <a:cs typeface="+mn-cs"/>
            </a:rPr>
            <a:t>Korik is only an inch taller than the average shield dwarf, but about at light weight as a normal dwarf gets – not quite officially skinny, but close. He seems a bit frail, but is quick on his feet, the build of a runner as it were. He’s got wavy reddish-brown hair and beard, both of which he keeps braided, and a bushy mustache of the same tone. His eyes are jade green, and his skin is ruddy and weathered, due to spending lots of time outdoors. He seems somewhat detached as though pondering some question – which could be as simple as his next meal.</a:t>
          </a:r>
        </a:p>
        <a:p>
          <a:pPr algn="just"/>
          <a:r>
            <a:rPr lang="en-US" sz="1100">
              <a:effectLst/>
              <a:latin typeface="+mn-lt"/>
              <a:ea typeface="+mn-ea"/>
              <a:cs typeface="+mn-cs"/>
            </a:rPr>
            <a:t> </a:t>
          </a:r>
        </a:p>
        <a:p>
          <a:pPr algn="just"/>
          <a:r>
            <a:rPr lang="en-US" sz="1100">
              <a:effectLst/>
              <a:latin typeface="+mn-lt"/>
              <a:ea typeface="+mn-ea"/>
              <a:cs typeface="+mn-cs"/>
            </a:rPr>
            <a:t>He wears travel-stained clothing and well-made studded leather that does not interfere with his movement. His weapons belt holds a rapier and a few light weapons, and next to his backpack is a quiver which holds a strong-looking composite short bow and some arrows. Hanging off the left side of his backpack is a coil of silk rope with a grappling hook attached to it. He doesn’t seem all that approachable, occasionally sneering at folks and grumbling under his breath, sometimes cursing in the tongues of giants or goblins. His holy symbol of Waukeen is typically tucked away under his tunic on a leather thong.</a:t>
          </a:r>
        </a:p>
        <a:p>
          <a:pPr algn="just"/>
          <a:r>
            <a:rPr lang="en-US" sz="1100">
              <a:effectLst/>
              <a:latin typeface="+mn-lt"/>
              <a:ea typeface="+mn-ea"/>
              <a:cs typeface="+mn-cs"/>
            </a:rPr>
            <a:t> </a:t>
          </a:r>
        </a:p>
        <a:p>
          <a:pPr algn="just"/>
          <a:r>
            <a:rPr lang="en-US" sz="1100" b="1">
              <a:effectLst/>
              <a:latin typeface="+mn-lt"/>
              <a:ea typeface="+mn-ea"/>
              <a:cs typeface="+mn-cs"/>
            </a:rPr>
            <a:t>History:  </a:t>
          </a:r>
          <a:r>
            <a:rPr lang="en-US" sz="1100">
              <a:effectLst/>
              <a:latin typeface="+mn-lt"/>
              <a:ea typeface="+mn-ea"/>
              <a:cs typeface="+mn-cs"/>
            </a:rPr>
            <a:t>Korik was born in a small community in the Earthspur Mountain west of the mining town of Laviguer, the son of a stonemason father and a mother who patrolled the area as a hunter (wilderness rogue). He had two older brothers and an older sister. His mother died when Korik was only 45, in a fight with an unnatural beast, a wolf which shrugged off her weapons as though its skin was armor. It ran off when one of her hunting party hit it with a couple of silver-tipped arrows, so it is believed it was a werewolf, but the beast moved out of the area and hadn’t been seen again.</a:t>
          </a:r>
        </a:p>
        <a:p>
          <a:pPr algn="just"/>
          <a:r>
            <a:rPr lang="en-US" sz="1100">
              <a:effectLst/>
              <a:latin typeface="+mn-lt"/>
              <a:ea typeface="+mn-ea"/>
              <a:cs typeface="+mn-cs"/>
            </a:rPr>
            <a:t> </a:t>
          </a:r>
        </a:p>
        <a:p>
          <a:pPr algn="just"/>
          <a:r>
            <a:rPr lang="en-US" sz="1100">
              <a:effectLst/>
              <a:latin typeface="+mn-lt"/>
              <a:ea typeface="+mn-ea"/>
              <a:cs typeface="+mn-cs"/>
            </a:rPr>
            <a:t>Korik had already learned a few things from her, such as how to hide and move quietly, and how to pick a vulnerable area on an animal’s body to shoot at from a hiding place, as well as a fair amount about creatures found in nature. As a young dwarf he picked up a little skill in stonemasonry from his father, and he was generally willing and able to help others who needed it, especially his older siblings, learning a little about all sorts of things.</a:t>
          </a:r>
        </a:p>
        <a:p>
          <a:pPr algn="just"/>
          <a:r>
            <a:rPr lang="en-US" sz="1100">
              <a:effectLst/>
              <a:latin typeface="+mn-lt"/>
              <a:ea typeface="+mn-ea"/>
              <a:cs typeface="+mn-cs"/>
            </a:rPr>
            <a:t> </a:t>
          </a:r>
        </a:p>
        <a:p>
          <a:pPr algn="just"/>
          <a:r>
            <a:rPr lang="en-US" sz="1100">
              <a:effectLst/>
              <a:latin typeface="+mn-lt"/>
              <a:ea typeface="+mn-ea"/>
              <a:cs typeface="+mn-cs"/>
            </a:rPr>
            <a:t>But he knew there had to be more to life. When his father died, only 5 years after, Korik took his share of the inheritance, a few hundred gold, a set of fine mason’s tools, and a few minor items, said goodbye to his brothers and sister, and headed out of the mountains to Laviguer with the next shipment of ore from the nearby mine.</a:t>
          </a:r>
        </a:p>
        <a:p>
          <a:pPr algn="just"/>
          <a:r>
            <a:rPr lang="en-US" sz="1100">
              <a:effectLst/>
              <a:latin typeface="+mn-lt"/>
              <a:ea typeface="+mn-ea"/>
              <a:cs typeface="+mn-cs"/>
            </a:rPr>
            <a:t> </a:t>
          </a:r>
        </a:p>
        <a:p>
          <a:pPr algn="just"/>
          <a:r>
            <a:rPr lang="en-US" sz="1100">
              <a:effectLst/>
              <a:latin typeface="+mn-lt"/>
              <a:ea typeface="+mn-ea"/>
              <a:cs typeface="+mn-cs"/>
            </a:rPr>
            <a:t>He found the town a bit stifling, but he continued working and learning, as well as doing some hunting in the nearby hills, as part of groups of hunters. While there, he learned more about surviving the outdoors from both a ranger and a scout, and though someday he’d figure out those ways as well. While there, he met one of the Warswords patrolling the town for lawbreakers, and the gal taught him about the performance art of weapon drills, how with experience and some combat tricks (feats) one could wow a crowd and even make some cash. He tried it, liked it, learned it well!</a:t>
          </a:r>
        </a:p>
        <a:p>
          <a:pPr algn="just"/>
          <a:endParaRPr lang="en-US" sz="1100">
            <a:effectLst/>
            <a:latin typeface="+mn-lt"/>
            <a:ea typeface="+mn-ea"/>
            <a:cs typeface="+mn-cs"/>
          </a:endParaRPr>
        </a:p>
        <a:p>
          <a:pPr algn="just"/>
          <a:r>
            <a:rPr lang="en-US" sz="1100">
              <a:effectLst/>
              <a:latin typeface="+mn-lt"/>
              <a:ea typeface="+mn-ea"/>
              <a:cs typeface="+mn-cs"/>
            </a:rPr>
            <a:t>After nearly a year and a half there, and after several close calls while hunting teaching him a little more about survival, he was ready to check out a big city. So he hired on with a merchant caravan traveling to the big port of Hlammach, and for the last half of a year, he’s been taking odd jobs here and there, including some grunt labor helping move props and equipment for an elf who managed a small group of entertainers.</a:t>
          </a:r>
        </a:p>
        <a:p>
          <a:pPr algn="just"/>
          <a:r>
            <a:rPr lang="en-US" sz="1100">
              <a:effectLst/>
              <a:latin typeface="+mn-lt"/>
              <a:ea typeface="+mn-ea"/>
              <a:cs typeface="+mn-cs"/>
            </a:rPr>
            <a:t> </a:t>
          </a:r>
        </a:p>
        <a:p>
          <a:pPr algn="just"/>
          <a:r>
            <a:rPr lang="en-US" sz="1100">
              <a:effectLst/>
              <a:latin typeface="+mn-lt"/>
              <a:ea typeface="+mn-ea"/>
              <a:cs typeface="+mn-cs"/>
            </a:rPr>
            <a:t>He thought maybe he could do that; the elf wasn’t the most charming of people either but he was smart and got decent results bargaining with various folks. Korik took note of his tactics and procedures, and began wondering, could he do something like that? He also showed the elf what he could do with weapons to entertain an audience, but the elf said while it could work, the dwarf would need to work harder to counter his sullen sneering and muttering… Anyways, he thought about that some more, and started attending more shows and trying to get an idea of what people liked and didn’t like in their performers…</a:t>
          </a:r>
        </a:p>
        <a:p>
          <a:pPr algn="just"/>
          <a:r>
            <a:rPr lang="en-US" sz="1100">
              <a:effectLst/>
              <a:latin typeface="+mn-lt"/>
              <a:ea typeface="+mn-ea"/>
              <a:cs typeface="+mn-cs"/>
            </a:rPr>
            <a:t> </a:t>
          </a:r>
        </a:p>
        <a:p>
          <a:pPr algn="just"/>
          <a:r>
            <a:rPr lang="en-US" sz="1100" b="1">
              <a:effectLst/>
              <a:latin typeface="+mn-lt"/>
              <a:ea typeface="+mn-ea"/>
              <a:cs typeface="+mn-cs"/>
            </a:rPr>
            <a:t>Personality: </a:t>
          </a:r>
          <a:r>
            <a:rPr lang="en-US" sz="1100">
              <a:effectLst/>
              <a:latin typeface="+mn-lt"/>
              <a:ea typeface="+mn-ea"/>
              <a:cs typeface="+mn-cs"/>
            </a:rPr>
            <a:t> Korik has a problem with just being generally grumpy, and his habit of muttering curse words in both Giant and Goblin. He’s usually muttering them to himself, but sometimes it is loud enough to annoy others, even make them think it was addressed to them, which is even more problematic if they happen to speak the language. And sometimes he seems detached and acts like he isn’t listening to someone, though he usually is. It might not help that upon first meeting people he automatically assessed them for weak points, using his devotion to Waukeen and his small bits of knowledge of many creature types to gain at least a slight edge of he must fight them.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83820</xdr:colOff>
      <xdr:row>14</xdr:row>
      <xdr:rowOff>53340</xdr:rowOff>
    </xdr:from>
    <xdr:to>
      <xdr:col>6</xdr:col>
      <xdr:colOff>1112519</xdr:colOff>
      <xdr:row>15</xdr:row>
      <xdr:rowOff>272414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3400" y="3238500"/>
          <a:ext cx="2202179" cy="4400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9525</xdr:colOff>
      <xdr:row>1</xdr:row>
      <xdr:rowOff>123825</xdr:rowOff>
    </xdr:from>
    <xdr:to>
      <xdr:col>3</xdr:col>
      <xdr:colOff>369570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rnesthakey@gmail.com?subject=Full%20Moon%20Nigh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2"/>
  <sheetViews>
    <sheetView showGridLines="0" tabSelected="1" zoomScaleNormal="100" workbookViewId="0"/>
  </sheetViews>
  <sheetFormatPr defaultColWidth="13" defaultRowHeight="15.6" x14ac:dyDescent="0.3"/>
  <cols>
    <col min="1" max="1" width="15" style="19" customWidth="1"/>
    <col min="2" max="2" width="11" style="20" customWidth="1"/>
    <col min="3" max="3" width="6.296875" style="20" customWidth="1"/>
    <col min="4" max="4" width="13.69921875" style="19" bestFit="1" customWidth="1"/>
    <col min="5" max="5" width="10.8984375" style="20" bestFit="1" customWidth="1"/>
    <col min="6" max="6" width="15.3984375" style="19" customWidth="1"/>
    <col min="7" max="7" width="15.3984375" style="20" customWidth="1"/>
    <col min="8" max="16384" width="13" style="1"/>
  </cols>
  <sheetData>
    <row r="1" spans="1:7" ht="29.4" thickTop="1" thickBot="1" x14ac:dyDescent="0.55000000000000004">
      <c r="A1" s="266" t="s">
        <v>122</v>
      </c>
      <c r="B1" s="267" t="s">
        <v>123</v>
      </c>
      <c r="C1" s="119"/>
      <c r="D1" s="102"/>
      <c r="E1" s="298"/>
      <c r="F1" s="102"/>
      <c r="G1" s="191" t="s">
        <v>142</v>
      </c>
    </row>
    <row r="2" spans="1:7" ht="17.399999999999999" thickTop="1" x14ac:dyDescent="0.3">
      <c r="A2" s="2" t="s">
        <v>102</v>
      </c>
      <c r="B2" s="28" t="s">
        <v>126</v>
      </c>
      <c r="C2" s="28"/>
      <c r="D2" s="4" t="s">
        <v>110</v>
      </c>
      <c r="E2" s="37" t="s">
        <v>125</v>
      </c>
      <c r="F2"/>
      <c r="G2" s="5"/>
    </row>
    <row r="3" spans="1:7" ht="16.8" x14ac:dyDescent="0.3">
      <c r="A3" s="2" t="s">
        <v>103</v>
      </c>
      <c r="B3" s="28" t="s">
        <v>124</v>
      </c>
      <c r="C3" s="28"/>
      <c r="D3" s="4" t="s">
        <v>91</v>
      </c>
      <c r="E3" s="37">
        <v>1</v>
      </c>
      <c r="F3" s="4"/>
      <c r="G3" s="5"/>
    </row>
    <row r="4" spans="1:7" ht="16.8" x14ac:dyDescent="0.3">
      <c r="A4" s="327" t="s">
        <v>103</v>
      </c>
      <c r="B4" s="328"/>
      <c r="C4" s="328"/>
      <c r="D4" s="329" t="s">
        <v>91</v>
      </c>
      <c r="E4" s="330"/>
      <c r="F4" s="4"/>
      <c r="G4" s="5"/>
    </row>
    <row r="5" spans="1:7" ht="16.8" x14ac:dyDescent="0.3">
      <c r="A5" s="2" t="s">
        <v>104</v>
      </c>
      <c r="B5" s="28" t="s">
        <v>134</v>
      </c>
      <c r="C5" s="28"/>
      <c r="D5" s="4" t="s">
        <v>111</v>
      </c>
      <c r="E5" s="37">
        <v>52</v>
      </c>
      <c r="F5" s="4"/>
      <c r="G5" s="5"/>
    </row>
    <row r="6" spans="1:7" ht="16.8" x14ac:dyDescent="0.3">
      <c r="A6" s="2" t="s">
        <v>105</v>
      </c>
      <c r="B6" s="28" t="s">
        <v>135</v>
      </c>
      <c r="C6" s="28"/>
      <c r="D6" s="4" t="s">
        <v>112</v>
      </c>
      <c r="E6" s="37" t="s">
        <v>131</v>
      </c>
      <c r="F6" s="4"/>
      <c r="G6" s="5"/>
    </row>
    <row r="7" spans="1:7" ht="17.399999999999999" thickBot="1" x14ac:dyDescent="0.35">
      <c r="A7" s="2" t="s">
        <v>106</v>
      </c>
      <c r="B7" s="28" t="s">
        <v>133</v>
      </c>
      <c r="C7" s="28"/>
      <c r="D7" s="4" t="s">
        <v>113</v>
      </c>
      <c r="E7" s="37" t="s">
        <v>132</v>
      </c>
      <c r="F7" s="4"/>
      <c r="G7" s="5"/>
    </row>
    <row r="8" spans="1:7" ht="17.399999999999999" thickTop="1" x14ac:dyDescent="0.3">
      <c r="A8" s="117" t="s">
        <v>107</v>
      </c>
      <c r="B8" s="291">
        <f>0</f>
        <v>0</v>
      </c>
      <c r="C8" s="292"/>
      <c r="D8" s="118" t="s">
        <v>114</v>
      </c>
      <c r="E8" s="270" t="s">
        <v>187</v>
      </c>
      <c r="F8" s="3"/>
      <c r="G8" s="5"/>
    </row>
    <row r="9" spans="1:7" ht="17.399999999999999" thickBot="1" x14ac:dyDescent="0.35">
      <c r="A9" s="304" t="s">
        <v>108</v>
      </c>
      <c r="B9" s="305" t="str">
        <f>C11</f>
        <v>+2</v>
      </c>
      <c r="C9" s="306"/>
      <c r="D9" s="307" t="s">
        <v>109</v>
      </c>
      <c r="E9" s="308">
        <v>0</v>
      </c>
      <c r="F9" s="3"/>
      <c r="G9" s="5"/>
    </row>
    <row r="10" spans="1:7" ht="17.399999999999999" thickTop="1" x14ac:dyDescent="0.3">
      <c r="A10" s="309" t="s">
        <v>101</v>
      </c>
      <c r="B10" s="302">
        <v>14</v>
      </c>
      <c r="C10" s="310" t="str">
        <f t="shared" ref="C10:C15" si="0">IF(B10&gt;9.9,CONCATENATE("+",ROUNDDOWN((B10-10)/2,0)),ROUNDUP((B10-10)/2,0))</f>
        <v>+2</v>
      </c>
      <c r="D10" s="311" t="s">
        <v>115</v>
      </c>
      <c r="E10" s="269" t="s">
        <v>143</v>
      </c>
      <c r="F10" s="3"/>
      <c r="G10" s="5"/>
    </row>
    <row r="11" spans="1:7" ht="16.8" x14ac:dyDescent="0.3">
      <c r="A11" s="6" t="s">
        <v>97</v>
      </c>
      <c r="B11" s="303">
        <v>14</v>
      </c>
      <c r="C11" s="36" t="str">
        <f t="shared" si="0"/>
        <v>+2</v>
      </c>
      <c r="D11" s="59" t="s">
        <v>116</v>
      </c>
      <c r="E11" s="39">
        <f>SUM(Martial!G3:G18)+SUM(Equipment!C3:C18)-SUM(Equipment!C10:C18)</f>
        <v>33</v>
      </c>
      <c r="F11" s="3"/>
      <c r="G11" s="5"/>
    </row>
    <row r="12" spans="1:7" ht="16.8" x14ac:dyDescent="0.3">
      <c r="A12" s="326" t="s">
        <v>96</v>
      </c>
      <c r="B12" s="283">
        <v>15</v>
      </c>
      <c r="C12" s="29" t="str">
        <f t="shared" si="0"/>
        <v>+2</v>
      </c>
      <c r="D12" s="59" t="s">
        <v>117</v>
      </c>
      <c r="E12" s="232">
        <f>ROUNDUP(((E3*6)*0.75)+((E4*6)*0.75)+((E3+E4)*C12-1-1),0)</f>
        <v>5</v>
      </c>
      <c r="F12" s="3"/>
      <c r="G12" s="5"/>
    </row>
    <row r="13" spans="1:7" ht="16.8" x14ac:dyDescent="0.3">
      <c r="A13" s="65" t="s">
        <v>99</v>
      </c>
      <c r="B13" s="283">
        <v>14</v>
      </c>
      <c r="C13" s="36" t="str">
        <f t="shared" si="0"/>
        <v>+2</v>
      </c>
      <c r="D13" s="143" t="s">
        <v>118</v>
      </c>
      <c r="E13" s="293">
        <f>10+C11+4</f>
        <v>16</v>
      </c>
      <c r="F13" s="2"/>
      <c r="G13" s="5"/>
    </row>
    <row r="14" spans="1:7" ht="16.8" x14ac:dyDescent="0.3">
      <c r="A14" s="25" t="s">
        <v>98</v>
      </c>
      <c r="B14" s="284">
        <v>12</v>
      </c>
      <c r="C14" s="36" t="str">
        <f t="shared" si="0"/>
        <v>+1</v>
      </c>
      <c r="D14" s="143" t="s">
        <v>119</v>
      </c>
      <c r="E14" s="293">
        <f>E15-C11</f>
        <v>17</v>
      </c>
      <c r="F14" s="3"/>
      <c r="G14" s="5"/>
    </row>
    <row r="15" spans="1:7" ht="17.399999999999999" thickBot="1" x14ac:dyDescent="0.35">
      <c r="A15" s="26" t="s">
        <v>100</v>
      </c>
      <c r="B15" s="285">
        <v>6</v>
      </c>
      <c r="C15" s="30">
        <f t="shared" si="0"/>
        <v>-2</v>
      </c>
      <c r="D15" s="144" t="s">
        <v>120</v>
      </c>
      <c r="E15" s="38">
        <f>E13+SUM(Martial!B13:B14)</f>
        <v>19</v>
      </c>
      <c r="F15" s="3"/>
      <c r="G15" s="5"/>
    </row>
    <row r="16" spans="1:7" ht="24" thickTop="1" thickBot="1" x14ac:dyDescent="0.45">
      <c r="A16" s="7" t="s">
        <v>16</v>
      </c>
      <c r="B16" s="8"/>
      <c r="C16" s="8"/>
      <c r="D16" s="9"/>
      <c r="E16" s="268"/>
      <c r="F16" s="9"/>
      <c r="G16" s="10"/>
    </row>
    <row r="17" spans="1:7" s="14" customFormat="1" ht="17.399999999999999" thickTop="1" x14ac:dyDescent="0.3">
      <c r="A17" s="11"/>
      <c r="B17" s="12"/>
      <c r="C17" s="12"/>
      <c r="D17" s="12"/>
      <c r="E17" s="12"/>
      <c r="F17" s="12"/>
      <c r="G17" s="13"/>
    </row>
    <row r="18" spans="1:7" s="14" customFormat="1" ht="16.8" x14ac:dyDescent="0.3">
      <c r="A18" s="44"/>
      <c r="B18" s="15"/>
      <c r="C18" s="15"/>
      <c r="D18" s="15"/>
      <c r="E18" s="15"/>
      <c r="F18" s="15"/>
      <c r="G18" s="45"/>
    </row>
    <row r="19" spans="1:7" s="14" customFormat="1" ht="16.8" x14ac:dyDescent="0.3">
      <c r="A19" s="44"/>
      <c r="B19" s="15"/>
      <c r="C19" s="15"/>
      <c r="D19" s="15"/>
      <c r="E19" s="15"/>
      <c r="F19" s="15"/>
      <c r="G19" s="45"/>
    </row>
    <row r="20" spans="1:7" s="14" customFormat="1" ht="16.8" x14ac:dyDescent="0.3">
      <c r="A20" s="44"/>
      <c r="B20" s="15"/>
      <c r="C20" s="15"/>
      <c r="D20" s="15"/>
      <c r="E20" s="15"/>
      <c r="F20" s="15"/>
      <c r="G20" s="45"/>
    </row>
    <row r="21" spans="1:7" s="14" customFormat="1" ht="16.8" x14ac:dyDescent="0.3">
      <c r="A21" s="44"/>
      <c r="B21" s="15"/>
      <c r="C21" s="15"/>
      <c r="D21" s="15"/>
      <c r="E21" s="15"/>
      <c r="F21" s="15"/>
      <c r="G21" s="45"/>
    </row>
    <row r="22" spans="1:7" s="14" customFormat="1" ht="16.8" x14ac:dyDescent="0.3">
      <c r="A22" s="44"/>
      <c r="B22" s="15"/>
      <c r="C22" s="15"/>
      <c r="D22" s="15"/>
      <c r="E22" s="15"/>
      <c r="F22" s="15"/>
      <c r="G22" s="45"/>
    </row>
    <row r="23" spans="1:7" s="14" customFormat="1" ht="16.8" x14ac:dyDescent="0.3">
      <c r="A23" s="44"/>
      <c r="B23" s="15"/>
      <c r="C23" s="15"/>
      <c r="D23" s="15"/>
      <c r="E23" s="15"/>
      <c r="F23" s="15"/>
      <c r="G23" s="45"/>
    </row>
    <row r="24" spans="1:7" s="14" customFormat="1" ht="16.8" x14ac:dyDescent="0.3">
      <c r="A24" s="44"/>
      <c r="B24" s="15"/>
      <c r="C24" s="15"/>
      <c r="D24" s="15"/>
      <c r="E24" s="15"/>
      <c r="F24" s="15"/>
      <c r="G24" s="45"/>
    </row>
    <row r="25" spans="1:7" s="14" customFormat="1" ht="16.8" x14ac:dyDescent="0.3">
      <c r="A25" s="44"/>
      <c r="B25" s="15"/>
      <c r="C25" s="15"/>
      <c r="D25" s="15"/>
      <c r="E25" s="15"/>
      <c r="F25" s="15"/>
      <c r="G25" s="45"/>
    </row>
    <row r="26" spans="1:7" s="14" customFormat="1" ht="16.8" x14ac:dyDescent="0.3">
      <c r="A26" s="44"/>
      <c r="B26" s="15"/>
      <c r="C26" s="15"/>
      <c r="D26" s="15"/>
      <c r="E26" s="15"/>
      <c r="F26" s="15"/>
      <c r="G26" s="45"/>
    </row>
    <row r="27" spans="1:7" s="14" customFormat="1" ht="16.8" x14ac:dyDescent="0.3">
      <c r="A27" s="44"/>
      <c r="B27" s="15"/>
      <c r="C27" s="15"/>
      <c r="D27" s="15"/>
      <c r="E27" s="15"/>
      <c r="F27" s="15"/>
      <c r="G27" s="45"/>
    </row>
    <row r="28" spans="1:7" s="14" customFormat="1" ht="16.8" x14ac:dyDescent="0.3">
      <c r="A28" s="44"/>
      <c r="B28" s="15"/>
      <c r="C28" s="15"/>
      <c r="D28" s="15"/>
      <c r="E28" s="15"/>
      <c r="F28" s="15"/>
      <c r="G28" s="45"/>
    </row>
    <row r="29" spans="1:7" s="14" customFormat="1" ht="16.8" x14ac:dyDescent="0.3">
      <c r="A29" s="44"/>
      <c r="B29" s="15"/>
      <c r="C29" s="15"/>
      <c r="D29" s="15"/>
      <c r="E29" s="15"/>
      <c r="F29" s="15"/>
      <c r="G29" s="45"/>
    </row>
    <row r="30" spans="1:7" s="14" customFormat="1" ht="16.8" x14ac:dyDescent="0.3">
      <c r="A30" s="44"/>
      <c r="B30" s="15"/>
      <c r="C30" s="15"/>
      <c r="D30" s="15"/>
      <c r="E30" s="15"/>
      <c r="F30" s="15"/>
      <c r="G30" s="45"/>
    </row>
    <row r="31" spans="1:7" s="14" customFormat="1" ht="16.8" x14ac:dyDescent="0.3">
      <c r="A31" s="44"/>
      <c r="B31" s="15"/>
      <c r="C31" s="15"/>
      <c r="D31" s="15"/>
      <c r="E31" s="15"/>
      <c r="F31" s="15"/>
      <c r="G31" s="45"/>
    </row>
    <row r="32" spans="1:7" ht="16.8" x14ac:dyDescent="0.3">
      <c r="A32" s="44"/>
      <c r="B32" s="15"/>
      <c r="C32" s="15"/>
      <c r="D32" s="15"/>
      <c r="E32" s="15"/>
      <c r="F32" s="15"/>
      <c r="G32" s="45"/>
    </row>
    <row r="33" spans="1:7" ht="16.8" x14ac:dyDescent="0.3">
      <c r="A33" s="44"/>
      <c r="B33" s="15"/>
      <c r="C33" s="15"/>
      <c r="D33" s="15"/>
      <c r="E33" s="15"/>
      <c r="F33" s="15"/>
      <c r="G33" s="45"/>
    </row>
    <row r="34" spans="1:7" ht="16.8" x14ac:dyDescent="0.3">
      <c r="A34" s="44"/>
      <c r="B34" s="15"/>
      <c r="C34" s="15"/>
      <c r="D34" s="15"/>
      <c r="E34" s="15"/>
      <c r="F34" s="15"/>
      <c r="G34" s="45"/>
    </row>
    <row r="35" spans="1:7" ht="16.8" x14ac:dyDescent="0.3">
      <c r="A35" s="44"/>
      <c r="B35" s="15"/>
      <c r="C35" s="15"/>
      <c r="D35" s="15"/>
      <c r="E35" s="15"/>
      <c r="F35" s="15"/>
      <c r="G35" s="45"/>
    </row>
    <row r="36" spans="1:7" ht="16.8" x14ac:dyDescent="0.3">
      <c r="A36" s="44"/>
      <c r="B36" s="15"/>
      <c r="C36" s="15"/>
      <c r="D36" s="15"/>
      <c r="E36" s="15"/>
      <c r="F36" s="15"/>
      <c r="G36" s="45"/>
    </row>
    <row r="37" spans="1:7" ht="16.8" x14ac:dyDescent="0.3">
      <c r="A37" s="44"/>
      <c r="B37" s="15"/>
      <c r="C37" s="15"/>
      <c r="D37" s="15"/>
      <c r="E37" s="15"/>
      <c r="F37" s="15"/>
      <c r="G37" s="45"/>
    </row>
    <row r="38" spans="1:7" ht="16.8" x14ac:dyDescent="0.3">
      <c r="A38" s="44"/>
      <c r="B38" s="15"/>
      <c r="C38" s="15"/>
      <c r="D38" s="15"/>
      <c r="E38" s="15"/>
      <c r="F38" s="15"/>
      <c r="G38" s="45"/>
    </row>
    <row r="39" spans="1:7" ht="16.8" x14ac:dyDescent="0.3">
      <c r="A39" s="44"/>
      <c r="B39" s="15"/>
      <c r="C39" s="15"/>
      <c r="D39" s="15"/>
      <c r="E39" s="15"/>
      <c r="F39" s="15"/>
      <c r="G39" s="45"/>
    </row>
    <row r="40" spans="1:7" ht="16.8" x14ac:dyDescent="0.3">
      <c r="A40" s="44"/>
      <c r="B40" s="15"/>
      <c r="C40" s="15"/>
      <c r="D40" s="15"/>
      <c r="E40" s="15"/>
      <c r="F40" s="15"/>
      <c r="G40" s="45"/>
    </row>
    <row r="41" spans="1:7" ht="16.8" x14ac:dyDescent="0.3">
      <c r="A41" s="44"/>
      <c r="B41" s="15"/>
      <c r="C41" s="15"/>
      <c r="D41" s="15"/>
      <c r="E41" s="15"/>
      <c r="F41" s="15"/>
      <c r="G41" s="45"/>
    </row>
    <row r="42" spans="1:7" ht="16.8" x14ac:dyDescent="0.3">
      <c r="A42" s="44"/>
      <c r="B42" s="15"/>
      <c r="C42" s="15"/>
      <c r="D42" s="15"/>
      <c r="E42" s="15"/>
      <c r="F42" s="15"/>
      <c r="G42" s="45"/>
    </row>
    <row r="43" spans="1:7" ht="16.8" x14ac:dyDescent="0.3">
      <c r="A43" s="44"/>
      <c r="B43" s="15"/>
      <c r="C43" s="15"/>
      <c r="D43" s="15"/>
      <c r="E43" s="15"/>
      <c r="F43" s="15"/>
      <c r="G43" s="45"/>
    </row>
    <row r="44" spans="1:7" ht="16.8" x14ac:dyDescent="0.3">
      <c r="A44" s="44"/>
      <c r="B44" s="15"/>
      <c r="C44" s="15"/>
      <c r="D44" s="15"/>
      <c r="E44" s="15"/>
      <c r="F44" s="15"/>
      <c r="G44" s="45"/>
    </row>
    <row r="45" spans="1:7" ht="16.8" x14ac:dyDescent="0.3">
      <c r="A45" s="44"/>
      <c r="B45" s="15"/>
      <c r="C45" s="15"/>
      <c r="D45" s="15"/>
      <c r="E45" s="15"/>
      <c r="F45" s="15"/>
      <c r="G45" s="45"/>
    </row>
    <row r="46" spans="1:7" ht="16.8" x14ac:dyDescent="0.3">
      <c r="A46" s="44"/>
      <c r="B46" s="15"/>
      <c r="C46" s="15"/>
      <c r="D46" s="15"/>
      <c r="E46" s="15"/>
      <c r="F46" s="15"/>
      <c r="G46" s="45"/>
    </row>
    <row r="47" spans="1:7" ht="16.8" x14ac:dyDescent="0.3">
      <c r="A47" s="44"/>
      <c r="B47" s="15"/>
      <c r="C47" s="15"/>
      <c r="D47" s="15"/>
      <c r="E47" s="15"/>
      <c r="F47" s="15"/>
      <c r="G47" s="45"/>
    </row>
    <row r="48" spans="1:7" ht="16.8" x14ac:dyDescent="0.3">
      <c r="A48" s="44"/>
      <c r="B48" s="15"/>
      <c r="C48" s="15"/>
      <c r="D48" s="15"/>
      <c r="E48" s="15"/>
      <c r="F48" s="15"/>
      <c r="G48" s="45"/>
    </row>
    <row r="49" spans="1:7" ht="16.8" x14ac:dyDescent="0.3">
      <c r="A49" s="44"/>
      <c r="B49" s="15"/>
      <c r="C49" s="15"/>
      <c r="D49" s="15"/>
      <c r="E49" s="15"/>
      <c r="F49" s="15"/>
      <c r="G49" s="45"/>
    </row>
    <row r="50" spans="1:7" ht="16.8" x14ac:dyDescent="0.3">
      <c r="A50" s="44"/>
      <c r="B50" s="15"/>
      <c r="C50" s="15"/>
      <c r="D50" s="15"/>
      <c r="E50" s="15"/>
      <c r="F50" s="15"/>
      <c r="G50" s="45"/>
    </row>
    <row r="51" spans="1:7" ht="16.8" x14ac:dyDescent="0.3">
      <c r="A51" s="44"/>
      <c r="B51" s="15"/>
      <c r="C51" s="15"/>
      <c r="D51" s="15"/>
      <c r="E51" s="15"/>
      <c r="F51" s="15"/>
      <c r="G51" s="45"/>
    </row>
    <row r="52" spans="1:7" ht="16.8" x14ac:dyDescent="0.3">
      <c r="A52" s="44"/>
      <c r="B52" s="15"/>
      <c r="C52" s="15"/>
      <c r="D52" s="15"/>
      <c r="E52" s="15"/>
      <c r="F52" s="15"/>
      <c r="G52" s="45"/>
    </row>
    <row r="53" spans="1:7" ht="16.8" x14ac:dyDescent="0.3">
      <c r="A53" s="44"/>
      <c r="B53" s="15"/>
      <c r="C53" s="15"/>
      <c r="D53" s="15"/>
      <c r="E53" s="15"/>
      <c r="F53" s="15"/>
      <c r="G53" s="45"/>
    </row>
    <row r="54" spans="1:7" ht="16.8" x14ac:dyDescent="0.3">
      <c r="A54" s="44"/>
      <c r="B54" s="15"/>
      <c r="C54" s="15"/>
      <c r="D54" s="15"/>
      <c r="E54" s="15"/>
      <c r="F54" s="15"/>
      <c r="G54" s="45"/>
    </row>
    <row r="55" spans="1:7" ht="16.8" x14ac:dyDescent="0.3">
      <c r="A55" s="44"/>
      <c r="B55" s="15"/>
      <c r="C55" s="15"/>
      <c r="D55" s="15"/>
      <c r="E55" s="15"/>
      <c r="F55" s="15"/>
      <c r="G55" s="45"/>
    </row>
    <row r="56" spans="1:7" ht="16.8" x14ac:dyDescent="0.3">
      <c r="A56" s="44"/>
      <c r="B56" s="15"/>
      <c r="C56" s="15"/>
      <c r="D56" s="15"/>
      <c r="E56" s="15"/>
      <c r="F56" s="15"/>
      <c r="G56" s="45"/>
    </row>
    <row r="57" spans="1:7" ht="16.8" x14ac:dyDescent="0.3">
      <c r="A57" s="44"/>
      <c r="B57" s="15"/>
      <c r="C57" s="15"/>
      <c r="D57" s="15"/>
      <c r="E57" s="15"/>
      <c r="F57" s="15"/>
      <c r="G57" s="45"/>
    </row>
    <row r="58" spans="1:7" ht="16.8" x14ac:dyDescent="0.3">
      <c r="A58" s="44"/>
      <c r="B58" s="15"/>
      <c r="C58" s="15"/>
      <c r="D58" s="15"/>
      <c r="E58" s="15"/>
      <c r="F58" s="15"/>
      <c r="G58" s="45"/>
    </row>
    <row r="59" spans="1:7" ht="16.8" x14ac:dyDescent="0.3">
      <c r="A59" s="44"/>
      <c r="B59" s="15"/>
      <c r="C59" s="15"/>
      <c r="D59" s="15"/>
      <c r="E59" s="15"/>
      <c r="F59" s="15"/>
      <c r="G59" s="45"/>
    </row>
    <row r="60" spans="1:7" ht="16.8" x14ac:dyDescent="0.3">
      <c r="A60" s="44"/>
      <c r="B60" s="15"/>
      <c r="C60" s="15"/>
      <c r="D60" s="15"/>
      <c r="E60" s="15"/>
      <c r="F60" s="15"/>
      <c r="G60" s="45"/>
    </row>
    <row r="61" spans="1:7" ht="17.399999999999999" thickBot="1" x14ac:dyDescent="0.35">
      <c r="A61" s="16"/>
      <c r="B61" s="17"/>
      <c r="C61" s="17"/>
      <c r="D61" s="17"/>
      <c r="E61" s="17"/>
      <c r="F61" s="17"/>
      <c r="G61" s="18"/>
    </row>
    <row r="62" spans="1:7" ht="16.2" thickTop="1" x14ac:dyDescent="0.3"/>
  </sheetData>
  <phoneticPr fontId="0" type="noConversion"/>
  <conditionalFormatting sqref="E11">
    <cfRule type="cellIs" dxfId="3" priority="4" stopIfTrue="1" operator="greaterThan">
      <formula>76</formula>
    </cfRule>
    <cfRule type="cellIs" dxfId="2" priority="5" stopIfTrue="1" operator="between">
      <formula>38</formula>
      <formula>76</formula>
    </cfRule>
  </conditionalFormatting>
  <hyperlinks>
    <hyperlink ref="G1" r:id="rId1" display="Ernest Hakey" xr:uid="{3F98A227-4567-4855-97D8-1B01A8044DE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29" style="19" bestFit="1" customWidth="1"/>
    <col min="2" max="2" width="5.8984375" style="19" bestFit="1" customWidth="1"/>
    <col min="3" max="3" width="11.59765625" style="20" hidden="1" customWidth="1"/>
    <col min="4" max="4" width="5.796875" style="20" hidden="1" customWidth="1"/>
    <col min="5" max="5" width="9.19921875" style="20" bestFit="1" customWidth="1"/>
    <col min="6" max="6" width="7.8984375" style="20" bestFit="1" customWidth="1"/>
    <col min="7" max="7" width="6" style="20" bestFit="1" customWidth="1"/>
    <col min="8" max="8" width="5.19921875" style="20" bestFit="1" customWidth="1"/>
    <col min="9" max="9" width="6.8984375" style="20" bestFit="1" customWidth="1"/>
    <col min="10" max="10" width="29.8984375" style="19" bestFit="1" customWidth="1"/>
    <col min="11" max="16384" width="13" style="1"/>
  </cols>
  <sheetData>
    <row r="1" spans="1:10" ht="23.4" thickBot="1" x14ac:dyDescent="0.45">
      <c r="A1" s="27" t="s">
        <v>6</v>
      </c>
      <c r="B1" s="21"/>
      <c r="C1" s="21"/>
      <c r="D1" s="21"/>
      <c r="E1" s="21"/>
      <c r="F1" s="21"/>
      <c r="G1" s="21"/>
      <c r="H1" s="21"/>
      <c r="I1" s="21"/>
      <c r="J1" s="21"/>
    </row>
    <row r="2" spans="1:10" s="139" customFormat="1" ht="34.200000000000003" thickBot="1" x14ac:dyDescent="0.35">
      <c r="A2" s="134" t="s">
        <v>77</v>
      </c>
      <c r="B2" s="135" t="s">
        <v>21</v>
      </c>
      <c r="C2" s="135" t="s">
        <v>23</v>
      </c>
      <c r="D2" s="135" t="s">
        <v>20</v>
      </c>
      <c r="E2" s="136" t="s">
        <v>48</v>
      </c>
      <c r="F2" s="136" t="s">
        <v>24</v>
      </c>
      <c r="G2" s="136" t="s">
        <v>50</v>
      </c>
      <c r="H2" s="137" t="s">
        <v>73</v>
      </c>
      <c r="I2" s="135" t="s">
        <v>62</v>
      </c>
      <c r="J2" s="138" t="s">
        <v>61</v>
      </c>
    </row>
    <row r="3" spans="1:10" s="14" customFormat="1" ht="16.8" x14ac:dyDescent="0.3">
      <c r="A3" s="103" t="s">
        <v>52</v>
      </c>
      <c r="B3" s="104">
        <f>0</f>
        <v>0</v>
      </c>
      <c r="C3" s="41" t="s">
        <v>96</v>
      </c>
      <c r="D3" s="41" t="str">
        <f>VLOOKUP(C3,'Personal File'!$A$10:$C$15,3,FALSE)</f>
        <v>+2</v>
      </c>
      <c r="E3" s="115" t="str">
        <f t="shared" ref="E3:E52" si="0">CONCATENATE(LEFT(C3,3)," (",D3,")")</f>
        <v>Con (+2)</v>
      </c>
      <c r="F3" s="41">
        <v>1</v>
      </c>
      <c r="G3" s="105">
        <f t="shared" ref="G3:G5" si="1">B3+D3+F3</f>
        <v>3</v>
      </c>
      <c r="H3" s="106">
        <f t="shared" ref="H3:H52" ca="1" si="2">RANDBETWEEN(1,20)</f>
        <v>7</v>
      </c>
      <c r="I3" s="107">
        <f t="shared" ref="I3:I5" ca="1" si="3">SUM(G3:H3)</f>
        <v>10</v>
      </c>
      <c r="J3" s="43"/>
    </row>
    <row r="4" spans="1:10" s="14" customFormat="1" ht="16.8" x14ac:dyDescent="0.3">
      <c r="A4" s="108" t="s">
        <v>53</v>
      </c>
      <c r="B4" s="104">
        <f>2</f>
        <v>2</v>
      </c>
      <c r="C4" s="41" t="s">
        <v>97</v>
      </c>
      <c r="D4" s="41" t="str">
        <f>VLOOKUP(C4,'Personal File'!$A$10:$C$15,3,FALSE)</f>
        <v>+2</v>
      </c>
      <c r="E4" s="94" t="str">
        <f t="shared" si="0"/>
        <v>Dex (+2)</v>
      </c>
      <c r="F4" s="312">
        <v>-1</v>
      </c>
      <c r="G4" s="105">
        <f t="shared" si="1"/>
        <v>3</v>
      </c>
      <c r="H4" s="106">
        <f t="shared" ca="1" si="2"/>
        <v>6</v>
      </c>
      <c r="I4" s="107">
        <f t="shared" ca="1" si="3"/>
        <v>9</v>
      </c>
      <c r="J4" s="294"/>
    </row>
    <row r="5" spans="1:10" s="14" customFormat="1" ht="16.8" x14ac:dyDescent="0.3">
      <c r="A5" s="109" t="s">
        <v>54</v>
      </c>
      <c r="B5" s="110">
        <f>0</f>
        <v>0</v>
      </c>
      <c r="C5" s="111" t="s">
        <v>98</v>
      </c>
      <c r="D5" s="111" t="str">
        <f>VLOOKUP(C5,'Personal File'!$A$10:$C$15,3,FALSE)</f>
        <v>+1</v>
      </c>
      <c r="E5" s="116" t="str">
        <f t="shared" si="0"/>
        <v>Wis (+1)</v>
      </c>
      <c r="F5" s="111">
        <v>1</v>
      </c>
      <c r="G5" s="112">
        <f t="shared" si="1"/>
        <v>2</v>
      </c>
      <c r="H5" s="113">
        <f t="shared" ca="1" si="2"/>
        <v>20</v>
      </c>
      <c r="I5" s="114">
        <f t="shared" ca="1" si="3"/>
        <v>22</v>
      </c>
      <c r="J5" s="120"/>
    </row>
    <row r="6" spans="1:10" s="31" customFormat="1" ht="16.8" x14ac:dyDescent="0.3">
      <c r="A6" s="121" t="s">
        <v>25</v>
      </c>
      <c r="B6" s="41">
        <v>0</v>
      </c>
      <c r="C6" s="122" t="s">
        <v>99</v>
      </c>
      <c r="D6" s="123" t="str">
        <f>VLOOKUP(C6,'Personal File'!$A$10:$C$15,3,FALSE)</f>
        <v>+2</v>
      </c>
      <c r="E6" s="124" t="str">
        <f t="shared" si="0"/>
        <v>Int (+2)</v>
      </c>
      <c r="F6" s="312">
        <v>0</v>
      </c>
      <c r="G6" s="335">
        <f t="shared" ref="G6:G52" si="4">ROUNDDOWN(B6+D6+F6,0)</f>
        <v>2</v>
      </c>
      <c r="H6" s="106">
        <f t="shared" ca="1" si="2"/>
        <v>18</v>
      </c>
      <c r="I6" s="42">
        <f t="shared" ref="I6:I7" ca="1" si="5">SUM(G6:H6)</f>
        <v>20</v>
      </c>
      <c r="J6" s="294" t="s">
        <v>147</v>
      </c>
    </row>
    <row r="7" spans="1:10" s="35" customFormat="1" ht="16.8" x14ac:dyDescent="0.3">
      <c r="A7" s="71" t="s">
        <v>26</v>
      </c>
      <c r="B7" s="61">
        <v>2</v>
      </c>
      <c r="C7" s="72" t="s">
        <v>97</v>
      </c>
      <c r="D7" s="73" t="str">
        <f>VLOOKUP(C7,'Personal File'!$A$10:$C$15,3,FALSE)</f>
        <v>+2</v>
      </c>
      <c r="E7" s="74" t="str">
        <f t="shared" si="0"/>
        <v>Dex (+2)</v>
      </c>
      <c r="F7" s="313">
        <v>0</v>
      </c>
      <c r="G7" s="336">
        <f t="shared" si="4"/>
        <v>4</v>
      </c>
      <c r="H7" s="106">
        <f t="shared" ca="1" si="2"/>
        <v>15</v>
      </c>
      <c r="I7" s="62">
        <f t="shared" ca="1" si="5"/>
        <v>19</v>
      </c>
      <c r="J7" s="63"/>
    </row>
    <row r="8" spans="1:10" s="33" customFormat="1" ht="16.8" x14ac:dyDescent="0.3">
      <c r="A8" s="87" t="s">
        <v>27</v>
      </c>
      <c r="B8" s="41">
        <v>0</v>
      </c>
      <c r="C8" s="88" t="s">
        <v>100</v>
      </c>
      <c r="D8" s="89">
        <f>VLOOKUP(C8,'Personal File'!$A$10:$C$15,3,FALSE)</f>
        <v>-2</v>
      </c>
      <c r="E8" s="90" t="str">
        <f t="shared" si="0"/>
        <v>Cha (-2)</v>
      </c>
      <c r="F8" s="312">
        <v>0</v>
      </c>
      <c r="G8" s="335">
        <f t="shared" si="4"/>
        <v>-2</v>
      </c>
      <c r="H8" s="106">
        <f t="shared" ca="1" si="2"/>
        <v>19</v>
      </c>
      <c r="I8" s="42">
        <f t="shared" ref="I8:I52" ca="1" si="6">SUM(G8:H8)</f>
        <v>17</v>
      </c>
      <c r="J8" s="43"/>
    </row>
    <row r="9" spans="1:10" s="32" customFormat="1" ht="16.8" x14ac:dyDescent="0.3">
      <c r="A9" s="348" t="s">
        <v>28</v>
      </c>
      <c r="B9" s="61">
        <v>1</v>
      </c>
      <c r="C9" s="349" t="s">
        <v>101</v>
      </c>
      <c r="D9" s="350" t="str">
        <f>VLOOKUP(C9,'Personal File'!$A$10:$C$15,3,FALSE)</f>
        <v>+2</v>
      </c>
      <c r="E9" s="351" t="str">
        <f t="shared" si="0"/>
        <v>Str (+2)</v>
      </c>
      <c r="F9" s="313">
        <v>0</v>
      </c>
      <c r="G9" s="336">
        <f t="shared" si="4"/>
        <v>3</v>
      </c>
      <c r="H9" s="106">
        <f t="shared" ca="1" si="2"/>
        <v>17</v>
      </c>
      <c r="I9" s="62">
        <f t="shared" ca="1" si="6"/>
        <v>20</v>
      </c>
      <c r="J9" s="63"/>
    </row>
    <row r="10" spans="1:10" s="32" customFormat="1" ht="16.8" x14ac:dyDescent="0.3">
      <c r="A10" s="79" t="s">
        <v>7</v>
      </c>
      <c r="B10" s="41">
        <v>0</v>
      </c>
      <c r="C10" s="80" t="s">
        <v>96</v>
      </c>
      <c r="D10" s="81" t="str">
        <f>VLOOKUP(C10,'Personal File'!$A$10:$C$15,3,FALSE)</f>
        <v>+2</v>
      </c>
      <c r="E10" s="82" t="str">
        <f t="shared" si="0"/>
        <v>Con (+2)</v>
      </c>
      <c r="F10" s="312">
        <v>0</v>
      </c>
      <c r="G10" s="335">
        <f t="shared" si="4"/>
        <v>2</v>
      </c>
      <c r="H10" s="106">
        <f t="shared" ca="1" si="2"/>
        <v>16</v>
      </c>
      <c r="I10" s="42">
        <f t="shared" ca="1" si="6"/>
        <v>18</v>
      </c>
      <c r="J10" s="43"/>
    </row>
    <row r="11" spans="1:10" s="31" customFormat="1" ht="16.8" x14ac:dyDescent="0.3">
      <c r="A11" s="121" t="s">
        <v>149</v>
      </c>
      <c r="B11" s="41">
        <v>0</v>
      </c>
      <c r="C11" s="122" t="s">
        <v>99</v>
      </c>
      <c r="D11" s="123" t="str">
        <f>VLOOKUP(C11,'Personal File'!$A$10:$C$15,3,FALSE)</f>
        <v>+2</v>
      </c>
      <c r="E11" s="124" t="str">
        <f t="shared" si="0"/>
        <v>Int (+2)</v>
      </c>
      <c r="F11" s="312">
        <v>2</v>
      </c>
      <c r="G11" s="335">
        <f t="shared" si="4"/>
        <v>4</v>
      </c>
      <c r="H11" s="106">
        <f t="shared" ca="1" si="2"/>
        <v>15</v>
      </c>
      <c r="I11" s="42">
        <f t="shared" ca="1" si="6"/>
        <v>19</v>
      </c>
      <c r="J11" s="43"/>
    </row>
    <row r="12" spans="1:10" s="31" customFormat="1" ht="16.8" x14ac:dyDescent="0.3">
      <c r="A12" s="67" t="s">
        <v>148</v>
      </c>
      <c r="B12" s="61">
        <v>1</v>
      </c>
      <c r="C12" s="68" t="s">
        <v>99</v>
      </c>
      <c r="D12" s="69" t="str">
        <f>VLOOKUP(C12,'Personal File'!$A$10:$C$15,3,FALSE)</f>
        <v>+2</v>
      </c>
      <c r="E12" s="70" t="str">
        <f t="shared" si="0"/>
        <v>Int (+2)</v>
      </c>
      <c r="F12" s="313">
        <f>2+2</f>
        <v>4</v>
      </c>
      <c r="G12" s="336">
        <f t="shared" si="4"/>
        <v>7</v>
      </c>
      <c r="H12" s="106">
        <f t="shared" ca="1" si="2"/>
        <v>14</v>
      </c>
      <c r="I12" s="62">
        <f t="shared" ref="I12" ca="1" si="7">SUM(G12:H12)</f>
        <v>21</v>
      </c>
      <c r="J12" s="63"/>
    </row>
    <row r="13" spans="1:10" s="34" customFormat="1" ht="16.8" x14ac:dyDescent="0.3">
      <c r="A13" s="121" t="s">
        <v>29</v>
      </c>
      <c r="B13" s="41">
        <v>0</v>
      </c>
      <c r="C13" s="122" t="s">
        <v>99</v>
      </c>
      <c r="D13" s="123" t="str">
        <f>VLOOKUP(C13,'Personal File'!$A$10:$C$15,3,FALSE)</f>
        <v>+2</v>
      </c>
      <c r="E13" s="124" t="str">
        <f t="shared" si="0"/>
        <v>Int (+2)</v>
      </c>
      <c r="F13" s="312">
        <v>0</v>
      </c>
      <c r="G13" s="335">
        <f t="shared" si="4"/>
        <v>2</v>
      </c>
      <c r="H13" s="106">
        <f t="shared" ca="1" si="2"/>
        <v>13</v>
      </c>
      <c r="I13" s="42">
        <f t="shared" ca="1" si="6"/>
        <v>15</v>
      </c>
      <c r="J13" s="43"/>
    </row>
    <row r="14" spans="1:10" s="35" customFormat="1" ht="16.8" x14ac:dyDescent="0.3">
      <c r="A14" s="87" t="s">
        <v>30</v>
      </c>
      <c r="B14" s="41">
        <v>0</v>
      </c>
      <c r="C14" s="88" t="s">
        <v>100</v>
      </c>
      <c r="D14" s="89">
        <f>VLOOKUP(C14,'Personal File'!$A$10:$C$15,3,FALSE)</f>
        <v>-2</v>
      </c>
      <c r="E14" s="90" t="str">
        <f t="shared" si="0"/>
        <v>Cha (-2)</v>
      </c>
      <c r="F14" s="312">
        <v>0</v>
      </c>
      <c r="G14" s="335">
        <f t="shared" si="4"/>
        <v>-2</v>
      </c>
      <c r="H14" s="106">
        <f t="shared" ca="1" si="2"/>
        <v>2</v>
      </c>
      <c r="I14" s="42">
        <f t="shared" ca="1" si="6"/>
        <v>0</v>
      </c>
      <c r="J14" s="43"/>
    </row>
    <row r="15" spans="1:10" s="35" customFormat="1" ht="16.8" x14ac:dyDescent="0.3">
      <c r="A15" s="67" t="s">
        <v>31</v>
      </c>
      <c r="B15" s="61">
        <v>1</v>
      </c>
      <c r="C15" s="68" t="s">
        <v>99</v>
      </c>
      <c r="D15" s="69" t="str">
        <f>VLOOKUP(C15,'Personal File'!$A$10:$C$15,3,FALSE)</f>
        <v>+2</v>
      </c>
      <c r="E15" s="70" t="str">
        <f t="shared" si="0"/>
        <v>Int (+2)</v>
      </c>
      <c r="F15" s="313">
        <v>2</v>
      </c>
      <c r="G15" s="336">
        <f t="shared" si="4"/>
        <v>5</v>
      </c>
      <c r="H15" s="106">
        <f t="shared" ca="1" si="2"/>
        <v>20</v>
      </c>
      <c r="I15" s="62">
        <f t="shared" ca="1" si="6"/>
        <v>25</v>
      </c>
      <c r="J15" s="63"/>
    </row>
    <row r="16" spans="1:10" s="35" customFormat="1" ht="16.8" x14ac:dyDescent="0.3">
      <c r="A16" s="87" t="s">
        <v>32</v>
      </c>
      <c r="B16" s="41">
        <v>0</v>
      </c>
      <c r="C16" s="88" t="s">
        <v>100</v>
      </c>
      <c r="D16" s="89">
        <f>VLOOKUP(C16,'Personal File'!$A$10:$C$15,3,FALSE)</f>
        <v>-2</v>
      </c>
      <c r="E16" s="90" t="str">
        <f t="shared" si="0"/>
        <v>Cha (-2)</v>
      </c>
      <c r="F16" s="312">
        <v>0</v>
      </c>
      <c r="G16" s="335">
        <f t="shared" si="4"/>
        <v>-2</v>
      </c>
      <c r="H16" s="106">
        <f t="shared" ca="1" si="2"/>
        <v>7</v>
      </c>
      <c r="I16" s="42">
        <f t="shared" ca="1" si="6"/>
        <v>5</v>
      </c>
      <c r="J16" s="294"/>
    </row>
    <row r="17" spans="1:10" s="35" customFormat="1" ht="16.8" x14ac:dyDescent="0.3">
      <c r="A17" s="71" t="s">
        <v>33</v>
      </c>
      <c r="B17" s="61">
        <v>1</v>
      </c>
      <c r="C17" s="72" t="s">
        <v>97</v>
      </c>
      <c r="D17" s="73" t="str">
        <f>VLOOKUP(C17,'Personal File'!$A$10:$C$15,3,FALSE)</f>
        <v>+2</v>
      </c>
      <c r="E17" s="74" t="str">
        <f t="shared" si="0"/>
        <v>Dex (+2)</v>
      </c>
      <c r="F17" s="313">
        <v>0</v>
      </c>
      <c r="G17" s="336">
        <f t="shared" si="4"/>
        <v>3</v>
      </c>
      <c r="H17" s="106">
        <f t="shared" ca="1" si="2"/>
        <v>8</v>
      </c>
      <c r="I17" s="62">
        <f t="shared" ca="1" si="6"/>
        <v>11</v>
      </c>
      <c r="J17" s="63"/>
    </row>
    <row r="18" spans="1:10" s="35" customFormat="1" ht="16.8" x14ac:dyDescent="0.3">
      <c r="A18" s="121" t="s">
        <v>34</v>
      </c>
      <c r="B18" s="41">
        <v>0</v>
      </c>
      <c r="C18" s="122" t="s">
        <v>99</v>
      </c>
      <c r="D18" s="123" t="str">
        <f>VLOOKUP(C18,'Personal File'!$A$10:$C$15,3,FALSE)</f>
        <v>+2</v>
      </c>
      <c r="E18" s="124" t="str">
        <f t="shared" si="0"/>
        <v>Int (+2)</v>
      </c>
      <c r="F18" s="312">
        <v>0</v>
      </c>
      <c r="G18" s="335">
        <f t="shared" si="4"/>
        <v>2</v>
      </c>
      <c r="H18" s="106">
        <f t="shared" ca="1" si="2"/>
        <v>3</v>
      </c>
      <c r="I18" s="42">
        <f t="shared" ca="1" si="6"/>
        <v>5</v>
      </c>
      <c r="J18" s="43"/>
    </row>
    <row r="19" spans="1:10" s="35" customFormat="1" ht="16.8" x14ac:dyDescent="0.3">
      <c r="A19" s="87" t="s">
        <v>35</v>
      </c>
      <c r="B19" s="41">
        <v>0</v>
      </c>
      <c r="C19" s="88" t="s">
        <v>100</v>
      </c>
      <c r="D19" s="89">
        <f>VLOOKUP(C19,'Personal File'!$A$10:$C$15,3,FALSE)</f>
        <v>-2</v>
      </c>
      <c r="E19" s="90" t="str">
        <f t="shared" si="0"/>
        <v>Cha (-2)</v>
      </c>
      <c r="F19" s="312">
        <v>0</v>
      </c>
      <c r="G19" s="335">
        <f t="shared" si="4"/>
        <v>-2</v>
      </c>
      <c r="H19" s="106">
        <f t="shared" ca="1" si="2"/>
        <v>10</v>
      </c>
      <c r="I19" s="42">
        <f t="shared" ca="1" si="6"/>
        <v>8</v>
      </c>
      <c r="J19" s="43"/>
    </row>
    <row r="20" spans="1:10" s="35" customFormat="1" ht="16.8" x14ac:dyDescent="0.3">
      <c r="A20" s="87" t="s">
        <v>9</v>
      </c>
      <c r="B20" s="41">
        <v>0</v>
      </c>
      <c r="C20" s="88" t="s">
        <v>100</v>
      </c>
      <c r="D20" s="89">
        <f>VLOOKUP(C20,'Personal File'!$A$10:$C$15,3,FALSE)</f>
        <v>-2</v>
      </c>
      <c r="E20" s="90" t="str">
        <f t="shared" si="0"/>
        <v>Cha (-2)</v>
      </c>
      <c r="F20" s="312">
        <v>0</v>
      </c>
      <c r="G20" s="335">
        <f t="shared" si="4"/>
        <v>-2</v>
      </c>
      <c r="H20" s="106">
        <f t="shared" ca="1" si="2"/>
        <v>6</v>
      </c>
      <c r="I20" s="42">
        <f t="shared" ca="1" si="6"/>
        <v>4</v>
      </c>
      <c r="J20" s="43"/>
    </row>
    <row r="21" spans="1:10" s="35" customFormat="1" ht="16.8" x14ac:dyDescent="0.3">
      <c r="A21" s="95" t="s">
        <v>36</v>
      </c>
      <c r="B21" s="41">
        <v>0</v>
      </c>
      <c r="C21" s="96" t="s">
        <v>98</v>
      </c>
      <c r="D21" s="97" t="str">
        <f>VLOOKUP(C21,'Personal File'!$A$10:$C$15,3,FALSE)</f>
        <v>+1</v>
      </c>
      <c r="E21" s="98" t="str">
        <f t="shared" si="0"/>
        <v>Wis (+1)</v>
      </c>
      <c r="F21" s="312">
        <v>0</v>
      </c>
      <c r="G21" s="335">
        <f t="shared" si="4"/>
        <v>1</v>
      </c>
      <c r="H21" s="106">
        <f t="shared" ca="1" si="2"/>
        <v>14</v>
      </c>
      <c r="I21" s="42">
        <f t="shared" ca="1" si="6"/>
        <v>15</v>
      </c>
      <c r="J21" s="43"/>
    </row>
    <row r="22" spans="1:10" s="35" customFormat="1" ht="16.8" x14ac:dyDescent="0.3">
      <c r="A22" s="71" t="s">
        <v>37</v>
      </c>
      <c r="B22" s="61">
        <v>3</v>
      </c>
      <c r="C22" s="72" t="s">
        <v>97</v>
      </c>
      <c r="D22" s="73" t="str">
        <f>VLOOKUP(C22,'Personal File'!$A$10:$C$15,3,FALSE)</f>
        <v>+2</v>
      </c>
      <c r="E22" s="74" t="str">
        <f t="shared" si="0"/>
        <v>Dex (+2)</v>
      </c>
      <c r="F22" s="313">
        <v>0</v>
      </c>
      <c r="G22" s="336">
        <f t="shared" si="4"/>
        <v>5</v>
      </c>
      <c r="H22" s="106">
        <f t="shared" ca="1" si="2"/>
        <v>7</v>
      </c>
      <c r="I22" s="62">
        <f t="shared" ca="1" si="6"/>
        <v>12</v>
      </c>
      <c r="J22" s="192"/>
    </row>
    <row r="23" spans="1:10" s="35" customFormat="1" ht="16.8" x14ac:dyDescent="0.3">
      <c r="A23" s="87" t="s">
        <v>38</v>
      </c>
      <c r="B23" s="41">
        <v>0</v>
      </c>
      <c r="C23" s="88" t="s">
        <v>100</v>
      </c>
      <c r="D23" s="89">
        <f>VLOOKUP(C23,'Personal File'!$A$10:$C$15,3,FALSE)</f>
        <v>-2</v>
      </c>
      <c r="E23" s="90" t="str">
        <f t="shared" si="0"/>
        <v>Cha (-2)</v>
      </c>
      <c r="F23" s="312">
        <v>0</v>
      </c>
      <c r="G23" s="335">
        <f t="shared" si="4"/>
        <v>-2</v>
      </c>
      <c r="H23" s="106">
        <f t="shared" ca="1" si="2"/>
        <v>5</v>
      </c>
      <c r="I23" s="42">
        <f t="shared" ca="1" si="6"/>
        <v>3</v>
      </c>
      <c r="J23" s="43"/>
    </row>
    <row r="24" spans="1:10" s="35" customFormat="1" ht="16.8" x14ac:dyDescent="0.3">
      <c r="A24" s="348" t="s">
        <v>39</v>
      </c>
      <c r="B24" s="61">
        <v>2</v>
      </c>
      <c r="C24" s="349" t="s">
        <v>101</v>
      </c>
      <c r="D24" s="350" t="str">
        <f>VLOOKUP(C24,'Personal File'!$A$10:$C$15,3,FALSE)</f>
        <v>+2</v>
      </c>
      <c r="E24" s="351" t="str">
        <f t="shared" si="0"/>
        <v>Str (+2)</v>
      </c>
      <c r="F24" s="352">
        <v>0</v>
      </c>
      <c r="G24" s="336">
        <f t="shared" si="4"/>
        <v>4</v>
      </c>
      <c r="H24" s="106">
        <f t="shared" ca="1" si="2"/>
        <v>1</v>
      </c>
      <c r="I24" s="62">
        <f t="shared" ca="1" si="6"/>
        <v>5</v>
      </c>
      <c r="J24" s="63"/>
    </row>
    <row r="25" spans="1:10" s="35" customFormat="1" ht="16.8" x14ac:dyDescent="0.3">
      <c r="A25" s="121" t="s">
        <v>150</v>
      </c>
      <c r="B25" s="41">
        <v>0</v>
      </c>
      <c r="C25" s="122" t="s">
        <v>99</v>
      </c>
      <c r="D25" s="123" t="str">
        <f>VLOOKUP(C25,'Personal File'!$A$10:$C$15,3,FALSE)</f>
        <v>+2</v>
      </c>
      <c r="E25" s="124" t="str">
        <f t="shared" si="0"/>
        <v>Int (+2)</v>
      </c>
      <c r="F25" s="312">
        <v>0.5</v>
      </c>
      <c r="G25" s="335">
        <f t="shared" si="4"/>
        <v>2</v>
      </c>
      <c r="H25" s="106">
        <f t="shared" ca="1" si="2"/>
        <v>18</v>
      </c>
      <c r="I25" s="42">
        <f t="shared" ca="1" si="6"/>
        <v>20</v>
      </c>
      <c r="J25" s="43"/>
    </row>
    <row r="26" spans="1:10" s="35" customFormat="1" ht="16.8" x14ac:dyDescent="0.3">
      <c r="A26" s="121" t="s">
        <v>87</v>
      </c>
      <c r="B26" s="41">
        <v>0</v>
      </c>
      <c r="C26" s="122" t="s">
        <v>99</v>
      </c>
      <c r="D26" s="123" t="str">
        <f>VLOOKUP(C26,'Personal File'!$A$10:$C$15,3,FALSE)</f>
        <v>+2</v>
      </c>
      <c r="E26" s="124" t="str">
        <f t="shared" si="0"/>
        <v>Int (+2)</v>
      </c>
      <c r="F26" s="312">
        <v>0.5</v>
      </c>
      <c r="G26" s="335">
        <f t="shared" si="4"/>
        <v>2</v>
      </c>
      <c r="H26" s="106">
        <f t="shared" ca="1" si="2"/>
        <v>11</v>
      </c>
      <c r="I26" s="42">
        <f t="shared" ca="1" si="6"/>
        <v>13</v>
      </c>
      <c r="J26" s="43"/>
    </row>
    <row r="27" spans="1:10" s="35" customFormat="1" ht="16.8" x14ac:dyDescent="0.3">
      <c r="A27" s="121" t="s">
        <v>151</v>
      </c>
      <c r="B27" s="41">
        <v>0</v>
      </c>
      <c r="C27" s="122" t="s">
        <v>99</v>
      </c>
      <c r="D27" s="123" t="str">
        <f>VLOOKUP(C27,'Personal File'!$A$10:$C$15,3,FALSE)</f>
        <v>+2</v>
      </c>
      <c r="E27" s="124" t="str">
        <f t="shared" si="0"/>
        <v>Int (+2)</v>
      </c>
      <c r="F27" s="312">
        <v>0.5</v>
      </c>
      <c r="G27" s="335">
        <f t="shared" si="4"/>
        <v>2</v>
      </c>
      <c r="H27" s="106">
        <f t="shared" ca="1" si="2"/>
        <v>19</v>
      </c>
      <c r="I27" s="42">
        <f t="shared" ca="1" si="6"/>
        <v>21</v>
      </c>
      <c r="J27" s="43"/>
    </row>
    <row r="28" spans="1:10" s="35" customFormat="1" ht="16.8" x14ac:dyDescent="0.3">
      <c r="A28" s="67" t="s">
        <v>152</v>
      </c>
      <c r="B28" s="61">
        <v>2</v>
      </c>
      <c r="C28" s="68" t="s">
        <v>99</v>
      </c>
      <c r="D28" s="69" t="str">
        <f>VLOOKUP(C28,'Personal File'!$A$10:$C$15,3,FALSE)</f>
        <v>+2</v>
      </c>
      <c r="E28" s="70" t="str">
        <f t="shared" si="0"/>
        <v>Int (+2)</v>
      </c>
      <c r="F28" s="313">
        <v>0</v>
      </c>
      <c r="G28" s="336">
        <f t="shared" si="4"/>
        <v>4</v>
      </c>
      <c r="H28" s="106">
        <f t="shared" ca="1" si="2"/>
        <v>3</v>
      </c>
      <c r="I28" s="62">
        <f t="shared" ca="1" si="6"/>
        <v>7</v>
      </c>
      <c r="J28" s="192" t="s">
        <v>158</v>
      </c>
    </row>
    <row r="29" spans="1:10" s="35" customFormat="1" ht="16.8" x14ac:dyDescent="0.3">
      <c r="A29" s="121" t="s">
        <v>153</v>
      </c>
      <c r="B29" s="41">
        <v>0</v>
      </c>
      <c r="C29" s="122" t="s">
        <v>99</v>
      </c>
      <c r="D29" s="123" t="str">
        <f>VLOOKUP(C29,'Personal File'!$A$10:$C$15,3,FALSE)</f>
        <v>+2</v>
      </c>
      <c r="E29" s="124" t="str">
        <f t="shared" si="0"/>
        <v>Int (+2)</v>
      </c>
      <c r="F29" s="312">
        <v>0.5</v>
      </c>
      <c r="G29" s="335">
        <f t="shared" si="4"/>
        <v>2</v>
      </c>
      <c r="H29" s="106">
        <f t="shared" ca="1" si="2"/>
        <v>7</v>
      </c>
      <c r="I29" s="42">
        <f t="shared" ca="1" si="6"/>
        <v>9</v>
      </c>
      <c r="J29" s="43"/>
    </row>
    <row r="30" spans="1:10" s="35" customFormat="1" ht="16.8" x14ac:dyDescent="0.3">
      <c r="A30" s="67" t="s">
        <v>154</v>
      </c>
      <c r="B30" s="61">
        <v>1</v>
      </c>
      <c r="C30" s="68" t="s">
        <v>99</v>
      </c>
      <c r="D30" s="69" t="str">
        <f>VLOOKUP(C30,'Personal File'!$A$10:$C$15,3,FALSE)</f>
        <v>+2</v>
      </c>
      <c r="E30" s="70" t="str">
        <f t="shared" si="0"/>
        <v>Int (+2)</v>
      </c>
      <c r="F30" s="313">
        <v>0</v>
      </c>
      <c r="G30" s="336">
        <f t="shared" si="4"/>
        <v>3</v>
      </c>
      <c r="H30" s="106">
        <f t="shared" ca="1" si="2"/>
        <v>8</v>
      </c>
      <c r="I30" s="62">
        <f t="shared" ca="1" si="6"/>
        <v>11</v>
      </c>
      <c r="J30" s="63"/>
    </row>
    <row r="31" spans="1:10" s="35" customFormat="1" ht="16.8" x14ac:dyDescent="0.3">
      <c r="A31" s="67" t="s">
        <v>155</v>
      </c>
      <c r="B31" s="61">
        <v>2</v>
      </c>
      <c r="C31" s="68" t="s">
        <v>99</v>
      </c>
      <c r="D31" s="69" t="str">
        <f>VLOOKUP(C31,'Personal File'!$A$10:$C$15,3,FALSE)</f>
        <v>+2</v>
      </c>
      <c r="E31" s="70" t="str">
        <f t="shared" si="0"/>
        <v>Int (+2)</v>
      </c>
      <c r="F31" s="313">
        <v>0</v>
      </c>
      <c r="G31" s="336">
        <f t="shared" si="4"/>
        <v>4</v>
      </c>
      <c r="H31" s="106">
        <f t="shared" ca="1" si="2"/>
        <v>5</v>
      </c>
      <c r="I31" s="62">
        <f t="shared" ca="1" si="6"/>
        <v>9</v>
      </c>
      <c r="J31" s="192" t="s">
        <v>158</v>
      </c>
    </row>
    <row r="32" spans="1:10" s="35" customFormat="1" ht="16.8" x14ac:dyDescent="0.3">
      <c r="A32" s="121" t="s">
        <v>156</v>
      </c>
      <c r="B32" s="41">
        <v>0</v>
      </c>
      <c r="C32" s="122" t="s">
        <v>99</v>
      </c>
      <c r="D32" s="123" t="str">
        <f>VLOOKUP(C32,'Personal File'!$A$10:$C$15,3,FALSE)</f>
        <v>+2</v>
      </c>
      <c r="E32" s="124" t="str">
        <f t="shared" si="0"/>
        <v>Int (+2)</v>
      </c>
      <c r="F32" s="312">
        <v>0.5</v>
      </c>
      <c r="G32" s="335">
        <f t="shared" si="4"/>
        <v>2</v>
      </c>
      <c r="H32" s="106">
        <f t="shared" ca="1" si="2"/>
        <v>2</v>
      </c>
      <c r="I32" s="42">
        <f t="shared" ca="1" si="6"/>
        <v>4</v>
      </c>
      <c r="J32" s="43"/>
    </row>
    <row r="33" spans="1:10" s="35" customFormat="1" ht="16.8" x14ac:dyDescent="0.3">
      <c r="A33" s="121" t="s">
        <v>157</v>
      </c>
      <c r="B33" s="41">
        <v>0</v>
      </c>
      <c r="C33" s="122" t="s">
        <v>99</v>
      </c>
      <c r="D33" s="123" t="str">
        <f>VLOOKUP(C33,'Personal File'!$A$10:$C$15,3,FALSE)</f>
        <v>+2</v>
      </c>
      <c r="E33" s="124" t="str">
        <f t="shared" ref="E33" si="8">CONCATENATE(LEFT(C33,3)," (",D33,")")</f>
        <v>Int (+2)</v>
      </c>
      <c r="F33" s="312">
        <v>0.5</v>
      </c>
      <c r="G33" s="335">
        <f t="shared" si="4"/>
        <v>2</v>
      </c>
      <c r="H33" s="106">
        <f t="shared" ca="1" si="2"/>
        <v>8</v>
      </c>
      <c r="I33" s="42">
        <f t="shared" ref="I33" ca="1" si="9">SUM(G33:H33)</f>
        <v>10</v>
      </c>
      <c r="J33" s="43"/>
    </row>
    <row r="34" spans="1:10" s="35" customFormat="1" ht="16.8" x14ac:dyDescent="0.3">
      <c r="A34" s="121" t="s">
        <v>146</v>
      </c>
      <c r="B34" s="41">
        <v>0</v>
      </c>
      <c r="C34" s="122" t="s">
        <v>99</v>
      </c>
      <c r="D34" s="123" t="str">
        <f>VLOOKUP(C34,'Personal File'!$A$10:$C$15,3,FALSE)</f>
        <v>+2</v>
      </c>
      <c r="E34" s="124" t="str">
        <f t="shared" si="0"/>
        <v>Int (+2)</v>
      </c>
      <c r="F34" s="312">
        <v>0.5</v>
      </c>
      <c r="G34" s="335">
        <f t="shared" si="4"/>
        <v>2</v>
      </c>
      <c r="H34" s="106">
        <f t="shared" ca="1" si="2"/>
        <v>5</v>
      </c>
      <c r="I34" s="42">
        <f t="shared" ref="I34" ca="1" si="10">SUM(G34:H34)</f>
        <v>7</v>
      </c>
      <c r="J34" s="294" t="s">
        <v>158</v>
      </c>
    </row>
    <row r="35" spans="1:10" s="35" customFormat="1" ht="16.8" x14ac:dyDescent="0.3">
      <c r="A35" s="75" t="s">
        <v>40</v>
      </c>
      <c r="B35" s="61">
        <v>3</v>
      </c>
      <c r="C35" s="76" t="s">
        <v>98</v>
      </c>
      <c r="D35" s="77" t="str">
        <f>VLOOKUP(C35,'Personal File'!$A$10:$C$15,3,FALSE)</f>
        <v>+1</v>
      </c>
      <c r="E35" s="78" t="str">
        <f t="shared" si="0"/>
        <v>Wis (+1)</v>
      </c>
      <c r="F35" s="313">
        <v>0</v>
      </c>
      <c r="G35" s="336">
        <f t="shared" si="4"/>
        <v>4</v>
      </c>
      <c r="H35" s="106">
        <f t="shared" ca="1" si="2"/>
        <v>15</v>
      </c>
      <c r="I35" s="62">
        <f t="shared" ca="1" si="6"/>
        <v>19</v>
      </c>
      <c r="J35" s="63"/>
    </row>
    <row r="36" spans="1:10" s="35" customFormat="1" ht="16.8" x14ac:dyDescent="0.3">
      <c r="A36" s="71" t="s">
        <v>10</v>
      </c>
      <c r="B36" s="61">
        <v>3</v>
      </c>
      <c r="C36" s="72" t="s">
        <v>97</v>
      </c>
      <c r="D36" s="73" t="str">
        <f>VLOOKUP(C36,'Personal File'!$A$10:$C$15,3,FALSE)</f>
        <v>+2</v>
      </c>
      <c r="E36" s="74" t="str">
        <f t="shared" si="0"/>
        <v>Dex (+2)</v>
      </c>
      <c r="F36" s="313">
        <v>0</v>
      </c>
      <c r="G36" s="336">
        <f t="shared" si="4"/>
        <v>5</v>
      </c>
      <c r="H36" s="106">
        <f t="shared" ca="1" si="2"/>
        <v>19</v>
      </c>
      <c r="I36" s="62">
        <f t="shared" ca="1" si="6"/>
        <v>24</v>
      </c>
      <c r="J36" s="63"/>
    </row>
    <row r="37" spans="1:10" s="35" customFormat="1" ht="16.8" x14ac:dyDescent="0.3">
      <c r="A37" s="71" t="s">
        <v>41</v>
      </c>
      <c r="B37" s="61">
        <v>1</v>
      </c>
      <c r="C37" s="72" t="s">
        <v>97</v>
      </c>
      <c r="D37" s="73" t="str">
        <f>VLOOKUP(C37,'Personal File'!$A$10:$C$15,3,FALSE)</f>
        <v>+2</v>
      </c>
      <c r="E37" s="74" t="str">
        <f t="shared" si="0"/>
        <v>Dex (+2)</v>
      </c>
      <c r="F37" s="313">
        <v>2</v>
      </c>
      <c r="G37" s="336">
        <f t="shared" si="4"/>
        <v>5</v>
      </c>
      <c r="H37" s="106">
        <f t="shared" ca="1" si="2"/>
        <v>11</v>
      </c>
      <c r="I37" s="62">
        <f t="shared" ca="1" si="6"/>
        <v>16</v>
      </c>
      <c r="J37" s="63"/>
    </row>
    <row r="38" spans="1:10" ht="16.8" x14ac:dyDescent="0.3">
      <c r="A38" s="87" t="s">
        <v>159</v>
      </c>
      <c r="B38" s="41">
        <v>4</v>
      </c>
      <c r="C38" s="88" t="s">
        <v>100</v>
      </c>
      <c r="D38" s="89">
        <f>VLOOKUP(C38,'Personal File'!$A$10:$C$15,3,FALSE)</f>
        <v>-2</v>
      </c>
      <c r="E38" s="90" t="str">
        <f t="shared" si="0"/>
        <v>Cha (-2)</v>
      </c>
      <c r="F38" s="312">
        <v>0</v>
      </c>
      <c r="G38" s="335">
        <f t="shared" si="4"/>
        <v>2</v>
      </c>
      <c r="H38" s="106">
        <f t="shared" ca="1" si="2"/>
        <v>9</v>
      </c>
      <c r="I38" s="42">
        <f t="shared" ca="1" si="6"/>
        <v>11</v>
      </c>
      <c r="J38" s="43"/>
    </row>
    <row r="39" spans="1:10" ht="16.8" x14ac:dyDescent="0.3">
      <c r="A39" s="60" t="s">
        <v>160</v>
      </c>
      <c r="B39" s="61">
        <v>1</v>
      </c>
      <c r="C39" s="76" t="s">
        <v>98</v>
      </c>
      <c r="D39" s="77" t="str">
        <f>VLOOKUP(C39,'Personal File'!$A$10:$C$15,3,FALSE)</f>
        <v>+1</v>
      </c>
      <c r="E39" s="78" t="str">
        <f t="shared" si="0"/>
        <v>Wis (+1)</v>
      </c>
      <c r="F39" s="313">
        <v>0</v>
      </c>
      <c r="G39" s="336">
        <f t="shared" si="4"/>
        <v>2</v>
      </c>
      <c r="H39" s="106">
        <f t="shared" ca="1" si="2"/>
        <v>1</v>
      </c>
      <c r="I39" s="62">
        <f t="shared" ca="1" si="6"/>
        <v>3</v>
      </c>
      <c r="J39" s="63"/>
    </row>
    <row r="40" spans="1:10" ht="16.8" x14ac:dyDescent="0.3">
      <c r="A40" s="87" t="s">
        <v>161</v>
      </c>
      <c r="B40" s="41">
        <v>0</v>
      </c>
      <c r="C40" s="96" t="s">
        <v>98</v>
      </c>
      <c r="D40" s="97" t="str">
        <f>VLOOKUP(C40,'Personal File'!$A$10:$C$15,3,FALSE)</f>
        <v>+1</v>
      </c>
      <c r="E40" s="98" t="str">
        <f t="shared" ref="E40" si="11">CONCATENATE(LEFT(C40,3)," (",D40,")")</f>
        <v>Wis (+1)</v>
      </c>
      <c r="F40" s="312">
        <v>0.5</v>
      </c>
      <c r="G40" s="335">
        <f t="shared" si="4"/>
        <v>1</v>
      </c>
      <c r="H40" s="106">
        <f t="shared" ca="1" si="2"/>
        <v>1</v>
      </c>
      <c r="I40" s="42">
        <f t="shared" ref="I40" ca="1" si="12">SUM(G40:H40)</f>
        <v>2</v>
      </c>
      <c r="J40" s="43"/>
    </row>
    <row r="41" spans="1:10" ht="16.8" x14ac:dyDescent="0.3">
      <c r="A41" s="91" t="s">
        <v>11</v>
      </c>
      <c r="B41" s="41">
        <v>0</v>
      </c>
      <c r="C41" s="92" t="s">
        <v>97</v>
      </c>
      <c r="D41" s="93" t="str">
        <f>VLOOKUP(C41,'Personal File'!$A$10:$C$15,3,FALSE)</f>
        <v>+2</v>
      </c>
      <c r="E41" s="94" t="str">
        <f t="shared" si="0"/>
        <v>Dex (+2)</v>
      </c>
      <c r="F41" s="312">
        <v>0</v>
      </c>
      <c r="G41" s="335">
        <f t="shared" si="4"/>
        <v>2</v>
      </c>
      <c r="H41" s="106">
        <f t="shared" ca="1" si="2"/>
        <v>18</v>
      </c>
      <c r="I41" s="42">
        <f t="shared" ca="1" si="6"/>
        <v>20</v>
      </c>
      <c r="J41" s="43"/>
    </row>
    <row r="42" spans="1:10" ht="16.8" x14ac:dyDescent="0.3">
      <c r="A42" s="67" t="s">
        <v>12</v>
      </c>
      <c r="B42" s="61">
        <v>2</v>
      </c>
      <c r="C42" s="68" t="s">
        <v>99</v>
      </c>
      <c r="D42" s="69" t="str">
        <f>VLOOKUP(C42,'Personal File'!$A$10:$C$15,3,FALSE)</f>
        <v>+2</v>
      </c>
      <c r="E42" s="70" t="str">
        <f t="shared" si="0"/>
        <v>Int (+2)</v>
      </c>
      <c r="F42" s="313">
        <v>0</v>
      </c>
      <c r="G42" s="336">
        <f t="shared" si="4"/>
        <v>4</v>
      </c>
      <c r="H42" s="106">
        <f t="shared" ca="1" si="2"/>
        <v>10</v>
      </c>
      <c r="I42" s="62">
        <f t="shared" ca="1" si="6"/>
        <v>14</v>
      </c>
      <c r="J42" s="192" t="s">
        <v>162</v>
      </c>
    </row>
    <row r="43" spans="1:10" ht="16.8" x14ac:dyDescent="0.3">
      <c r="A43" s="75" t="s">
        <v>42</v>
      </c>
      <c r="B43" s="61">
        <v>1</v>
      </c>
      <c r="C43" s="76" t="s">
        <v>98</v>
      </c>
      <c r="D43" s="77" t="str">
        <f>VLOOKUP(C43,'Personal File'!$A$10:$C$15,3,FALSE)</f>
        <v>+1</v>
      </c>
      <c r="E43" s="78" t="str">
        <f t="shared" si="0"/>
        <v>Wis (+1)</v>
      </c>
      <c r="F43" s="313">
        <v>0</v>
      </c>
      <c r="G43" s="336">
        <f t="shared" si="4"/>
        <v>2</v>
      </c>
      <c r="H43" s="106">
        <f t="shared" ca="1" si="2"/>
        <v>17</v>
      </c>
      <c r="I43" s="62">
        <f t="shared" ca="1" si="6"/>
        <v>19</v>
      </c>
      <c r="J43" s="63"/>
    </row>
    <row r="44" spans="1:10" ht="16.8" x14ac:dyDescent="0.3">
      <c r="A44" s="91" t="s">
        <v>66</v>
      </c>
      <c r="B44" s="41">
        <v>0</v>
      </c>
      <c r="C44" s="92" t="s">
        <v>97</v>
      </c>
      <c r="D44" s="93" t="str">
        <f>VLOOKUP(C44,'Personal File'!$A$10:$C$15,3,FALSE)</f>
        <v>+2</v>
      </c>
      <c r="E44" s="94" t="str">
        <f t="shared" si="0"/>
        <v>Dex (+2)</v>
      </c>
      <c r="F44" s="312">
        <v>0</v>
      </c>
      <c r="G44" s="335">
        <f t="shared" si="4"/>
        <v>2</v>
      </c>
      <c r="H44" s="106">
        <f t="shared" ca="1" si="2"/>
        <v>16</v>
      </c>
      <c r="I44" s="42">
        <f t="shared" ca="1" si="6"/>
        <v>18</v>
      </c>
      <c r="J44" s="43"/>
    </row>
    <row r="45" spans="1:10" ht="16.8" x14ac:dyDescent="0.3">
      <c r="A45" s="121" t="s">
        <v>65</v>
      </c>
      <c r="B45" s="41">
        <v>0</v>
      </c>
      <c r="C45" s="122" t="s">
        <v>99</v>
      </c>
      <c r="D45" s="123" t="str">
        <f>VLOOKUP(C45,'Personal File'!$A$10:$C$15,3,FALSE)</f>
        <v>+2</v>
      </c>
      <c r="E45" s="124" t="str">
        <f t="shared" si="0"/>
        <v>Int (+2)</v>
      </c>
      <c r="F45" s="312">
        <v>0</v>
      </c>
      <c r="G45" s="335">
        <f t="shared" si="4"/>
        <v>2</v>
      </c>
      <c r="H45" s="106">
        <f t="shared" ca="1" si="2"/>
        <v>19</v>
      </c>
      <c r="I45" s="42">
        <f t="shared" ca="1" si="6"/>
        <v>21</v>
      </c>
      <c r="J45" s="294"/>
    </row>
    <row r="46" spans="1:10" ht="16.8" x14ac:dyDescent="0.3">
      <c r="A46" s="121" t="s">
        <v>43</v>
      </c>
      <c r="B46" s="41">
        <v>0</v>
      </c>
      <c r="C46" s="122" t="s">
        <v>99</v>
      </c>
      <c r="D46" s="123" t="str">
        <f>VLOOKUP(C46,'Personal File'!$A$10:$C$15,3,FALSE)</f>
        <v>+2</v>
      </c>
      <c r="E46" s="124" t="str">
        <f t="shared" si="0"/>
        <v>Int (+2)</v>
      </c>
      <c r="F46" s="312">
        <v>0</v>
      </c>
      <c r="G46" s="335">
        <f t="shared" si="4"/>
        <v>2</v>
      </c>
      <c r="H46" s="106">
        <f t="shared" ca="1" si="2"/>
        <v>18</v>
      </c>
      <c r="I46" s="42">
        <f t="shared" ca="1" si="6"/>
        <v>20</v>
      </c>
      <c r="J46" s="294"/>
    </row>
    <row r="47" spans="1:10" ht="16.8" x14ac:dyDescent="0.3">
      <c r="A47" s="75" t="s">
        <v>44</v>
      </c>
      <c r="B47" s="61">
        <v>3</v>
      </c>
      <c r="C47" s="76" t="s">
        <v>98</v>
      </c>
      <c r="D47" s="77" t="str">
        <f>VLOOKUP(C47,'Personal File'!$A$10:$C$15,3,FALSE)</f>
        <v>+1</v>
      </c>
      <c r="E47" s="78" t="str">
        <f t="shared" si="0"/>
        <v>Wis (+1)</v>
      </c>
      <c r="F47" s="313">
        <v>0</v>
      </c>
      <c r="G47" s="336">
        <f t="shared" si="4"/>
        <v>4</v>
      </c>
      <c r="H47" s="106">
        <f t="shared" ca="1" si="2"/>
        <v>10</v>
      </c>
      <c r="I47" s="62">
        <f t="shared" ca="1" si="6"/>
        <v>14</v>
      </c>
      <c r="J47" s="63"/>
    </row>
    <row r="48" spans="1:10" ht="16.8" x14ac:dyDescent="0.3">
      <c r="A48" s="75" t="s">
        <v>67</v>
      </c>
      <c r="B48" s="61">
        <v>2</v>
      </c>
      <c r="C48" s="76" t="s">
        <v>98</v>
      </c>
      <c r="D48" s="77" t="str">
        <f>VLOOKUP(C48,'Personal File'!$A$10:$C$15,3,FALSE)</f>
        <v>+1</v>
      </c>
      <c r="E48" s="78" t="str">
        <f t="shared" si="0"/>
        <v>Wis (+1)</v>
      </c>
      <c r="F48" s="313">
        <v>1</v>
      </c>
      <c r="G48" s="336">
        <f t="shared" si="4"/>
        <v>4</v>
      </c>
      <c r="H48" s="106">
        <f t="shared" ca="1" si="2"/>
        <v>18</v>
      </c>
      <c r="I48" s="62">
        <f t="shared" ca="1" si="6"/>
        <v>22</v>
      </c>
      <c r="J48" s="63"/>
    </row>
    <row r="49" spans="1:10" ht="16.8" x14ac:dyDescent="0.3">
      <c r="A49" s="348" t="s">
        <v>13</v>
      </c>
      <c r="B49" s="61">
        <v>1</v>
      </c>
      <c r="C49" s="349" t="s">
        <v>101</v>
      </c>
      <c r="D49" s="350" t="str">
        <f>VLOOKUP(C49,'Personal File'!$A$10:$C$15,3,FALSE)</f>
        <v>+2</v>
      </c>
      <c r="E49" s="351" t="str">
        <f t="shared" si="0"/>
        <v>Str (+2)</v>
      </c>
      <c r="F49" s="313">
        <v>0</v>
      </c>
      <c r="G49" s="336">
        <f t="shared" si="4"/>
        <v>3</v>
      </c>
      <c r="H49" s="106">
        <f t="shared" ca="1" si="2"/>
        <v>11</v>
      </c>
      <c r="I49" s="62">
        <f t="shared" ca="1" si="6"/>
        <v>14</v>
      </c>
      <c r="J49" s="63"/>
    </row>
    <row r="50" spans="1:10" ht="16.8" x14ac:dyDescent="0.3">
      <c r="A50" s="71" t="s">
        <v>45</v>
      </c>
      <c r="B50" s="61">
        <v>2</v>
      </c>
      <c r="C50" s="72" t="s">
        <v>97</v>
      </c>
      <c r="D50" s="73" t="str">
        <f>VLOOKUP(C50,'Personal File'!$A$10:$C$15,3,FALSE)</f>
        <v>+2</v>
      </c>
      <c r="E50" s="74" t="str">
        <f t="shared" si="0"/>
        <v>Dex (+2)</v>
      </c>
      <c r="F50" s="313">
        <v>0</v>
      </c>
      <c r="G50" s="336">
        <f t="shared" si="4"/>
        <v>4</v>
      </c>
      <c r="H50" s="106">
        <f t="shared" ca="1" si="2"/>
        <v>5</v>
      </c>
      <c r="I50" s="62">
        <f t="shared" ca="1" si="6"/>
        <v>9</v>
      </c>
      <c r="J50" s="63"/>
    </row>
    <row r="51" spans="1:10" ht="16.8" x14ac:dyDescent="0.3">
      <c r="A51" s="87" t="s">
        <v>46</v>
      </c>
      <c r="B51" s="41">
        <v>0</v>
      </c>
      <c r="C51" s="88" t="s">
        <v>100</v>
      </c>
      <c r="D51" s="89">
        <f>VLOOKUP(C51,'Personal File'!$A$10:$C$15,3,FALSE)</f>
        <v>-2</v>
      </c>
      <c r="E51" s="90" t="str">
        <f t="shared" si="0"/>
        <v>Cha (-2)</v>
      </c>
      <c r="F51" s="312">
        <v>0</v>
      </c>
      <c r="G51" s="335">
        <f t="shared" si="4"/>
        <v>-2</v>
      </c>
      <c r="H51" s="106">
        <f t="shared" ca="1" si="2"/>
        <v>1</v>
      </c>
      <c r="I51" s="42">
        <f t="shared" ca="1" si="6"/>
        <v>-1</v>
      </c>
      <c r="J51" s="43"/>
    </row>
    <row r="52" spans="1:10" ht="17.399999999999999" thickBot="1" x14ac:dyDescent="0.35">
      <c r="A52" s="353" t="s">
        <v>47</v>
      </c>
      <c r="B52" s="354">
        <v>1</v>
      </c>
      <c r="C52" s="355" t="s">
        <v>97</v>
      </c>
      <c r="D52" s="356" t="str">
        <f>VLOOKUP(C52,'Personal File'!$A$10:$C$15,3,FALSE)</f>
        <v>+2</v>
      </c>
      <c r="E52" s="357" t="str">
        <f t="shared" si="0"/>
        <v>Dex (+2)</v>
      </c>
      <c r="F52" s="358">
        <v>2</v>
      </c>
      <c r="G52" s="359">
        <f t="shared" si="4"/>
        <v>5</v>
      </c>
      <c r="H52" s="125">
        <f t="shared" ca="1" si="2"/>
        <v>14</v>
      </c>
      <c r="I52" s="360">
        <f t="shared" ca="1" si="6"/>
        <v>19</v>
      </c>
      <c r="J52" s="361"/>
    </row>
    <row r="53" spans="1:10" ht="16.2" thickTop="1" x14ac:dyDescent="0.3">
      <c r="B53" s="40">
        <f>SUM(B6:B52)</f>
        <v>40</v>
      </c>
      <c r="E53" s="194">
        <f>SUM(E54:E61)</f>
        <v>40</v>
      </c>
    </row>
    <row r="54" spans="1:10" x14ac:dyDescent="0.3">
      <c r="B54" s="40"/>
      <c r="E54" s="193">
        <f>4*(8+'Personal File'!$C$13)</f>
        <v>40</v>
      </c>
      <c r="F54" s="99" t="s">
        <v>127</v>
      </c>
    </row>
    <row r="55" spans="1:10" x14ac:dyDescent="0.3">
      <c r="E55" s="195"/>
      <c r="F55" s="99"/>
    </row>
    <row r="56" spans="1:10" x14ac:dyDescent="0.3">
      <c r="E56" s="195"/>
      <c r="F56" s="99"/>
    </row>
    <row r="57" spans="1:10" x14ac:dyDescent="0.3">
      <c r="E57" s="195"/>
      <c r="F57" s="99"/>
    </row>
    <row r="58" spans="1:10" x14ac:dyDescent="0.3">
      <c r="E58" s="193"/>
      <c r="F58" s="99"/>
    </row>
    <row r="59" spans="1:10" x14ac:dyDescent="0.3">
      <c r="E59" s="193"/>
      <c r="F59" s="99"/>
    </row>
    <row r="60" spans="1:10" x14ac:dyDescent="0.3">
      <c r="E60" s="193"/>
      <c r="F60" s="99"/>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showGridLines="0" workbookViewId="0"/>
  </sheetViews>
  <sheetFormatPr defaultColWidth="8.69921875" defaultRowHeight="16.8" x14ac:dyDescent="0.3"/>
  <cols>
    <col min="1" max="1" width="23.296875" style="85" bestFit="1" customWidth="1"/>
    <col min="2" max="2" width="2.19921875" style="86" customWidth="1"/>
    <col min="3" max="3" width="26.796875" style="37" bestFit="1" customWidth="1"/>
    <col min="4" max="4" width="2.19921875" style="37" customWidth="1"/>
    <col min="5" max="5" width="22.09765625" style="37" bestFit="1" customWidth="1"/>
    <col min="6" max="16384" width="8.69921875" style="83"/>
  </cols>
  <sheetData>
    <row r="1" spans="1:5" s="15" customFormat="1" ht="22.2" thickTop="1" thickBot="1" x14ac:dyDescent="0.45">
      <c r="A1" s="230" t="s">
        <v>70</v>
      </c>
      <c r="C1" s="314" t="s">
        <v>68</v>
      </c>
      <c r="D1" s="37"/>
      <c r="E1" s="318" t="s">
        <v>57</v>
      </c>
    </row>
    <row r="2" spans="1:5" x14ac:dyDescent="0.3">
      <c r="A2" s="101" t="s">
        <v>144</v>
      </c>
      <c r="B2" s="83"/>
      <c r="C2" s="315" t="s">
        <v>74</v>
      </c>
      <c r="E2" s="319" t="s">
        <v>130</v>
      </c>
    </row>
    <row r="3" spans="1:5" ht="17.399999999999999" thickBot="1" x14ac:dyDescent="0.35">
      <c r="A3" s="334" t="s">
        <v>145</v>
      </c>
      <c r="B3" s="83"/>
      <c r="C3" s="316" t="s">
        <v>82</v>
      </c>
      <c r="E3" s="320" t="s">
        <v>136</v>
      </c>
    </row>
    <row r="4" spans="1:5" ht="18" thickTop="1" thickBot="1" x14ac:dyDescent="0.35">
      <c r="A4" s="334" t="s">
        <v>189</v>
      </c>
      <c r="B4" s="83"/>
      <c r="C4" s="317" t="s">
        <v>75</v>
      </c>
    </row>
    <row r="5" spans="1:5" ht="18" thickTop="1" thickBot="1" x14ac:dyDescent="0.35">
      <c r="A5" s="362" t="s">
        <v>188</v>
      </c>
      <c r="B5" s="83"/>
    </row>
    <row r="6" spans="1:5" ht="22.2" thickTop="1" thickBot="1" x14ac:dyDescent="0.35">
      <c r="B6" s="83"/>
      <c r="C6" s="323" t="s">
        <v>137</v>
      </c>
    </row>
    <row r="7" spans="1:5" ht="22.2" thickTop="1" thickBot="1" x14ac:dyDescent="0.45">
      <c r="A7" s="230" t="s">
        <v>128</v>
      </c>
      <c r="B7" s="83"/>
      <c r="C7" s="324" t="s">
        <v>138</v>
      </c>
    </row>
    <row r="8" spans="1:5" ht="17.399999999999999" thickBot="1" x14ac:dyDescent="0.35">
      <c r="A8" s="84" t="s">
        <v>129</v>
      </c>
      <c r="B8" s="83"/>
      <c r="C8" s="325"/>
    </row>
    <row r="9" spans="1:5" ht="22.2" thickTop="1" thickBot="1" x14ac:dyDescent="0.35">
      <c r="A9" s="295" t="s">
        <v>71</v>
      </c>
      <c r="B9" s="83"/>
      <c r="C9" s="331" t="s">
        <v>139</v>
      </c>
    </row>
    <row r="10" spans="1:5" ht="17.399999999999999" thickTop="1" x14ac:dyDescent="0.3">
      <c r="B10" s="83"/>
      <c r="C10" s="332" t="s">
        <v>140</v>
      </c>
    </row>
    <row r="11" spans="1:5" ht="17.399999999999999" thickBot="1" x14ac:dyDescent="0.35">
      <c r="A11" s="83"/>
      <c r="B11" s="83"/>
      <c r="C11" s="333" t="s">
        <v>141</v>
      </c>
    </row>
    <row r="12" spans="1:5" ht="17.399999999999999" thickTop="1" x14ac:dyDescent="0.3"/>
  </sheetData>
  <sortState xmlns:xlrd2="http://schemas.microsoft.com/office/spreadsheetml/2017/richdata2" ref="C1:E11">
    <sortCondition ref="C1:C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
  <sheetViews>
    <sheetView showGridLines="0" workbookViewId="0"/>
  </sheetViews>
  <sheetFormatPr defaultColWidth="13" defaultRowHeight="15.6" x14ac:dyDescent="0.3"/>
  <cols>
    <col min="1" max="1" width="23.796875" style="153" bestFit="1" customWidth="1"/>
    <col min="2" max="2" width="8.59765625" style="153" bestFit="1" customWidth="1"/>
    <col min="3" max="3" width="4.3984375" style="153" bestFit="1" customWidth="1"/>
    <col min="4" max="4" width="6.19921875" style="153" bestFit="1" customWidth="1"/>
    <col min="5" max="5" width="8.5" style="153" bestFit="1" customWidth="1"/>
    <col min="6" max="6" width="8.8984375" style="153" bestFit="1" customWidth="1"/>
    <col min="7" max="7" width="4.3984375" style="153" bestFit="1" customWidth="1"/>
    <col min="8" max="8" width="5.59765625" style="153" bestFit="1" customWidth="1"/>
    <col min="9" max="9" width="5.5" style="153" bestFit="1" customWidth="1"/>
    <col min="10" max="10" width="6.19921875" style="153" bestFit="1" customWidth="1"/>
    <col min="11" max="11" width="10.19921875" style="153" bestFit="1" customWidth="1"/>
    <col min="12" max="12" width="3" style="146" customWidth="1"/>
    <col min="13" max="13" width="5.796875" style="146" bestFit="1" customWidth="1"/>
    <col min="14" max="14" width="8.8984375" style="146" bestFit="1" customWidth="1"/>
    <col min="15" max="16384" width="13" style="146"/>
  </cols>
  <sheetData>
    <row r="1" spans="1:14" ht="23.4" thickBot="1" x14ac:dyDescent="0.35">
      <c r="A1" s="145" t="s">
        <v>14</v>
      </c>
      <c r="B1" s="145"/>
      <c r="C1" s="145"/>
      <c r="D1" s="145"/>
      <c r="E1" s="145"/>
      <c r="F1" s="145"/>
      <c r="G1" s="145"/>
      <c r="H1" s="145"/>
      <c r="I1" s="145"/>
      <c r="J1" s="145"/>
      <c r="K1" s="145"/>
    </row>
    <row r="2" spans="1:14" ht="16.8" thickTop="1" thickBot="1" x14ac:dyDescent="0.35">
      <c r="A2" s="147" t="s">
        <v>0</v>
      </c>
      <c r="B2" s="148" t="s">
        <v>1</v>
      </c>
      <c r="C2" s="148" t="s">
        <v>17</v>
      </c>
      <c r="D2" s="148" t="s">
        <v>18</v>
      </c>
      <c r="E2" s="149" t="s">
        <v>51</v>
      </c>
      <c r="F2" s="148" t="s">
        <v>15</v>
      </c>
      <c r="G2" s="148" t="s">
        <v>19</v>
      </c>
      <c r="H2" s="150" t="s">
        <v>69</v>
      </c>
      <c r="I2" s="151" t="s">
        <v>73</v>
      </c>
      <c r="J2" s="150" t="s">
        <v>62</v>
      </c>
      <c r="K2" s="152" t="s">
        <v>61</v>
      </c>
      <c r="M2" s="197" t="s">
        <v>88</v>
      </c>
    </row>
    <row r="3" spans="1:14" x14ac:dyDescent="0.3">
      <c r="A3" s="245" t="s">
        <v>163</v>
      </c>
      <c r="B3" s="246" t="s">
        <v>81</v>
      </c>
      <c r="C3" s="247" t="str">
        <f>'Personal File'!$C$10</f>
        <v>+2</v>
      </c>
      <c r="D3" s="248">
        <v>0</v>
      </c>
      <c r="E3" s="248" t="s">
        <v>165</v>
      </c>
      <c r="F3" s="249" t="s">
        <v>166</v>
      </c>
      <c r="G3" s="301">
        <v>2</v>
      </c>
      <c r="H3" s="250" t="str">
        <f>CONCATENATE("+",'Personal File'!$B$8+'Personal File'!$C$10+D3)</f>
        <v>+2</v>
      </c>
      <c r="I3" s="251">
        <f t="shared" ref="I3" ca="1" si="0">RANDBETWEEN(1,20)</f>
        <v>9</v>
      </c>
      <c r="J3" s="252">
        <f t="shared" ref="J3" ca="1" si="1">I3+H3</f>
        <v>11</v>
      </c>
      <c r="K3" s="253" t="s">
        <v>164</v>
      </c>
      <c r="M3" s="198">
        <v>20</v>
      </c>
      <c r="N3" s="296"/>
    </row>
    <row r="4" spans="1:14" x14ac:dyDescent="0.3">
      <c r="A4" s="254" t="s">
        <v>167</v>
      </c>
      <c r="B4" s="228" t="s">
        <v>81</v>
      </c>
      <c r="C4" s="255" t="str">
        <f>'Personal File'!$C$10</f>
        <v>+2</v>
      </c>
      <c r="D4" s="256">
        <v>0</v>
      </c>
      <c r="E4" s="256" t="s">
        <v>79</v>
      </c>
      <c r="F4" s="257" t="s">
        <v>80</v>
      </c>
      <c r="G4" s="286">
        <v>4</v>
      </c>
      <c r="H4" s="258" t="str">
        <f>CONCATENATE("+",'Personal File'!$B$8+'Personal File'!$C$10+D4)</f>
        <v>+2</v>
      </c>
      <c r="I4" s="259">
        <f t="shared" ref="I4:I5" ca="1" si="2">RANDBETWEEN(1,20)</f>
        <v>19</v>
      </c>
      <c r="J4" s="260">
        <f t="shared" ref="J4" ca="1" si="3">I4+H4</f>
        <v>21</v>
      </c>
      <c r="K4" s="243" t="s">
        <v>164</v>
      </c>
      <c r="M4" s="229">
        <v>5</v>
      </c>
    </row>
    <row r="5" spans="1:14" ht="16.2" thickBot="1" x14ac:dyDescent="0.35">
      <c r="A5" s="271" t="s">
        <v>168</v>
      </c>
      <c r="B5" s="261" t="s">
        <v>121</v>
      </c>
      <c r="C5" s="347" t="str">
        <f>'Personal File'!$C$10</f>
        <v>+2</v>
      </c>
      <c r="D5" s="262" t="s">
        <v>49</v>
      </c>
      <c r="E5" s="262" t="s">
        <v>76</v>
      </c>
      <c r="F5" s="263" t="s">
        <v>169</v>
      </c>
      <c r="G5" s="342">
        <v>1</v>
      </c>
      <c r="H5" s="264" t="str">
        <f>CONCATENATE("+",'Personal File'!$B$8+'Personal File'!$C$10+D5)</f>
        <v>+2</v>
      </c>
      <c r="I5" s="159">
        <f t="shared" ca="1" si="2"/>
        <v>12</v>
      </c>
      <c r="J5" s="265">
        <f t="shared" ref="J5" ca="1" si="4">I5+H5</f>
        <v>14</v>
      </c>
      <c r="K5" s="346" t="s">
        <v>164</v>
      </c>
      <c r="M5" s="344">
        <v>4</v>
      </c>
    </row>
    <row r="6" spans="1:14" ht="6" customHeight="1" thickTop="1" thickBot="1" x14ac:dyDescent="0.35"/>
    <row r="7" spans="1:14" ht="16.8" thickTop="1" thickBot="1" x14ac:dyDescent="0.35">
      <c r="A7" s="147" t="s">
        <v>3</v>
      </c>
      <c r="B7" s="148" t="s">
        <v>4</v>
      </c>
      <c r="C7" s="148" t="s">
        <v>17</v>
      </c>
      <c r="D7" s="148" t="s">
        <v>18</v>
      </c>
      <c r="E7" s="149" t="s">
        <v>51</v>
      </c>
      <c r="F7" s="148" t="s">
        <v>5</v>
      </c>
      <c r="G7" s="148" t="s">
        <v>19</v>
      </c>
      <c r="H7" s="150" t="s">
        <v>69</v>
      </c>
      <c r="I7" s="151" t="s">
        <v>73</v>
      </c>
      <c r="J7" s="150" t="s">
        <v>62</v>
      </c>
      <c r="K7" s="152" t="s">
        <v>61</v>
      </c>
      <c r="M7" s="197" t="s">
        <v>88</v>
      </c>
    </row>
    <row r="8" spans="1:14" x14ac:dyDescent="0.3">
      <c r="A8" s="254" t="s">
        <v>170</v>
      </c>
      <c r="B8" s="228" t="s">
        <v>81</v>
      </c>
      <c r="C8" s="228" t="str">
        <f>'Personal File'!C10</f>
        <v>+2</v>
      </c>
      <c r="D8" s="272" t="s">
        <v>49</v>
      </c>
      <c r="E8" s="228" t="s">
        <v>171</v>
      </c>
      <c r="F8" s="272" t="s">
        <v>172</v>
      </c>
      <c r="G8" s="286">
        <v>2</v>
      </c>
      <c r="H8" s="287" t="str">
        <f>CONCATENATE("+",'Personal File'!$B$8+'Personal File'!$C$11+D8)</f>
        <v>+2</v>
      </c>
      <c r="I8" s="259">
        <f ca="1">RANDBETWEEN(1,20)</f>
        <v>14</v>
      </c>
      <c r="J8" s="260">
        <f ca="1">I8+H8</f>
        <v>16</v>
      </c>
      <c r="K8" s="253" t="s">
        <v>164</v>
      </c>
      <c r="M8" s="229">
        <v>225</v>
      </c>
      <c r="N8" s="296"/>
    </row>
    <row r="9" spans="1:14" x14ac:dyDescent="0.3">
      <c r="A9" s="238"/>
      <c r="B9" s="239"/>
      <c r="C9" s="321"/>
      <c r="D9" s="321"/>
      <c r="E9" s="239"/>
      <c r="F9" s="321"/>
      <c r="G9" s="343"/>
      <c r="H9" s="240" t="str">
        <f>CONCATENATE("+",'Personal File'!$B$8+'Personal File'!$C$11+D9)</f>
        <v>+2</v>
      </c>
      <c r="I9" s="241">
        <f t="shared" ref="I9" ca="1" si="5">RANDBETWEEN(1,20)</f>
        <v>14</v>
      </c>
      <c r="J9" s="242">
        <f t="shared" ref="J9" ca="1" si="6">I9+H9</f>
        <v>16</v>
      </c>
      <c r="K9" s="322"/>
      <c r="M9" s="229"/>
    </row>
    <row r="10" spans="1:14" ht="16.2" thickBot="1" x14ac:dyDescent="0.35">
      <c r="A10" s="154" t="s">
        <v>83</v>
      </c>
      <c r="B10" s="155" t="s">
        <v>86</v>
      </c>
      <c r="C10" s="156" t="str">
        <f>'Personal File'!$C$10</f>
        <v>+2</v>
      </c>
      <c r="D10" s="156" t="s">
        <v>49</v>
      </c>
      <c r="E10" s="155" t="s">
        <v>86</v>
      </c>
      <c r="F10" s="156" t="s">
        <v>86</v>
      </c>
      <c r="G10" s="157" t="s">
        <v>86</v>
      </c>
      <c r="H10" s="158" t="str">
        <f>CONCATENATE("+",'Personal File'!$B$8+'Personal File'!$C$11+D10)</f>
        <v>+2</v>
      </c>
      <c r="I10" s="159">
        <f ca="1">RANDBETWEEN(1,20)</f>
        <v>11</v>
      </c>
      <c r="J10" s="160">
        <f ca="1">I10+H10</f>
        <v>13</v>
      </c>
      <c r="K10" s="161"/>
      <c r="M10" s="345" t="s">
        <v>86</v>
      </c>
    </row>
    <row r="11" spans="1:14" ht="6" customHeight="1" thickTop="1" thickBot="1" x14ac:dyDescent="0.35">
      <c r="D11" s="162"/>
      <c r="E11" s="162"/>
      <c r="G11" s="163"/>
      <c r="H11" s="163"/>
      <c r="I11" s="163"/>
      <c r="J11" s="163"/>
    </row>
    <row r="12" spans="1:14" ht="16.8" thickTop="1" thickBot="1" x14ac:dyDescent="0.35">
      <c r="A12" s="147" t="s">
        <v>55</v>
      </c>
      <c r="B12" s="148" t="s">
        <v>8</v>
      </c>
      <c r="C12" s="148" t="s">
        <v>22</v>
      </c>
      <c r="D12" s="148" t="s">
        <v>62</v>
      </c>
      <c r="E12" s="148" t="s">
        <v>63</v>
      </c>
      <c r="F12" s="148" t="s">
        <v>64</v>
      </c>
      <c r="G12" s="148" t="s">
        <v>19</v>
      </c>
      <c r="H12" s="164" t="s">
        <v>61</v>
      </c>
      <c r="I12" s="165"/>
      <c r="J12" s="165"/>
      <c r="K12" s="166"/>
      <c r="M12" s="197" t="s">
        <v>88</v>
      </c>
    </row>
    <row r="13" spans="1:14" x14ac:dyDescent="0.3">
      <c r="A13" s="196" t="s">
        <v>176</v>
      </c>
      <c r="B13" s="337">
        <v>3</v>
      </c>
      <c r="C13" s="338">
        <v>5</v>
      </c>
      <c r="D13" s="337">
        <v>0</v>
      </c>
      <c r="E13" s="339">
        <v>0.15</v>
      </c>
      <c r="F13" s="340" t="s">
        <v>177</v>
      </c>
      <c r="G13" s="341">
        <v>20</v>
      </c>
      <c r="H13" s="168"/>
      <c r="I13" s="169"/>
      <c r="J13" s="169"/>
      <c r="K13" s="170"/>
      <c r="M13" s="233">
        <v>175</v>
      </c>
      <c r="N13" s="296"/>
    </row>
    <row r="14" spans="1:14" ht="16.2" thickBot="1" x14ac:dyDescent="0.35">
      <c r="A14" s="132"/>
      <c r="B14" s="133"/>
      <c r="C14" s="201"/>
      <c r="D14" s="133"/>
      <c r="E14" s="202"/>
      <c r="F14" s="133"/>
      <c r="G14" s="300"/>
      <c r="H14" s="225"/>
      <c r="I14" s="171"/>
      <c r="J14" s="171"/>
      <c r="K14" s="172"/>
      <c r="M14" s="200"/>
      <c r="N14" s="296"/>
    </row>
    <row r="15" spans="1:14" ht="6.75" customHeight="1" thickTop="1" thickBot="1" x14ac:dyDescent="0.35"/>
    <row r="16" spans="1:14" ht="16.8" thickTop="1" thickBot="1" x14ac:dyDescent="0.35">
      <c r="A16" s="173"/>
      <c r="B16" s="163"/>
      <c r="D16" s="174" t="s">
        <v>56</v>
      </c>
      <c r="E16" s="175"/>
      <c r="F16" s="164" t="s">
        <v>2</v>
      </c>
      <c r="G16" s="148" t="s">
        <v>19</v>
      </c>
      <c r="H16" s="150" t="s">
        <v>69</v>
      </c>
      <c r="I16" s="164" t="s">
        <v>61</v>
      </c>
      <c r="J16" s="165"/>
      <c r="K16" s="166"/>
      <c r="M16" s="197" t="s">
        <v>88</v>
      </c>
    </row>
    <row r="17" spans="1:13" x14ac:dyDescent="0.3">
      <c r="A17" s="173"/>
      <c r="B17" s="163"/>
      <c r="D17" s="176" t="s">
        <v>174</v>
      </c>
      <c r="E17" s="177"/>
      <c r="F17" s="178">
        <v>15</v>
      </c>
      <c r="G17" s="167">
        <f t="shared" ref="G17:G18" si="7">F17/20</f>
        <v>0.75</v>
      </c>
      <c r="H17" s="179" t="s">
        <v>49</v>
      </c>
      <c r="I17" s="180"/>
      <c r="J17" s="181"/>
      <c r="K17" s="182"/>
      <c r="M17" s="199">
        <f>F17/10</f>
        <v>1.5</v>
      </c>
    </row>
    <row r="18" spans="1:13" ht="16.2" thickBot="1" x14ac:dyDescent="0.35">
      <c r="A18" s="173"/>
      <c r="B18" s="163"/>
      <c r="D18" s="183" t="s">
        <v>173</v>
      </c>
      <c r="E18" s="184"/>
      <c r="F18" s="185">
        <v>5</v>
      </c>
      <c r="G18" s="186">
        <f t="shared" si="7"/>
        <v>0.25</v>
      </c>
      <c r="H18" s="187" t="s">
        <v>49</v>
      </c>
      <c r="I18" s="188"/>
      <c r="J18" s="189"/>
      <c r="K18" s="190"/>
      <c r="M18" s="200">
        <f>F18*2</f>
        <v>10</v>
      </c>
    </row>
    <row r="19" spans="1:13" ht="6" customHeight="1" thickTop="1" thickBot="1" x14ac:dyDescent="0.35"/>
    <row r="20" spans="1:13" ht="16.8" thickTop="1" thickBot="1" x14ac:dyDescent="0.35">
      <c r="D20" s="174" t="s">
        <v>90</v>
      </c>
      <c r="E20" s="165"/>
      <c r="F20" s="165"/>
      <c r="G20" s="165"/>
      <c r="H20" s="218" t="s">
        <v>2</v>
      </c>
      <c r="I20" s="218" t="s">
        <v>91</v>
      </c>
      <c r="J20" s="218" t="s">
        <v>92</v>
      </c>
      <c r="K20" s="166" t="s">
        <v>95</v>
      </c>
      <c r="L20" s="219"/>
      <c r="M20" s="197" t="s">
        <v>88</v>
      </c>
    </row>
    <row r="21" spans="1:13" x14ac:dyDescent="0.3">
      <c r="D21" s="288"/>
      <c r="E21" s="289"/>
      <c r="F21" s="289"/>
      <c r="G21" s="289"/>
      <c r="H21" s="239"/>
      <c r="I21" s="239"/>
      <c r="J21" s="239"/>
      <c r="K21" s="290"/>
      <c r="L21" s="219"/>
      <c r="M21" s="199"/>
    </row>
    <row r="22" spans="1:13" x14ac:dyDescent="0.3">
      <c r="D22" s="220"/>
      <c r="E22" s="221"/>
      <c r="F22" s="221"/>
      <c r="G22" s="221"/>
      <c r="H22" s="131"/>
      <c r="I22" s="131"/>
      <c r="J22" s="131"/>
      <c r="K22" s="222"/>
      <c r="L22" s="219"/>
      <c r="M22" s="199"/>
    </row>
    <row r="23" spans="1:13" x14ac:dyDescent="0.3">
      <c r="C23" s="297"/>
      <c r="D23" s="278"/>
      <c r="E23" s="279"/>
      <c r="F23" s="279"/>
      <c r="G23" s="279"/>
      <c r="H23" s="280"/>
      <c r="I23" s="280"/>
      <c r="J23" s="280"/>
      <c r="K23" s="281"/>
      <c r="L23" s="219"/>
      <c r="M23" s="244"/>
    </row>
    <row r="24" spans="1:13" ht="16.2" thickBot="1" x14ac:dyDescent="0.35">
      <c r="D24" s="223"/>
      <c r="E24" s="224"/>
      <c r="F24" s="224"/>
      <c r="G24" s="224"/>
      <c r="H24" s="133"/>
      <c r="I24" s="133"/>
      <c r="J24" s="133"/>
      <c r="K24" s="282"/>
      <c r="L24" s="219"/>
      <c r="M24" s="200"/>
    </row>
    <row r="25" spans="1:13" ht="16.2" thickTop="1" x14ac:dyDescent="0.3"/>
  </sheetData>
  <phoneticPr fontId="0" type="noConversion"/>
  <conditionalFormatting sqref="I3">
    <cfRule type="cellIs" dxfId="1" priority="1" operator="greaterThanOrEqual">
      <formula>17</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showGridLines="0" workbookViewId="0"/>
  </sheetViews>
  <sheetFormatPr defaultColWidth="13" defaultRowHeight="15.6" x14ac:dyDescent="0.3"/>
  <cols>
    <col min="1" max="1" width="23.8984375" style="23" bestFit="1" customWidth="1"/>
    <col min="2" max="2" width="4.5" style="23" bestFit="1" customWidth="1"/>
    <col min="3" max="3" width="5.59765625" style="24" bestFit="1" customWidth="1"/>
    <col min="4" max="5" width="26.59765625" style="1" customWidth="1"/>
    <col min="6" max="6" width="2.8984375" style="23" customWidth="1"/>
    <col min="7" max="7" width="8.296875" style="1" bestFit="1" customWidth="1"/>
    <col min="8" max="16384" width="13" style="1"/>
  </cols>
  <sheetData>
    <row r="1" spans="1:7" ht="23.4" thickBot="1" x14ac:dyDescent="0.45">
      <c r="A1" s="22" t="s">
        <v>58</v>
      </c>
      <c r="B1" s="22"/>
      <c r="C1" s="46"/>
      <c r="D1" s="22"/>
      <c r="E1" s="22"/>
    </row>
    <row r="2" spans="1:7" s="23" customFormat="1" ht="16.8" thickTop="1" thickBot="1" x14ac:dyDescent="0.35">
      <c r="A2" s="47" t="s">
        <v>59</v>
      </c>
      <c r="B2" s="142" t="s">
        <v>2</v>
      </c>
      <c r="C2" s="48" t="s">
        <v>19</v>
      </c>
      <c r="D2" s="49" t="s">
        <v>60</v>
      </c>
      <c r="E2" s="50" t="s">
        <v>61</v>
      </c>
      <c r="G2" s="212" t="s">
        <v>88</v>
      </c>
    </row>
    <row r="3" spans="1:7" x14ac:dyDescent="0.3">
      <c r="A3" s="126" t="s">
        <v>178</v>
      </c>
      <c r="B3" s="140">
        <v>1</v>
      </c>
      <c r="C3" s="58" t="s">
        <v>93</v>
      </c>
      <c r="D3" s="127"/>
      <c r="E3" s="57"/>
      <c r="G3" s="213" t="s">
        <v>86</v>
      </c>
    </row>
    <row r="4" spans="1:7" x14ac:dyDescent="0.3">
      <c r="A4" s="100" t="s">
        <v>179</v>
      </c>
      <c r="B4" s="140">
        <v>1</v>
      </c>
      <c r="C4" s="64">
        <v>3</v>
      </c>
      <c r="D4" s="128"/>
      <c r="E4" s="52"/>
      <c r="G4" s="214">
        <v>1</v>
      </c>
    </row>
    <row r="5" spans="1:7" x14ac:dyDescent="0.3">
      <c r="A5" s="206" t="s">
        <v>180</v>
      </c>
      <c r="B5" s="207">
        <v>1</v>
      </c>
      <c r="C5" s="208">
        <v>0</v>
      </c>
      <c r="D5" s="237"/>
      <c r="E5" s="234"/>
      <c r="G5" s="235">
        <v>1</v>
      </c>
    </row>
    <row r="6" spans="1:7" x14ac:dyDescent="0.3">
      <c r="A6" s="206"/>
      <c r="B6" s="207"/>
      <c r="C6" s="208"/>
      <c r="D6" s="236"/>
      <c r="E6" s="234"/>
      <c r="G6" s="235"/>
    </row>
    <row r="7" spans="1:7" ht="16.2" thickBot="1" x14ac:dyDescent="0.35">
      <c r="A7" s="129"/>
      <c r="B7" s="141"/>
      <c r="C7" s="53"/>
      <c r="D7" s="130"/>
      <c r="E7" s="54"/>
      <c r="G7" s="215"/>
    </row>
    <row r="8" spans="1:7" ht="24" thickTop="1" thickBot="1" x14ac:dyDescent="0.45">
      <c r="A8" s="22" t="s">
        <v>84</v>
      </c>
      <c r="B8" s="22"/>
      <c r="C8" s="55"/>
      <c r="D8" s="22"/>
      <c r="E8" s="56"/>
    </row>
    <row r="9" spans="1:7" ht="16.8" thickTop="1" thickBot="1" x14ac:dyDescent="0.35">
      <c r="A9" s="47" t="s">
        <v>59</v>
      </c>
      <c r="B9" s="142" t="s">
        <v>2</v>
      </c>
      <c r="C9" s="48" t="s">
        <v>19</v>
      </c>
      <c r="D9" s="49" t="s">
        <v>60</v>
      </c>
      <c r="E9" s="50" t="s">
        <v>61</v>
      </c>
      <c r="G9" s="212" t="s">
        <v>88</v>
      </c>
    </row>
    <row r="10" spans="1:7" x14ac:dyDescent="0.3">
      <c r="A10" s="100" t="s">
        <v>89</v>
      </c>
      <c r="B10" s="140">
        <v>1</v>
      </c>
      <c r="C10" s="51">
        <v>2</v>
      </c>
      <c r="D10" s="203"/>
      <c r="E10" s="204"/>
      <c r="F10" s="66"/>
      <c r="G10" s="213">
        <v>2</v>
      </c>
    </row>
    <row r="11" spans="1:7" x14ac:dyDescent="0.3">
      <c r="A11" s="100" t="s">
        <v>175</v>
      </c>
      <c r="B11" s="140">
        <v>1</v>
      </c>
      <c r="C11" s="64">
        <v>2</v>
      </c>
      <c r="D11" s="203" t="s">
        <v>72</v>
      </c>
      <c r="E11" s="205"/>
      <c r="F11" s="66"/>
      <c r="G11" s="214">
        <v>100</v>
      </c>
    </row>
    <row r="12" spans="1:7" x14ac:dyDescent="0.3">
      <c r="A12" s="100" t="s">
        <v>181</v>
      </c>
      <c r="B12" s="140">
        <v>1</v>
      </c>
      <c r="C12" s="64">
        <v>5</v>
      </c>
      <c r="D12" s="203"/>
      <c r="E12" s="205"/>
      <c r="F12" s="66"/>
      <c r="G12" s="214">
        <v>55</v>
      </c>
    </row>
    <row r="13" spans="1:7" x14ac:dyDescent="0.3">
      <c r="A13" s="273" t="s">
        <v>182</v>
      </c>
      <c r="B13" s="274">
        <v>1</v>
      </c>
      <c r="C13" s="275">
        <v>9</v>
      </c>
      <c r="D13" s="276" t="s">
        <v>85</v>
      </c>
      <c r="E13" s="277"/>
      <c r="F13" s="231"/>
      <c r="G13" s="216">
        <v>11</v>
      </c>
    </row>
    <row r="14" spans="1:7" x14ac:dyDescent="0.3">
      <c r="A14" s="100" t="s">
        <v>183</v>
      </c>
      <c r="B14" s="140">
        <v>1</v>
      </c>
      <c r="C14" s="64">
        <v>3</v>
      </c>
      <c r="D14" s="203"/>
      <c r="E14" s="205"/>
      <c r="F14" s="66"/>
      <c r="G14" s="217">
        <v>0.5</v>
      </c>
    </row>
    <row r="15" spans="1:7" x14ac:dyDescent="0.3">
      <c r="A15" s="206" t="s">
        <v>78</v>
      </c>
      <c r="B15" s="207">
        <v>1</v>
      </c>
      <c r="C15" s="299">
        <v>4</v>
      </c>
      <c r="D15" s="209"/>
      <c r="E15" s="205"/>
      <c r="F15" s="66"/>
      <c r="G15" s="214">
        <v>1</v>
      </c>
    </row>
    <row r="16" spans="1:7" x14ac:dyDescent="0.3">
      <c r="A16" s="273" t="s">
        <v>184</v>
      </c>
      <c r="B16" s="274">
        <v>1</v>
      </c>
      <c r="C16" s="275">
        <v>0</v>
      </c>
      <c r="D16" s="276"/>
      <c r="E16" s="277"/>
      <c r="F16" s="231"/>
      <c r="G16" s="216">
        <v>1</v>
      </c>
    </row>
    <row r="17" spans="1:7" x14ac:dyDescent="0.3">
      <c r="A17" s="273" t="s">
        <v>185</v>
      </c>
      <c r="B17" s="274">
        <v>43</v>
      </c>
      <c r="C17" s="275">
        <f>B17/100</f>
        <v>0.43</v>
      </c>
      <c r="D17" s="276"/>
      <c r="E17" s="277"/>
      <c r="F17" s="231"/>
      <c r="G17" s="216">
        <v>37</v>
      </c>
    </row>
    <row r="18" spans="1:7" ht="16.2" thickBot="1" x14ac:dyDescent="0.35">
      <c r="A18" s="129"/>
      <c r="B18" s="141"/>
      <c r="C18" s="53"/>
      <c r="D18" s="210"/>
      <c r="E18" s="211"/>
      <c r="F18" s="66"/>
      <c r="G18" s="215"/>
    </row>
    <row r="19" spans="1:7" ht="16.2" thickTop="1" x14ac:dyDescent="0.3"/>
    <row r="20" spans="1:7" x14ac:dyDescent="0.3">
      <c r="E20" s="226" t="s">
        <v>94</v>
      </c>
      <c r="F20" s="219"/>
      <c r="G20" s="227">
        <f>SUM(G3:G18,Martial!M3:M24)</f>
        <v>650</v>
      </c>
    </row>
    <row r="21" spans="1:7" x14ac:dyDescent="0.3">
      <c r="E21" s="226" t="s">
        <v>186</v>
      </c>
      <c r="F21" s="231"/>
      <c r="G21" s="227">
        <v>650</v>
      </c>
    </row>
  </sheetData>
  <sortState xmlns:xlrd2="http://schemas.microsoft.com/office/spreadsheetml/2017/richdata2" ref="A3:E10">
    <sortCondition ref="A3:A10"/>
  </sortState>
  <phoneticPr fontId="0" type="noConversion"/>
  <conditionalFormatting sqref="G20">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2024-07-16T13:54:23Z</dcterms:modified>
</cp:coreProperties>
</file>