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A\Juegos\FMN\NPCs\"/>
    </mc:Choice>
  </mc:AlternateContent>
  <xr:revisionPtr revIDLastSave="0" documentId="13_ncr:1_{FB693ADD-0722-4821-99CA-60AE916C0369}" xr6:coauthVersionLast="47" xr6:coauthVersionMax="47" xr10:uidLastSave="{00000000-0000-0000-0000-000000000000}"/>
  <bookViews>
    <workbookView xWindow="-108" yWindow="-108" windowWidth="23256" windowHeight="13176" tabRatio="471" xr2:uid="{00000000-000D-0000-FFFF-FFFF00000000}"/>
  </bookViews>
  <sheets>
    <sheet name="Personal File" sheetId="4" r:id="rId1"/>
    <sheet name="Skills" sheetId="15" r:id="rId2"/>
    <sheet name="Spells" sheetId="21"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File'!$A$1:$H$13</definedName>
    <definedName name="_xlnm.Print_Area" localSheetId="1">Skills!$A$1:$K$28</definedName>
    <definedName name="_xlnm.Print_Area" localSheetId="2">Spells!$A$1:$I$12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5" l="1"/>
  <c r="G28" i="15"/>
  <c r="F6" i="17"/>
  <c r="E6" i="17"/>
  <c r="F5" i="17"/>
  <c r="E5" i="17"/>
  <c r="B5" i="15"/>
  <c r="B4" i="15"/>
  <c r="B3" i="15"/>
  <c r="B6" i="4"/>
  <c r="B13" i="4"/>
  <c r="B9" i="4"/>
  <c r="C17" i="19"/>
  <c r="I28" i="15" l="1"/>
  <c r="G19" i="19"/>
  <c r="H11" i="15" l="1"/>
  <c r="C8" i="17"/>
  <c r="H38" i="15" l="1"/>
  <c r="H37" i="15"/>
  <c r="H36" i="15"/>
  <c r="H35" i="15"/>
  <c r="H34" i="15"/>
  <c r="H33" i="15"/>
  <c r="H32" i="15"/>
  <c r="H31" i="15"/>
  <c r="H30" i="15"/>
  <c r="H29" i="15"/>
  <c r="H27" i="15"/>
  <c r="H26" i="15"/>
  <c r="H25" i="15"/>
  <c r="H24" i="15"/>
  <c r="H23" i="15"/>
  <c r="H22" i="15"/>
  <c r="H21" i="15"/>
  <c r="H20" i="15"/>
  <c r="H19" i="15"/>
  <c r="H18" i="15"/>
  <c r="H17" i="15"/>
  <c r="H16" i="15"/>
  <c r="H15" i="15"/>
  <c r="H14" i="15"/>
  <c r="H13" i="15"/>
  <c r="H12" i="15"/>
  <c r="H10" i="15"/>
  <c r="H9" i="15"/>
  <c r="H8" i="15"/>
  <c r="G21" i="19" l="1"/>
  <c r="B42" i="15" l="1"/>
  <c r="I7" i="6" l="1"/>
  <c r="H40" i="15" l="1"/>
  <c r="H39" i="15"/>
  <c r="H3" i="15" l="1"/>
  <c r="H5" i="15"/>
  <c r="H4" i="15"/>
  <c r="I8" i="6" l="1"/>
  <c r="I4" i="6"/>
  <c r="I3" i="6"/>
  <c r="C13" i="4" l="1"/>
  <c r="C12" i="4"/>
  <c r="D5" i="15" s="1"/>
  <c r="C11" i="4"/>
  <c r="C10" i="4"/>
  <c r="E10" i="4" s="1"/>
  <c r="C9" i="4"/>
  <c r="C8" i="4"/>
  <c r="E11" i="4" l="1"/>
  <c r="E13" i="4" s="1"/>
  <c r="E12" i="4" s="1"/>
  <c r="B7" i="4"/>
  <c r="B6" i="17"/>
  <c r="C6" i="17"/>
  <c r="G6" i="17"/>
  <c r="K6" i="17"/>
  <c r="H6" i="17"/>
  <c r="D6" i="17"/>
  <c r="I6" i="17"/>
  <c r="J6" i="17"/>
  <c r="E43" i="15"/>
  <c r="E46" i="15"/>
  <c r="E45" i="15"/>
  <c r="E44" i="15"/>
  <c r="D3" i="15"/>
  <c r="E3" i="15" s="1"/>
  <c r="H7" i="6"/>
  <c r="J7" i="6" s="1"/>
  <c r="H8" i="6"/>
  <c r="J8" i="6" s="1"/>
  <c r="E5" i="15"/>
  <c r="G5" i="15"/>
  <c r="I5" i="15" s="1"/>
  <c r="D4" i="15"/>
  <c r="G3" i="15" l="1"/>
  <c r="I3" i="15" s="1"/>
  <c r="E42" i="15"/>
  <c r="E4" i="15"/>
  <c r="G4" i="15"/>
  <c r="I4" i="15" s="1"/>
  <c r="H41" i="15" l="1"/>
  <c r="H7" i="15"/>
  <c r="H6" i="15"/>
  <c r="K5" i="17" l="1"/>
  <c r="J5" i="17"/>
  <c r="D5" i="17"/>
  <c r="I5" i="17"/>
  <c r="H5" i="17"/>
  <c r="G5" i="17"/>
  <c r="C5" i="17"/>
  <c r="B5" i="17"/>
  <c r="E9" i="4" l="1"/>
  <c r="D25" i="15" l="1"/>
  <c r="E25" i="15" l="1"/>
  <c r="G25" i="15"/>
  <c r="I25" i="15" s="1"/>
  <c r="H3" i="6" l="1"/>
  <c r="J3" i="6" s="1"/>
  <c r="H4" i="6"/>
  <c r="J4" i="6" s="1"/>
  <c r="D35" i="15" l="1"/>
  <c r="D40" i="15"/>
  <c r="D30" i="15"/>
  <c r="G30" i="15" s="1"/>
  <c r="I30" i="15" s="1"/>
  <c r="D39" i="15"/>
  <c r="D37" i="15"/>
  <c r="D36" i="15"/>
  <c r="D38" i="15"/>
  <c r="D32" i="15"/>
  <c r="D19" i="15"/>
  <c r="D28" i="15"/>
  <c r="D34" i="15"/>
  <c r="D24" i="15"/>
  <c r="D14" i="15"/>
  <c r="D12" i="15"/>
  <c r="D41" i="15"/>
  <c r="D33" i="15"/>
  <c r="D31" i="15"/>
  <c r="D29" i="15"/>
  <c r="D27" i="15"/>
  <c r="D26" i="15"/>
  <c r="D23" i="15"/>
  <c r="D22" i="15"/>
  <c r="D21" i="15"/>
  <c r="D20" i="15"/>
  <c r="D18" i="15"/>
  <c r="D17" i="15"/>
  <c r="D16" i="15"/>
  <c r="D15" i="15"/>
  <c r="D13" i="15"/>
  <c r="D11" i="15"/>
  <c r="D10" i="15"/>
  <c r="D9" i="15"/>
  <c r="D8" i="15"/>
  <c r="D7" i="15"/>
  <c r="D6" i="15"/>
  <c r="E9" i="15" l="1"/>
  <c r="G9" i="15"/>
  <c r="I9" i="15" s="1"/>
  <c r="E11" i="15"/>
  <c r="G11" i="15"/>
  <c r="I11"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24" i="15"/>
  <c r="G24" i="15"/>
  <c r="I24" i="15" s="1"/>
  <c r="E28" i="15"/>
  <c r="E32" i="15"/>
  <c r="G32" i="15"/>
  <c r="I32" i="15" s="1"/>
  <c r="E36" i="15"/>
  <c r="G36" i="15"/>
  <c r="I36" i="15" s="1"/>
  <c r="E39" i="15"/>
  <c r="G39" i="15"/>
  <c r="I39" i="15" s="1"/>
  <c r="E35" i="15"/>
  <c r="G35" i="15"/>
  <c r="I35" i="15" s="1"/>
  <c r="E7" i="15"/>
  <c r="G7" i="15"/>
  <c r="I7"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1" i="15"/>
  <c r="G41" i="15"/>
  <c r="I41" i="15" s="1"/>
  <c r="E14" i="15"/>
  <c r="G14" i="15"/>
  <c r="I14" i="15" s="1"/>
  <c r="E34" i="15"/>
  <c r="G34" i="15"/>
  <c r="I34" i="15" s="1"/>
  <c r="E19" i="15"/>
  <c r="G19" i="15"/>
  <c r="I19" i="15" s="1"/>
  <c r="E38" i="15"/>
  <c r="G38" i="15"/>
  <c r="I38" i="15" s="1"/>
  <c r="E37" i="15"/>
  <c r="G37" i="15"/>
  <c r="I37" i="15" s="1"/>
  <c r="E30" i="15"/>
  <c r="E40" i="15"/>
  <c r="G40" i="15"/>
  <c r="I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6" authorId="0" shapeId="0" xr:uid="{00000000-0006-0000-0000-000001000000}">
      <text>
        <r>
          <rPr>
            <sz val="12"/>
            <color indexed="81"/>
            <rFont val="Times New Roman"/>
            <family val="1"/>
          </rPr>
          <t>Sorceress +3
Incantatrix +1
Bless +1</t>
        </r>
      </text>
    </comment>
    <comment ref="C7" authorId="0" shapeId="0" xr:uid="{00000000-0006-0000-0000-000002000000}">
      <text>
        <r>
          <rPr>
            <sz val="12"/>
            <color indexed="81"/>
            <rFont val="Times New Roman"/>
            <family val="1"/>
          </rPr>
          <t>Improved Initiative +4</t>
        </r>
      </text>
    </comment>
    <comment ref="E8" authorId="0" shapeId="0" xr:uid="{00000000-0006-0000-0000-000003000000}">
      <text>
        <r>
          <rPr>
            <sz val="12"/>
            <color indexed="81"/>
            <rFont val="Times New Roman"/>
            <family val="1"/>
          </rPr>
          <t>See PHB 162</t>
        </r>
      </text>
    </comment>
    <comment ref="E10" authorId="0" shapeId="0" xr:uid="{00000000-0006-0000-0000-000005000000}">
      <text>
        <r>
          <rPr>
            <sz val="12"/>
            <color indexed="81"/>
            <rFont val="Times New Roman"/>
            <family val="1"/>
          </rPr>
          <t>[(6 * 4 Sorcerer) * 75%]
+ [(2 * 4 Incantatrix) * 75%]
+ (7 * 0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5" authorId="0" shapeId="0" xr:uid="{00000000-0006-0000-0100-000001000000}">
      <text>
        <r>
          <rPr>
            <sz val="12"/>
            <color indexed="81"/>
            <rFont val="Times New Roman"/>
            <family val="1"/>
          </rPr>
          <t>Iron Will +2</t>
        </r>
      </text>
    </comment>
    <comment ref="F15" authorId="0" shapeId="0" xr:uid="{00000000-0006-0000-0100-000002000000}">
      <text>
        <r>
          <rPr>
            <sz val="12"/>
            <color indexed="81"/>
            <rFont val="Times New Roman"/>
            <family val="1"/>
          </rPr>
          <t>Silverbrow +2</t>
        </r>
      </text>
    </comment>
    <comment ref="F26" authorId="0" shapeId="0" xr:uid="{00000000-0006-0000-0100-000003000000}">
      <text>
        <r>
          <rPr>
            <sz val="12"/>
            <color indexed="81"/>
            <rFont val="Times New Roman"/>
            <family val="1"/>
          </rPr>
          <t>Alertness +2</t>
        </r>
      </text>
    </comment>
    <comment ref="F36" authorId="0" shapeId="0" xr:uid="{00000000-0006-0000-0100-000004000000}">
      <text>
        <r>
          <rPr>
            <sz val="12"/>
            <color indexed="81"/>
            <rFont val="Times New Roman"/>
            <family val="1"/>
          </rPr>
          <t>Alertness +2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4" authorId="0" shapeId="0" xr:uid="{00000000-0006-0000-0200-000001000000}">
      <text>
        <r>
          <rPr>
            <sz val="12"/>
            <color indexed="81"/>
            <rFont val="Times New Roman"/>
            <family val="1"/>
          </rPr>
          <t>Crossbow Bolt Imbued</t>
        </r>
      </text>
    </comment>
    <comment ref="D10" authorId="0" shapeId="0" xr:uid="{00000000-0006-0000-0200-000004000000}">
      <text>
        <r>
          <rPr>
            <sz val="12"/>
            <color indexed="81"/>
            <rFont val="Times New Roman"/>
            <family val="1"/>
          </rPr>
          <t>5 GP worth of jade</t>
        </r>
      </text>
    </comment>
    <comment ref="D12" authorId="0" shapeId="0" xr:uid="{FF736954-9CA1-467D-A8C5-C979C4EC40B3}">
      <text>
        <r>
          <rPr>
            <sz val="12"/>
            <color indexed="81"/>
            <rFont val="Times New Roman"/>
            <family val="1"/>
          </rPr>
          <t>drop of water or piece of ice</t>
        </r>
      </text>
    </comment>
    <comment ref="B15" authorId="0" shapeId="0" xr:uid="{8562177C-A769-49C5-BB19-F613EA7CC631}">
      <text>
        <r>
          <rPr>
            <sz val="12"/>
            <color indexed="81"/>
            <rFont val="Times New Roman"/>
            <family val="1"/>
          </rPr>
          <t>Evokers using this variant must choose an energy type (acid, cold, electricity, fire, or sonic). This choice is made upon character creation and cannot be altered thereafter.
Any time the character casts an evocation spell with the chosen energy type, she casts the spell as if her caster level were one higher (affecting range, duration, damage, caster level checks, and any other factor infl uenced by caster level).
An evoker using this variant permanently gives up the ability to obtain a familiar.
Unearthed Arcana 62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M2" authorId="0" shapeId="0" xr:uid="{00000000-0006-0000-0300-000001000000}">
      <text>
        <r>
          <rPr>
            <sz val="12"/>
            <color indexed="81"/>
            <rFont val="Times New Roman"/>
            <family val="1"/>
          </rPr>
          <t xml:space="preserve">You have a stronger will than normal.
</t>
        </r>
        <r>
          <rPr>
            <b/>
            <sz val="12"/>
            <color indexed="81"/>
            <rFont val="Times New Roman"/>
            <family val="1"/>
          </rPr>
          <t xml:space="preserve">Benefit:  </t>
        </r>
        <r>
          <rPr>
            <sz val="12"/>
            <color indexed="81"/>
            <rFont val="Times New Roman"/>
            <family val="1"/>
          </rPr>
          <t>You get a +2 bonus on all Will saving throws.
PHB 97</t>
        </r>
      </text>
    </comment>
    <comment ref="O2" authorId="0" shapeId="0" xr:uid="{00000000-0006-0000-0300-000008000000}">
      <text>
        <r>
          <rPr>
            <sz val="12"/>
            <color indexed="81"/>
            <rFont val="Times New Roman"/>
            <family val="1"/>
          </rPr>
          <t>A sorcerer can obtain a familiar.  Doing so takes 24 hours and uses up magical materials that cost 100 gp.  A familiar is a magical beast that resembles a small animal and is unusually tough and intelligent.  The creature serves as a companion and servant.
The sorcerer chooses the kind of familiar he gets.  As the sorcerer advances in level, his familiar also increases in power.
If the familiar dies or is dismissed by the sorcerer, the sorcerer must attempt a DC 15 Fortitude saving throw.  Failure means he loses 200 experience points per sorcerer level; success reduces the loss to one-half that amount.  However, a sorcerer’s experience point total can never go below 0 as the result of a familiar’s demise or dismissal.  For example, suppose that Hennet is a 3rd-level sorcerer with 3,230 XP when his owl familiar is killed by a bugbear.  Hennet makes a successful saving throw, so he loses 300 XP, dropping him below 3,000 XP and back to 2nd level (see the Dungeon Master’s Guide for rules for losing levels). A slain or dismissed familiar cannot be replaced for a year and day.  A slain familiar can be raised from the dead just as a character can be, and it does not lose a level or a Constitution point when this happy event occurs.
A character with more than one class that grants a familiar may have only one familiar at a time.</t>
        </r>
        <r>
          <rPr>
            <b/>
            <i/>
            <sz val="12"/>
            <color indexed="81"/>
            <rFont val="Times New Roman"/>
            <family val="1"/>
          </rPr>
          <t xml:space="preserve">
</t>
        </r>
        <r>
          <rPr>
            <sz val="12"/>
            <color indexed="81"/>
            <rFont val="Times New Roman"/>
            <family val="1"/>
          </rPr>
          <t>PHB 89</t>
        </r>
      </text>
    </comment>
    <comment ref="M3" authorId="0" shapeId="0" xr:uid="{00000000-0006-0000-0300-000003000000}">
      <text>
        <r>
          <rPr>
            <sz val="12"/>
            <rFont val="Times New Roman"/>
            <family val="1"/>
          </rPr>
          <t xml:space="preserve">You can cast spells to greater effect.
</t>
        </r>
        <r>
          <rPr>
            <b/>
            <sz val="12"/>
            <color indexed="81"/>
            <rFont val="Times New Roman"/>
            <family val="1"/>
          </rPr>
          <t xml:space="preserve">Benefit: </t>
        </r>
        <r>
          <rPr>
            <sz val="12"/>
            <rFont val="Times New Roman"/>
            <family val="1"/>
          </rPr>
          <t xml:space="preserve"> All variable, numeric effects of an empowered spell are increased by one-half.  An empowered spell deals half again as much damage as normal, cures half again as many hit points, affects half again as many targets, and so forth, as appropriate.  For example, an empowered magic missile deals 1-1/2 times its normal damage (roll 1d4+1 and multiply the result by 1-1/2 for each missile).  Saving throws and opposed rolls (such as the one you make when you cast dispel magic) are not affected, nor are spells without random variables.  An empowered spell uses up a spell slot two levels higher than the spell’s actual level.
PHB 93</t>
        </r>
      </text>
    </comment>
    <comment ref="O5" authorId="0" shapeId="0" xr:uid="{00000000-0006-0000-0300-000009000000}">
      <text>
        <r>
          <rPr>
            <sz val="12"/>
            <color indexed="81"/>
            <rFont val="Times New Roman"/>
            <family val="1"/>
          </rPr>
          <t>At 1st level, the incantatrix gives up a school of magic so as to focus more on the remaining schools.  She must choose a school of magic other than abjuration or divination as a prohibited school.  This prohibited school is in addition to any others already chosen due to school specialization.  Thus, a specialized wizard taking this prestige class has three prohibited schools instead of two.
Player’s Guide to Faerûn 62</t>
        </r>
      </text>
    </comment>
    <comment ref="O6" authorId="0" shapeId="0" xr:uid="{00000000-0006-0000-0300-00000A000000}">
      <text>
        <r>
          <rPr>
            <sz val="12"/>
            <color indexed="81"/>
            <rFont val="Times New Roman"/>
            <family val="1"/>
          </rPr>
          <t>At 2nd level, an incantatrix gains the ability to apply any metamagic feat she possesses (except Silent Spell, Still Spell, or Quicken Spell) to a spell being cast by a willing allied spellcaster.  The caster need not prepare the spell in metamagic form or in a higher-level spell slot; the incantatrix simply modifies the spell during the casting.  Using this ability is a standard action that provokes an attack of opportunity, just like casting a spell, though the incantatrix can use the Concentration skill with this ability as though she were casting defensively.  The incantatrix must ready an action to use cooperative metamagic when her ally begins casting and must be adjacent to the caster.  The incantatrix must make a Spellcraft check (DC 18 + [3 × modified spell level]) to succeed.  “Modified spell level” is the level of the spell slot that the spell would occupy if it were prepared with the metamagic feat applied.  Any spell level increases from metamagic feats that the caster applied also count toward the modified spell level.  For example, if an incantatrix applies the Maximize Spell feat to an ally’s chain lightning spell, the modified spell level is 9th (6th for the spell, +1 for the Maximize Spell feat), and the DC is 18 + (3 × 9) = 45.  If she applies the same feat to an ally’s silent chain lightning spell, the modified spell level i s 10th and the Spellcraft DC is 48.  An incantatrix can use this ability a number of times per day equal to 3 + her Int modifier.
Player’s Guide to Faerûn 62</t>
        </r>
      </text>
    </comment>
    <comment ref="D8" authorId="0" shapeId="0" xr:uid="{E95D55FA-AC95-4FB1-93C7-72E1619F9482}">
      <text>
        <r>
          <rPr>
            <sz val="12"/>
            <color indexed="81"/>
            <rFont val="Times New Roman"/>
            <family val="1"/>
          </rPr>
          <t>Evokers using this variant must choose an energy type (acid, cold, electricity, fire, or sonic). This choice is made upon character creation and cannot be altered thereafter.
Any time the character casts an evocation spell with the chosen energy type, she casts the spell as if her caster level were one higher (affecting range, duration, damage, caster level checks, and any other factor infl uenced by caster level).
An evoker using this variant permanently gives up the ability to obtain a familiar.
Unearthed Arcana 62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10"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<sst xmlns="http://schemas.openxmlformats.org/spreadsheetml/2006/main" count="383" uniqueCount="235">
  <si>
    <t>Properties</t>
  </si>
  <si>
    <t>Melee Weapon</t>
  </si>
  <si>
    <t>Dmg</t>
  </si>
  <si>
    <t>Qty.</t>
  </si>
  <si>
    <t>Ranged Weapon</t>
  </si>
  <si>
    <t>Rng.</t>
  </si>
  <si>
    <t>Concentration</t>
  </si>
  <si>
    <t>Handle Animal</t>
  </si>
  <si>
    <t>Move Silently</t>
  </si>
  <si>
    <t>Ride</t>
  </si>
  <si>
    <t>Search</t>
  </si>
  <si>
    <t>Swim</t>
  </si>
  <si>
    <t>Weapons and Armor</t>
  </si>
  <si>
    <t>Type</t>
  </si>
  <si>
    <t>Duration</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</si>
  <si>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</si>
  <si>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</si>
  <si>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</si>
  <si>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</si>
  <si>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</si>
  <si>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</si>
  <si>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</si>
  <si>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</si>
  <si>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</si>
  <si>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</si>
  <si>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</si>
  <si>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</si>
  <si>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</si>
  <si>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</si>
  <si>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</si>
  <si>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</si>
  <si>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</si>
  <si>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</si>
  <si>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</si>
  <si>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</si>
  <si>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</si>
  <si>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</si>
  <si>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</si>
  <si>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</si>
  <si>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</si>
  <si>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</si>
  <si>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</si>
  <si>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</si>
  <si>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</si>
  <si>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</si>
  <si>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</si>
  <si>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</si>
  <si>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</si>
  <si>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</si>
  <si>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</si>
  <si>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</si>
  <si>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</si>
  <si>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Total</t>
  </si>
  <si>
    <t>Critical</t>
  </si>
  <si>
    <t>Range</t>
  </si>
  <si>
    <t>Fortitude</t>
  </si>
  <si>
    <t>Reflex</t>
  </si>
  <si>
    <t>Will</t>
  </si>
  <si>
    <t>Armor &amp; Shield</t>
  </si>
  <si>
    <t>Missiles</t>
  </si>
  <si>
    <t>Spell</t>
  </si>
  <si>
    <t>Languages</t>
  </si>
  <si>
    <t>Equipment Worn</t>
  </si>
  <si>
    <t>Item</t>
  </si>
  <si>
    <t>Mass</t>
  </si>
  <si>
    <t>Effects/</t>
  </si>
  <si>
    <t>Notes</t>
  </si>
  <si>
    <t>Equipment Carried</t>
  </si>
  <si>
    <t>Check</t>
  </si>
  <si>
    <t>Arcane</t>
  </si>
  <si>
    <t>Speed</t>
  </si>
  <si>
    <t>Knowledge:  Arcana</t>
  </si>
  <si>
    <t>Waterskin</t>
  </si>
  <si>
    <t>Sleight of Hand</t>
  </si>
  <si>
    <t>Survival</t>
  </si>
  <si>
    <t>2</t>
  </si>
  <si>
    <t>Proficiencies</t>
  </si>
  <si>
    <t>Atk</t>
  </si>
  <si>
    <t>Feats</t>
  </si>
  <si>
    <t>1 SA</t>
  </si>
  <si>
    <t>V S</t>
  </si>
  <si>
    <t>Casting</t>
  </si>
  <si>
    <t xml:space="preserve">Components </t>
  </si>
  <si>
    <t>School</t>
  </si>
  <si>
    <t>Level</t>
  </si>
  <si>
    <t>Backpack</t>
  </si>
  <si>
    <t>0th</t>
  </si>
  <si>
    <t>1st</t>
  </si>
  <si>
    <t>2nd</t>
  </si>
  <si>
    <t>3rd</t>
  </si>
  <si>
    <t>4th</t>
  </si>
  <si>
    <t>5th</t>
  </si>
  <si>
    <t>6th</t>
  </si>
  <si>
    <t>7th</t>
  </si>
  <si>
    <t>8th</t>
  </si>
  <si>
    <t>9th</t>
  </si>
  <si>
    <t>Total Spells</t>
  </si>
  <si>
    <t>Charisma Bonus</t>
  </si>
  <si>
    <t>Base Spells</t>
  </si>
  <si>
    <t>Summon Familiar</t>
  </si>
  <si>
    <t>Cast?</t>
  </si>
  <si>
    <t>Spells per Day by Level</t>
  </si>
  <si>
    <t>Ranged Touch Attack</t>
  </si>
  <si>
    <t>varies</t>
  </si>
  <si>
    <t>Roll</t>
  </si>
  <si>
    <t>Skill/Save</t>
  </si>
  <si>
    <t>Skills &amp; Saves</t>
  </si>
  <si>
    <t>n.a.</t>
  </si>
  <si>
    <t>30’</t>
  </si>
  <si>
    <t>Results</t>
  </si>
  <si>
    <t>Detect Magic</t>
  </si>
  <si>
    <t>1 min/lvl</t>
  </si>
  <si>
    <t>Spells Known:</t>
  </si>
  <si>
    <t>Class Features</t>
  </si>
  <si>
    <t>+ Mod</t>
  </si>
  <si>
    <t>AC +</t>
  </si>
  <si>
    <t>Reference</t>
  </si>
  <si>
    <t>Page</t>
  </si>
  <si>
    <t>PHB</t>
  </si>
  <si>
    <t>Simple Weapons</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</si>
  <si>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</si>
  <si>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Knowledge:  [type]</t>
  </si>
  <si>
    <t>Perform:  [type]</t>
  </si>
  <si>
    <t>Universal</t>
  </si>
  <si>
    <t>60’</t>
  </si>
  <si>
    <t>Caltrops</t>
  </si>
  <si>
    <t>Candle</t>
  </si>
  <si>
    <t>Chalk</t>
  </si>
  <si>
    <t>Flask</t>
  </si>
  <si>
    <t>Flint &amp; Steel</t>
  </si>
  <si>
    <t>Mirror</t>
  </si>
  <si>
    <t>Sack</t>
  </si>
  <si>
    <t>Soap</t>
  </si>
  <si>
    <t>Artisan’s Outfit</t>
  </si>
  <si>
    <t>four</t>
  </si>
  <si>
    <t>Sorceress</t>
  </si>
  <si>
    <t>Spell DC</t>
  </si>
  <si>
    <t>Common, Draconic</t>
  </si>
  <si>
    <t>Value</t>
  </si>
  <si>
    <t>Total Equity:</t>
  </si>
  <si>
    <t>Wealth Cap:</t>
  </si>
  <si>
    <t>Balance:</t>
  </si>
  <si>
    <t>Silverbrow Human</t>
  </si>
  <si>
    <t>Chaotic Good</t>
  </si>
  <si>
    <t>Incantatrix</t>
  </si>
  <si>
    <t>Craft:  Alchemy</t>
  </si>
  <si>
    <t>Profession:  Alchemist</t>
  </si>
  <si>
    <t>Launch Bolt</t>
  </si>
  <si>
    <t>Launch Item</t>
  </si>
  <si>
    <t>Mage Hand</t>
  </si>
  <si>
    <t>Ray of Frost</t>
  </si>
  <si>
    <t>Sonic Snap</t>
  </si>
  <si>
    <t>Hail of Stone</t>
  </si>
  <si>
    <t>Lesser Orb of Sound</t>
  </si>
  <si>
    <t>Ice Knife</t>
  </si>
  <si>
    <t>25’ + 2½’/lvl</t>
  </si>
  <si>
    <t>Instant</t>
  </si>
  <si>
    <t>Transmutation</t>
  </si>
  <si>
    <t>V S M</t>
  </si>
  <si>
    <t>Touch</t>
  </si>
  <si>
    <t>Spell Compendium</t>
  </si>
  <si>
    <t>S</t>
  </si>
  <si>
    <t>Conjuration</t>
  </si>
  <si>
    <t>Evocation</t>
  </si>
  <si>
    <t>Complete Arcane</t>
  </si>
  <si>
    <t>1 FR</t>
  </si>
  <si>
    <t>100’ + 10’/lvl</t>
  </si>
  <si>
    <t>400’ + 40’/lvl</t>
  </si>
  <si>
    <t>Tome &amp; Blood</t>
  </si>
  <si>
    <t>Female</t>
  </si>
  <si>
    <t>Dragonborn</t>
  </si>
  <si>
    <t>Racial Abilities</t>
  </si>
  <si>
    <t>Feather Fall 1/day</t>
  </si>
  <si>
    <t>No human bonus skills</t>
  </si>
  <si>
    <t>Effective Caster Level:</t>
  </si>
  <si>
    <t>Cooperative Metamagic</t>
  </si>
  <si>
    <t>Spells Known</t>
  </si>
  <si>
    <t>Focused Studies</t>
  </si>
  <si>
    <t>Scrolls and Potions</t>
  </si>
  <si>
    <t>CLev</t>
  </si>
  <si>
    <t>50 charges</t>
  </si>
  <si>
    <t>Wand of Summon Monster I</t>
  </si>
  <si>
    <t>Incx Feat 1:  Easy: Empower Spell</t>
  </si>
  <si>
    <t>Traits</t>
  </si>
  <si>
    <t>Aggressive</t>
  </si>
  <si>
    <t>1st:  Empower Spell</t>
  </si>
  <si>
    <t>3rd:  Improved Initiative</t>
  </si>
  <si>
    <t>Human:  Iron Will</t>
  </si>
  <si>
    <t>1d6</t>
  </si>
  <si>
    <t>Rations</t>
  </si>
  <si>
    <t>NPC</t>
  </si>
  <si>
    <t>Race</t>
  </si>
  <si>
    <t>Subtype</t>
  </si>
  <si>
    <t>Class</t>
  </si>
  <si>
    <t>Alignment</t>
  </si>
  <si>
    <t>Sex</t>
  </si>
  <si>
    <t>Attack Bonus</t>
  </si>
  <si>
    <t>Base Speed</t>
  </si>
  <si>
    <t>Initiative</t>
  </si>
  <si>
    <t>Actual Speed</t>
  </si>
  <si>
    <t>Strength</t>
  </si>
  <si>
    <t>Lb. Capacity</t>
  </si>
  <si>
    <t>Dexterity</t>
  </si>
  <si>
    <t>Lb. Carried</t>
  </si>
  <si>
    <t>Constitution</t>
  </si>
  <si>
    <t>Hit Points</t>
  </si>
  <si>
    <t>Intelligence</t>
  </si>
  <si>
    <t>Touch AC</t>
  </si>
  <si>
    <t>Wisdom</t>
  </si>
  <si>
    <t>FF AC</t>
  </si>
  <si>
    <t>Charisma</t>
  </si>
  <si>
    <t>Modified AC</t>
  </si>
  <si>
    <t>@ 6th:  Maximize Spell</t>
  </si>
  <si>
    <t>6/3/1</t>
  </si>
  <si>
    <t>Sorceress 1</t>
  </si>
  <si>
    <t>Sorceress 2</t>
  </si>
  <si>
    <t>Sorceress 3</t>
  </si>
  <si>
    <t>Sorceress 4</t>
  </si>
  <si>
    <t>MW Quarterstaff</t>
  </si>
  <si>
    <t>1</t>
  </si>
  <si>
    <t>Bludgeon</t>
  </si>
  <si>
    <t>x2</t>
  </si>
  <si>
    <t>1d4</t>
  </si>
  <si>
    <t>50’</t>
  </si>
  <si>
    <t>+0</t>
  </si>
  <si>
    <t>MW Sling</t>
  </si>
  <si>
    <t>Bullets</t>
  </si>
  <si>
    <t>-</t>
  </si>
  <si>
    <t>Parallax</t>
  </si>
  <si>
    <t>Sonic Affinity (No Familiar)</t>
  </si>
  <si>
    <t>Energy Affinity (Sonic)</t>
  </si>
  <si>
    <t>Nightshield</t>
  </si>
  <si>
    <t>Abjuration</t>
  </si>
  <si>
    <t>Personal</t>
  </si>
  <si>
    <t>Nightshield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</si>
</sst>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8" x14ac:knownFonts="1">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8"/>
      <color indexed="53"/>
      <name val="Times New Roman"/>
      <family val="1"/>
    </font>
    <font>
      <sz val="13"/>
      <color indexed="20"/>
      <name val="Times New Roman"/>
      <family val="1"/>
    </font>
    <font>
      <i/>
      <sz val="18"/>
      <color indexed="20"/>
      <name val="Times New Roman"/>
      <family val="1"/>
    </font>
    <font>
      <i/>
      <sz val="12"/>
      <color indexed="13"/>
      <name val="Times New Roman"/>
      <family val="1"/>
    </font>
    <font>
      <i/>
      <sz val="22"/>
      <color theme="0"/>
      <name val="Times New Roman"/>
      <family val="1"/>
    </font>
    <font>
      <b/>
      <sz val="12"/>
      <color indexed="81"/>
      <name val="Times New Roman"/>
      <family val="1"/>
    </font>
    <font>
      <sz val="12"/>
      <name val="Times New Roman"/>
      <family val="1"/>
    </font>
    <font>
      <b/>
      <sz val="12"/>
      <color theme="0"/>
      <name val="Times New Roman"/>
      <family val="1"/>
    </font>
    <font>
      <i/>
      <sz val="18"/>
      <color rgb="FF7030A0"/>
      <name val="Times New Roman"/>
      <family val="1"/>
    </font>
    <font>
      <sz val="12"/>
      <color theme="0" tint="-0.499984740745262"/>
      <name val="Times New Roman"/>
      <family val="1"/>
    </font>
    <font>
      <b/>
      <sz val="12"/>
      <color theme="0" tint="-0.499984740745262"/>
      <name val="Times New Roman"/>
      <family val="1"/>
    </font>
    <font>
      <b/>
      <sz val="12"/>
      <color rgb="FFFFC000"/>
      <name val="Times New Roman"/>
      <family val="1"/>
    </font>
    <font>
      <b/>
      <sz val="12"/>
      <color rgb="FF7030A0"/>
      <name val="Times New Roman"/>
      <family val="1"/>
    </font>
    <font>
      <sz val="13"/>
      <color rgb="FFFF0000"/>
      <name val="Times New Roman"/>
      <family val="1"/>
    </font>
    <font>
      <sz val="13"/>
      <color rgb="FF0000FF"/>
      <name val="Times New Roman"/>
      <family val="1"/>
    </font>
    <font>
      <sz val="12"/>
      <name val="Times New Roman"/>
      <family val="1"/>
      <charset val="1"/>
    </font>
    <font>
      <b/>
      <sz val="14"/>
      <color indexed="17"/>
      <name val="Times New Roman"/>
      <family val="1"/>
    </font>
    <font>
      <b/>
      <i/>
      <sz val="12"/>
      <color indexed="81"/>
      <name val="Times New Roman"/>
      <family val="1"/>
    </font>
    <font>
      <b/>
      <sz val="13"/>
      <color rgb="FF00CC00"/>
      <name val="Times New Roman"/>
      <family val="1"/>
    </font>
    <font>
      <b/>
      <sz val="13"/>
      <color rgb="FFFFC000"/>
      <name val="Times New Roman"/>
      <family val="1"/>
    </font>
    <font>
      <sz val="13"/>
      <color rgb="FFFFC000"/>
      <name val="Times New Roman"/>
      <family val="1"/>
    </font>
    <font>
      <sz val="12"/>
      <color rgb="FFFFC000"/>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2"/>
      <color rgb="FFFF9900"/>
      <name val="Times New Roman"/>
      <family val="1"/>
    </font>
    <font>
      <i/>
      <sz val="18"/>
      <color indexed="10"/>
      <name val="Times New Roman"/>
      <family val="1"/>
    </font>
    <font>
      <b/>
      <sz val="13"/>
      <color rgb="FF00B050"/>
      <name val="Times New Roman"/>
      <family val="1"/>
    </font>
    <font>
      <i/>
      <sz val="18"/>
      <color indexed="57"/>
      <name val="Times New Roman"/>
      <family val="1"/>
    </font>
    <font>
      <b/>
      <sz val="12"/>
      <color rgb="FF006600"/>
      <name val="Times New Roman"/>
      <family val="1"/>
    </font>
    <font>
      <sz val="12"/>
      <color theme="0"/>
      <name val="Times New Roman"/>
      <family val="1"/>
    </font>
    <font>
      <i/>
      <sz val="18"/>
      <color rgb="FFFFC000"/>
      <name val="Times New Roman"/>
      <family val="1"/>
    </font>
    <font>
      <b/>
      <sz val="13"/>
      <color rgb="FF00B0F0"/>
      <name val="Times New Roman"/>
      <family val="1"/>
    </font>
    <font>
      <i/>
      <sz val="13"/>
      <name val="Times New Roman"/>
      <family val="1"/>
    </font>
  </fonts>
  <fills count="18">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rgb="FFCCFFCC"/>
        <bgColor indexed="64"/>
      </patternFill>
    </fill>
    <fill>
      <patternFill patternType="solid">
        <fgColor theme="0" tint="-0.249977111117893"/>
        <bgColor indexed="64"/>
      </patternFill>
    </fill>
    <fill>
      <patternFill patternType="solid">
        <fgColor rgb="FF7030A0"/>
        <bgColor indexed="64"/>
      </patternFill>
    </fill>
    <fill>
      <patternFill patternType="solid">
        <fgColor rgb="FFFF0000"/>
        <bgColor indexed="64"/>
      </patternFill>
    </fill>
    <fill>
      <patternFill patternType="solid">
        <fgColor rgb="FF9966FF"/>
        <bgColor indexed="64"/>
      </patternFill>
    </fill>
    <fill>
      <patternFill patternType="solid">
        <fgColor rgb="FFCCFFCC"/>
        <bgColor indexed="55"/>
      </patternFill>
    </fill>
    <fill>
      <patternFill patternType="solid">
        <fgColor rgb="FF00B050"/>
        <bgColor indexed="64"/>
      </patternFill>
    </fill>
    <fill>
      <patternFill patternType="solid">
        <fgColor rgb="FF66FF33"/>
        <bgColor indexed="64"/>
      </patternFill>
    </fill>
  </fills>
  <borders count="12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hair">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style="thick">
        <color rgb="FFFF0000"/>
      </bottom>
      <diagonal/>
    </border>
    <border>
      <left/>
      <right/>
      <top style="double">
        <color indexed="64"/>
      </top>
      <bottom style="thick">
        <color rgb="FFFF0000"/>
      </bottom>
      <diagonal/>
    </border>
    <border>
      <left/>
      <right style="double">
        <color indexed="64"/>
      </right>
      <top style="double">
        <color indexed="64"/>
      </top>
      <bottom style="thick">
        <color rgb="FFFF0000"/>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auto="1"/>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9"/>
      </bottom>
      <diagonal/>
    </border>
    <border>
      <left style="double">
        <color indexed="64"/>
      </left>
      <right style="medium">
        <color indexed="64"/>
      </right>
      <top style="double">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auto="1"/>
      </right>
      <top style="thin">
        <color indexed="64"/>
      </top>
      <bottom style="double">
        <color indexed="64"/>
      </bottom>
      <diagonal/>
    </border>
    <border>
      <left/>
      <right style="thin">
        <color auto="1"/>
      </right>
      <top style="double">
        <color auto="1"/>
      </top>
      <bottom style="thin">
        <color auto="1"/>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auto="1"/>
      </right>
      <top style="double">
        <color auto="1"/>
      </top>
      <bottom style="thin">
        <color auto="1"/>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thin">
        <color indexed="64"/>
      </left>
      <right style="thin">
        <color indexed="64"/>
      </right>
      <top style="double">
        <color indexed="64"/>
      </top>
      <bottom style="medium">
        <color indexed="64"/>
      </bottom>
      <diagonal/>
    </border>
    <border>
      <left style="double">
        <color indexed="64"/>
      </left>
      <right/>
      <top style="medium">
        <color indexed="64"/>
      </top>
      <bottom style="hair">
        <color indexed="64"/>
      </bottom>
      <diagonal/>
    </border>
    <border>
      <left/>
      <right style="hair">
        <color indexed="64"/>
      </right>
      <top style="medium">
        <color indexed="64"/>
      </top>
      <bottom style="hair">
        <color indexed="64"/>
      </bottom>
      <diagonal/>
    </border>
  </borders>
  <cellStyleXfs count="8">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0" fillId="0" borderId="0" applyFont="0" applyFill="0" applyBorder="0" applyAlignment="0" applyProtection="0"/>
    <xf numFmtId="0" fontId="1" fillId="0" borderId="0"/>
    <xf numFmtId="0" fontId="49" fillId="0" borderId="0"/>
    <xf numFmtId="0" fontId="1" fillId="0" borderId="0"/>
    <xf numFmtId="0" fontId="1" fillId="0" borderId="0"/>
  </cellStyleXfs>
  <cellXfs count="415">
    <xf numFmtId="0" fontId="0" fillId="0" borderId="0" xfId="0"/>
    <xf numFmtId="0" fontId="6" fillId="0" borderId="25" xfId="0" applyFont="1" applyBorder="1" applyAlignment="1">
      <alignment horizontal="center" vertical="center" wrapText="1"/>
    </xf>
    <xf numFmtId="0" fontId="6" fillId="0" borderId="25" xfId="0" applyFont="1" applyBorder="1" applyAlignment="1">
      <alignment horizontal="center" vertical="center" shrinkToFit="1"/>
    </xf>
    <xf numFmtId="9" fontId="6" fillId="0" borderId="26" xfId="2" applyFont="1" applyFill="1" applyBorder="1" applyAlignment="1">
      <alignment horizontal="center" vertical="center" shrinkToFit="1"/>
    </xf>
    <xf numFmtId="0" fontId="6" fillId="0" borderId="26" xfId="2" applyNumberFormat="1" applyFont="1" applyFill="1" applyBorder="1" applyAlignment="1">
      <alignment horizontal="center" vertical="center" shrinkToFit="1"/>
    </xf>
    <xf numFmtId="0" fontId="6" fillId="0" borderId="69" xfId="0" applyFont="1" applyBorder="1" applyAlignment="1">
      <alignment horizontal="center" vertical="center" wrapText="1"/>
    </xf>
    <xf numFmtId="49" fontId="1" fillId="0" borderId="57" xfId="0" applyNumberFormat="1" applyFont="1" applyBorder="1" applyAlignment="1">
      <alignment horizontal="center" vertical="center"/>
    </xf>
    <xf numFmtId="0" fontId="11" fillId="4" borderId="86" xfId="0" applyFont="1" applyFill="1" applyBorder="1" applyAlignment="1">
      <alignment horizontal="centerContinuous" vertical="center"/>
    </xf>
    <xf numFmtId="0" fontId="11" fillId="4" borderId="37" xfId="0" applyFont="1" applyFill="1" applyBorder="1" applyAlignment="1">
      <alignment horizontal="center" vertical="center"/>
    </xf>
    <xf numFmtId="0" fontId="11" fillId="4" borderId="37" xfId="0" applyFont="1" applyFill="1" applyBorder="1" applyAlignment="1">
      <alignment horizontal="center" vertical="center" wrapText="1"/>
    </xf>
    <xf numFmtId="0" fontId="53" fillId="12" borderId="36" xfId="0" applyFont="1" applyFill="1" applyBorder="1" applyAlignment="1">
      <alignment horizontal="center" vertical="center" wrapText="1"/>
    </xf>
    <xf numFmtId="0" fontId="11" fillId="4" borderId="87" xfId="0" applyFont="1" applyFill="1" applyBorder="1" applyAlignment="1">
      <alignment horizontal="center" vertical="center"/>
    </xf>
    <xf numFmtId="0" fontId="3" fillId="0" borderId="0" xfId="0" applyFont="1" applyAlignment="1">
      <alignment vertical="center"/>
    </xf>
    <xf numFmtId="1" fontId="55" fillId="12" borderId="88" xfId="0" applyNumberFormat="1" applyFont="1" applyFill="1" applyBorder="1" applyAlignment="1">
      <alignment horizontal="center" vertical="center"/>
    </xf>
    <xf numFmtId="1" fontId="1" fillId="0" borderId="88" xfId="0" applyNumberFormat="1" applyFont="1" applyBorder="1" applyAlignment="1">
      <alignment horizontal="center" vertical="center"/>
    </xf>
    <xf numFmtId="49" fontId="1" fillId="0" borderId="84" xfId="2" applyNumberFormat="1" applyFont="1" applyFill="1" applyBorder="1" applyAlignment="1">
      <alignment horizontal="center" vertical="center"/>
    </xf>
    <xf numFmtId="0" fontId="1" fillId="0" borderId="84" xfId="0" applyFont="1" applyBorder="1" applyAlignment="1">
      <alignment horizontal="center" vertical="center" shrinkToFit="1"/>
    </xf>
    <xf numFmtId="164" fontId="4" fillId="0" borderId="84" xfId="0" applyNumberFormat="1" applyFont="1" applyBorder="1" applyAlignment="1">
      <alignment horizontal="center" vertical="center"/>
    </xf>
    <xf numFmtId="164" fontId="4" fillId="0" borderId="88" xfId="0" applyNumberFormat="1" applyFont="1" applyBorder="1" applyAlignment="1">
      <alignment horizontal="center" vertical="center"/>
    </xf>
    <xf numFmtId="0" fontId="1" fillId="0" borderId="91" xfId="0" quotePrefix="1" applyFont="1" applyBorder="1" applyAlignment="1">
      <alignment horizontal="center" vertical="center"/>
    </xf>
    <xf numFmtId="0" fontId="60" fillId="0" borderId="33" xfId="0" applyFont="1" applyBorder="1" applyAlignment="1">
      <alignment horizontal="centerContinuous" vertical="center" wrapText="1"/>
    </xf>
    <xf numFmtId="9" fontId="6" fillId="0" borderId="25" xfId="2" applyFont="1" applyFill="1" applyBorder="1" applyAlignment="1">
      <alignment horizontal="center" vertical="center" shrinkToFit="1"/>
    </xf>
    <xf numFmtId="0" fontId="6" fillId="0" borderId="26" xfId="0" applyFont="1" applyBorder="1" applyAlignment="1">
      <alignment horizontal="center" vertical="center" shrinkToFit="1"/>
    </xf>
    <xf numFmtId="0" fontId="11" fillId="9" borderId="101" xfId="0" applyFont="1" applyFill="1" applyBorder="1" applyAlignment="1">
      <alignment horizontal="center" vertical="center" wrapText="1"/>
    </xf>
    <xf numFmtId="0" fontId="11" fillId="9" borderId="102" xfId="0" applyFont="1" applyFill="1" applyBorder="1" applyAlignment="1">
      <alignment horizontal="centerContinuous" vertical="center" wrapText="1"/>
    </xf>
    <xf numFmtId="0" fontId="6" fillId="0" borderId="27" xfId="0" applyFont="1" applyBorder="1" applyAlignment="1">
      <alignment horizontal="center" vertical="center" wrapText="1"/>
    </xf>
    <xf numFmtId="0" fontId="2" fillId="0" borderId="0" xfId="0" applyFont="1" applyAlignment="1">
      <alignment horizontal="centerContinuous" vertical="center"/>
    </xf>
    <xf numFmtId="164" fontId="2" fillId="0" borderId="0" xfId="0" applyNumberFormat="1" applyFont="1" applyAlignment="1">
      <alignment horizontal="centerContinuous" vertical="center"/>
    </xf>
    <xf numFmtId="0" fontId="4" fillId="0" borderId="0" xfId="0" applyFont="1" applyAlignment="1">
      <alignment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164" fontId="20" fillId="4" borderId="61" xfId="0" applyNumberFormat="1" applyFont="1" applyFill="1" applyBorder="1" applyAlignment="1">
      <alignment horizontal="center" vertical="center"/>
    </xf>
    <xf numFmtId="0" fontId="20" fillId="4" borderId="36" xfId="0" applyFont="1" applyFill="1" applyBorder="1" applyAlignment="1">
      <alignment horizontal="right" vertical="center"/>
    </xf>
    <xf numFmtId="0" fontId="20" fillId="4" borderId="38" xfId="0" applyFont="1" applyFill="1" applyBorder="1" applyAlignment="1">
      <alignment vertical="center"/>
    </xf>
    <xf numFmtId="0" fontId="4" fillId="0" borderId="0" xfId="0" applyFont="1" applyAlignment="1">
      <alignment horizontal="center" vertical="center"/>
    </xf>
    <xf numFmtId="0" fontId="1" fillId="0" borderId="43" xfId="0" applyFont="1" applyBorder="1" applyAlignment="1">
      <alignment horizontal="center" vertical="center" shrinkToFit="1"/>
    </xf>
    <xf numFmtId="164" fontId="4" fillId="0" borderId="44" xfId="0" applyNumberFormat="1" applyFont="1" applyBorder="1" applyAlignment="1">
      <alignment horizontal="center" vertical="center" shrinkToFit="1"/>
    </xf>
    <xf numFmtId="0" fontId="1" fillId="0" borderId="45" xfId="0" applyFont="1" applyBorder="1" applyAlignment="1">
      <alignment horizontal="left" vertical="center"/>
    </xf>
    <xf numFmtId="0" fontId="4" fillId="0" borderId="46" xfId="0" applyFont="1" applyBorder="1" applyAlignment="1">
      <alignment horizontal="left" vertical="center" shrinkToFit="1"/>
    </xf>
    <xf numFmtId="0" fontId="1" fillId="0" borderId="47" xfId="0" applyFont="1" applyBorder="1" applyAlignment="1">
      <alignment horizontal="center" vertical="center" shrinkToFit="1"/>
    </xf>
    <xf numFmtId="0" fontId="4" fillId="0" borderId="49"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1" fillId="0" borderId="49" xfId="0" quotePrefix="1" applyFont="1" applyBorder="1" applyAlignment="1">
      <alignment horizontal="left" vertical="center"/>
    </xf>
    <xf numFmtId="0" fontId="4" fillId="0" borderId="50" xfId="0" applyFont="1" applyBorder="1" applyAlignment="1">
      <alignment horizontal="left" vertical="center" shrinkToFit="1"/>
    </xf>
    <xf numFmtId="164" fontId="2" fillId="0" borderId="0" xfId="0" applyNumberFormat="1" applyFont="1" applyAlignment="1">
      <alignment horizontal="centerContinuous" vertical="center" shrinkToFit="1"/>
    </xf>
    <xf numFmtId="0" fontId="2" fillId="0" borderId="0" xfId="0" applyFont="1" applyAlignment="1">
      <alignment horizontal="centerContinuous" vertical="center" shrinkToFit="1"/>
    </xf>
    <xf numFmtId="164" fontId="20" fillId="4" borderId="37" xfId="0" applyNumberFormat="1" applyFont="1" applyFill="1" applyBorder="1" applyAlignment="1">
      <alignment horizontal="center" vertical="center"/>
    </xf>
    <xf numFmtId="0" fontId="1" fillId="0" borderId="39" xfId="0" applyFont="1" applyBorder="1" applyAlignment="1">
      <alignment horizontal="center" vertical="center" shrinkToFit="1"/>
    </xf>
    <xf numFmtId="0" fontId="4" fillId="0" borderId="53" xfId="0" applyFont="1" applyBorder="1" applyAlignment="1">
      <alignment horizontal="center" vertical="center" shrinkToFit="1"/>
    </xf>
    <xf numFmtId="164" fontId="1" fillId="0" borderId="53" xfId="0" applyNumberFormat="1" applyFont="1" applyBorder="1" applyAlignment="1">
      <alignment horizontal="center" vertical="center" shrinkToFit="1"/>
    </xf>
    <xf numFmtId="0" fontId="1" fillId="0" borderId="41" xfId="0" applyFont="1" applyBorder="1" applyAlignment="1">
      <alignment horizontal="left" vertical="center"/>
    </xf>
    <xf numFmtId="0" fontId="4" fillId="0" borderId="42" xfId="0" applyFont="1" applyBorder="1" applyAlignment="1">
      <alignment horizontal="left" vertical="center" shrinkToFit="1"/>
    </xf>
    <xf numFmtId="0" fontId="4" fillId="0" borderId="39" xfId="0" applyFont="1" applyBorder="1" applyAlignment="1">
      <alignment horizontal="center" vertical="center" shrinkToFit="1"/>
    </xf>
    <xf numFmtId="164" fontId="4" fillId="0" borderId="53" xfId="0" applyNumberFormat="1" applyFont="1" applyBorder="1" applyAlignment="1">
      <alignment horizontal="center" vertical="center" shrinkToFit="1"/>
    </xf>
    <xf numFmtId="0" fontId="4" fillId="0" borderId="41" xfId="0" applyFont="1" applyBorder="1" applyAlignment="1">
      <alignment horizontal="left" vertical="center"/>
    </xf>
    <xf numFmtId="0" fontId="4" fillId="0" borderId="48" xfId="0" applyFont="1" applyBorder="1" applyAlignment="1">
      <alignment horizontal="center" vertical="center" shrinkToFit="1"/>
    </xf>
    <xf numFmtId="0" fontId="1" fillId="0" borderId="49" xfId="0" applyFont="1" applyBorder="1" applyAlignment="1">
      <alignment horizontal="left" vertical="center"/>
    </xf>
    <xf numFmtId="0" fontId="3" fillId="0" borderId="0" xfId="0" applyFont="1" applyAlignment="1">
      <alignment horizontal="right" vertical="center"/>
    </xf>
    <xf numFmtId="164" fontId="4" fillId="0" borderId="0" xfId="0" applyNumberFormat="1" applyFont="1" applyAlignment="1">
      <alignment horizontal="center" vertical="center"/>
    </xf>
    <xf numFmtId="0" fontId="1" fillId="0" borderId="0" xfId="0" applyFont="1" applyAlignment="1">
      <alignment vertical="center"/>
    </xf>
    <xf numFmtId="0" fontId="20" fillId="13" borderId="16" xfId="0" applyFont="1" applyFill="1" applyBorder="1" applyAlignment="1">
      <alignment horizontal="center" vertical="center"/>
    </xf>
    <xf numFmtId="0" fontId="20" fillId="13" borderId="21" xfId="0" applyFont="1" applyFill="1" applyBorder="1" applyAlignment="1">
      <alignment horizontal="right" vertical="center"/>
    </xf>
    <xf numFmtId="0" fontId="20" fillId="13" borderId="20" xfId="0" quotePrefix="1" applyFont="1" applyFill="1" applyBorder="1" applyAlignment="1">
      <alignment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5" fillId="12" borderId="21" xfId="0" applyFont="1" applyFill="1" applyBorder="1" applyAlignment="1">
      <alignment horizontal="center" vertical="center"/>
    </xf>
    <xf numFmtId="0" fontId="20" fillId="13" borderId="18" xfId="0" applyFont="1" applyFill="1" applyBorder="1" applyAlignment="1">
      <alignment horizontal="center" vertical="center"/>
    </xf>
    <xf numFmtId="0" fontId="1" fillId="0" borderId="92" xfId="0" applyFont="1" applyBorder="1" applyAlignment="1">
      <alignment horizontal="center" vertical="center"/>
    </xf>
    <xf numFmtId="0" fontId="1" fillId="0" borderId="89" xfId="0" applyFont="1" applyBorder="1" applyAlignment="1">
      <alignment horizontal="right" vertical="center"/>
    </xf>
    <xf numFmtId="0" fontId="4" fillId="0" borderId="93" xfId="0" applyFont="1" applyBorder="1" applyAlignment="1">
      <alignment horizontal="center" vertical="center"/>
    </xf>
    <xf numFmtId="164" fontId="4" fillId="0" borderId="93" xfId="0" applyNumberFormat="1" applyFont="1" applyBorder="1" applyAlignment="1">
      <alignment horizontal="center" vertical="center"/>
    </xf>
    <xf numFmtId="164" fontId="4" fillId="0" borderId="89" xfId="0" applyNumberFormat="1" applyFont="1" applyBorder="1" applyAlignment="1">
      <alignment horizontal="center" vertical="center"/>
    </xf>
    <xf numFmtId="1" fontId="55" fillId="12" borderId="89" xfId="0" applyNumberFormat="1" applyFont="1" applyFill="1" applyBorder="1" applyAlignment="1">
      <alignment horizontal="center" vertical="center"/>
    </xf>
    <xf numFmtId="1" fontId="1" fillId="0" borderId="89" xfId="0" applyNumberFormat="1" applyFont="1" applyBorder="1" applyAlignment="1">
      <alignment horizontal="center" vertical="center"/>
    </xf>
    <xf numFmtId="0" fontId="1" fillId="0" borderId="94" xfId="0" quotePrefix="1" applyFont="1" applyBorder="1" applyAlignment="1">
      <alignment horizontal="center" vertical="center"/>
    </xf>
    <xf numFmtId="0" fontId="20" fillId="13" borderId="20" xfId="0" quotePrefix="1" applyFont="1" applyFill="1" applyBorder="1" applyAlignment="1">
      <alignment horizontal="left" vertical="center"/>
    </xf>
    <xf numFmtId="0" fontId="41" fillId="14" borderId="91" xfId="0" applyFont="1" applyFill="1" applyBorder="1" applyAlignment="1">
      <alignment horizontal="center" vertical="center"/>
    </xf>
    <xf numFmtId="49" fontId="1" fillId="0" borderId="93" xfId="0" applyNumberFormat="1" applyFont="1" applyBorder="1" applyAlignment="1">
      <alignment horizontal="center" vertical="center"/>
    </xf>
    <xf numFmtId="0" fontId="4" fillId="0" borderId="0" xfId="0" applyFont="1" applyAlignment="1">
      <alignment horizontal="centerContinuous" vertical="center"/>
    </xf>
    <xf numFmtId="0" fontId="20" fillId="13" borderId="21" xfId="0" applyFont="1" applyFill="1" applyBorder="1" applyAlignment="1">
      <alignment horizontal="centerContinuous" vertical="center"/>
    </xf>
    <xf numFmtId="0" fontId="20" fillId="13" borderId="65" xfId="0" applyFont="1" applyFill="1" applyBorder="1" applyAlignment="1">
      <alignment horizontal="centerContinuous" vertical="center"/>
    </xf>
    <xf numFmtId="0" fontId="20" fillId="13" borderId="66" xfId="0" applyFont="1" applyFill="1" applyBorder="1" applyAlignment="1">
      <alignment horizontal="centerContinuous" vertical="center"/>
    </xf>
    <xf numFmtId="0" fontId="17" fillId="0" borderId="0" xfId="0" applyFont="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20" fillId="13" borderId="85" xfId="0" applyFont="1" applyFill="1" applyBorder="1" applyAlignment="1">
      <alignment horizontal="center" vertical="center"/>
    </xf>
    <xf numFmtId="0" fontId="1" fillId="0" borderId="1" xfId="0" applyFont="1" applyBorder="1" applyAlignment="1">
      <alignment horizontal="centerContinuous" vertical="center"/>
    </xf>
    <xf numFmtId="0" fontId="1" fillId="0" borderId="0" xfId="0" applyFont="1" applyAlignment="1">
      <alignment horizontal="centerContinuous" vertical="center"/>
    </xf>
    <xf numFmtId="0" fontId="1" fillId="0" borderId="83" xfId="0" applyFont="1" applyBorder="1" applyAlignment="1">
      <alignment horizontal="centerContinuous" vertical="center"/>
    </xf>
    <xf numFmtId="0" fontId="1" fillId="0" borderId="83" xfId="0" applyFont="1" applyBorder="1" applyAlignment="1">
      <alignment horizontal="center" vertical="center"/>
    </xf>
    <xf numFmtId="0" fontId="1" fillId="0" borderId="2" xfId="0" applyFont="1" applyBorder="1" applyAlignment="1">
      <alignment horizontal="centerContinuous" vertical="center"/>
    </xf>
    <xf numFmtId="0" fontId="4" fillId="0" borderId="58" xfId="0" applyFont="1" applyBorder="1" applyAlignment="1">
      <alignment horizontal="centerContinuous" vertical="center"/>
    </xf>
    <xf numFmtId="0" fontId="4" fillId="0" borderId="59" xfId="0" applyFont="1" applyBorder="1" applyAlignment="1">
      <alignment horizontal="centerContinuous" vertical="center"/>
    </xf>
    <xf numFmtId="0" fontId="4" fillId="0" borderId="23" xfId="0" applyFont="1" applyBorder="1" applyAlignment="1">
      <alignment horizontal="centerContinuous" vertical="center"/>
    </xf>
    <xf numFmtId="164" fontId="4" fillId="0" borderId="10" xfId="0" applyNumberFormat="1" applyFont="1" applyBorder="1" applyAlignment="1">
      <alignment horizontal="center" vertical="center"/>
    </xf>
    <xf numFmtId="49" fontId="1" fillId="0" borderId="28" xfId="0" applyNumberFormat="1" applyFont="1" applyBorder="1" applyAlignment="1">
      <alignment horizontal="center" vertical="center"/>
    </xf>
    <xf numFmtId="164" fontId="4" fillId="0" borderId="67" xfId="0" applyNumberFormat="1" applyFont="1" applyBorder="1" applyAlignment="1">
      <alignment horizontal="centerContinuous" vertical="center"/>
    </xf>
    <xf numFmtId="0" fontId="4" fillId="0" borderId="68" xfId="0" applyFont="1" applyBorder="1" applyAlignment="1">
      <alignment horizontal="centerContinuous" vertical="center"/>
    </xf>
    <xf numFmtId="0" fontId="42" fillId="0" borderId="77" xfId="0" applyFont="1" applyBorder="1" applyAlignment="1">
      <alignment horizontal="centerContinuous" vertical="center"/>
    </xf>
    <xf numFmtId="0" fontId="1" fillId="0" borderId="78" xfId="0" applyFont="1" applyBorder="1" applyAlignment="1">
      <alignment horizontal="centerContinuous" vertical="center" wrapText="1"/>
    </xf>
    <xf numFmtId="0" fontId="1" fillId="0" borderId="79" xfId="0" applyFont="1" applyBorder="1" applyAlignment="1">
      <alignment horizontal="centerContinuous" vertical="center" wrapText="1"/>
    </xf>
    <xf numFmtId="0" fontId="34" fillId="0" borderId="33" xfId="0" applyFont="1" applyBorder="1" applyAlignment="1">
      <alignment horizontal="centerContinuous" vertical="center"/>
    </xf>
    <xf numFmtId="0" fontId="11" fillId="12" borderId="80" xfId="0" applyFont="1" applyFill="1" applyBorder="1" applyAlignment="1">
      <alignment horizontal="centerContinuous" vertical="center" wrapText="1"/>
    </xf>
    <xf numFmtId="0" fontId="11" fillId="12" borderId="81" xfId="0" applyFont="1" applyFill="1" applyBorder="1" applyAlignment="1">
      <alignment horizontal="center" vertical="center" wrapText="1"/>
    </xf>
    <xf numFmtId="0" fontId="11" fillId="12" borderId="81" xfId="0" applyFont="1" applyFill="1" applyBorder="1" applyAlignment="1">
      <alignment horizontal="centerContinuous" vertical="center" wrapText="1"/>
    </xf>
    <xf numFmtId="0" fontId="11" fillId="12" borderId="82" xfId="0" applyFont="1" applyFill="1" applyBorder="1" applyAlignment="1">
      <alignment horizontal="center" vertical="center" wrapText="1"/>
    </xf>
    <xf numFmtId="0" fontId="4" fillId="0" borderId="0" xfId="0" applyFont="1" applyAlignment="1">
      <alignment vertical="center" wrapText="1"/>
    </xf>
    <xf numFmtId="0" fontId="1" fillId="0" borderId="0" xfId="0" applyFont="1" applyAlignment="1">
      <alignment vertical="center" wrapText="1"/>
    </xf>
    <xf numFmtId="0" fontId="26" fillId="0" borderId="34" xfId="0" applyFont="1" applyBorder="1" applyAlignment="1">
      <alignment horizontal="center" vertical="center" shrinkToFit="1"/>
    </xf>
    <xf numFmtId="0" fontId="3" fillId="0" borderId="96" xfId="0" applyFont="1" applyBorder="1" applyAlignment="1">
      <alignment horizontal="right" vertical="center"/>
    </xf>
    <xf numFmtId="0" fontId="43" fillId="11" borderId="72" xfId="0" applyFont="1" applyFill="1" applyBorder="1" applyAlignment="1">
      <alignment horizontal="center" vertical="center" wrapText="1"/>
    </xf>
    <xf numFmtId="0" fontId="43" fillId="11" borderId="73"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40" xfId="0" applyFont="1" applyBorder="1" applyAlignment="1">
      <alignment horizontal="center" vertical="center" wrapText="1"/>
    </xf>
    <xf numFmtId="0" fontId="43" fillId="11" borderId="40" xfId="0" applyFont="1" applyFill="1" applyBorder="1" applyAlignment="1">
      <alignment horizontal="center" vertical="center" wrapText="1"/>
    </xf>
    <xf numFmtId="0" fontId="43" fillId="11" borderId="42" xfId="0" applyFont="1" applyFill="1" applyBorder="1" applyAlignment="1">
      <alignment horizontal="center" vertical="center" wrapText="1"/>
    </xf>
    <xf numFmtId="0" fontId="59" fillId="0" borderId="97" xfId="0" applyFont="1" applyBorder="1" applyAlignment="1">
      <alignment horizontal="right" vertical="center"/>
    </xf>
    <xf numFmtId="0" fontId="46" fillId="0" borderId="98" xfId="0" applyFont="1" applyBorder="1" applyAlignment="1">
      <alignment horizontal="right" vertical="center"/>
    </xf>
    <xf numFmtId="0" fontId="41" fillId="12" borderId="75" xfId="0" applyFont="1" applyFill="1" applyBorder="1" applyAlignment="1">
      <alignment horizontal="center" vertical="center" wrapText="1"/>
    </xf>
    <xf numFmtId="0" fontId="41" fillId="12" borderId="48" xfId="0" applyFont="1" applyFill="1" applyBorder="1" applyAlignment="1">
      <alignment horizontal="center" vertical="center" wrapText="1"/>
    </xf>
    <xf numFmtId="0" fontId="44" fillId="11" borderId="48" xfId="0" applyFont="1" applyFill="1" applyBorder="1" applyAlignment="1">
      <alignment horizontal="center" vertical="center" wrapText="1"/>
    </xf>
    <xf numFmtId="0" fontId="44" fillId="11" borderId="50" xfId="0" applyFont="1" applyFill="1" applyBorder="1" applyAlignment="1">
      <alignment horizontal="center" vertical="center" wrapText="1"/>
    </xf>
    <xf numFmtId="0" fontId="6" fillId="0" borderId="60" xfId="0" applyFont="1" applyBorder="1" applyAlignment="1">
      <alignment horizontal="centerContinuous" vertical="center"/>
    </xf>
    <xf numFmtId="0" fontId="3" fillId="0" borderId="0" xfId="0" applyFont="1" applyAlignment="1">
      <alignment horizontal="right" vertical="center" wrapText="1"/>
    </xf>
    <xf numFmtId="0" fontId="36" fillId="0" borderId="22" xfId="0" applyFont="1" applyBorder="1" applyAlignment="1">
      <alignment horizontal="centerContinuous" vertical="center" wrapText="1"/>
    </xf>
    <xf numFmtId="0" fontId="14" fillId="0" borderId="0" xfId="0" applyFont="1" applyAlignment="1">
      <alignment horizontal="centerContinuous" vertical="center" wrapText="1"/>
    </xf>
    <xf numFmtId="0" fontId="11" fillId="9" borderId="86" xfId="0" applyFont="1" applyFill="1" applyBorder="1" applyAlignment="1">
      <alignment horizontal="centerContinuous" vertical="center" wrapText="1"/>
    </xf>
    <xf numFmtId="0" fontId="11" fillId="9" borderId="37" xfId="0" applyFont="1" applyFill="1" applyBorder="1" applyAlignment="1">
      <alignment horizontal="center" vertical="center" wrapText="1"/>
    </xf>
    <xf numFmtId="0" fontId="20" fillId="9" borderId="37" xfId="0" applyFont="1" applyFill="1" applyBorder="1" applyAlignment="1">
      <alignment horizontal="center" vertical="center" wrapText="1"/>
    </xf>
    <xf numFmtId="0" fontId="3" fillId="0" borderId="0" xfId="0" applyFont="1" applyAlignment="1">
      <alignment vertical="center" wrapText="1"/>
    </xf>
    <xf numFmtId="0" fontId="35" fillId="0" borderId="1" xfId="0" applyFont="1" applyBorder="1" applyAlignment="1">
      <alignment horizontal="center" vertical="center" shrinkToFit="1"/>
    </xf>
    <xf numFmtId="0" fontId="35" fillId="0" borderId="1" xfId="6" applyFont="1" applyBorder="1" applyAlignment="1">
      <alignment horizontal="center" vertical="center" shrinkToFit="1"/>
    </xf>
    <xf numFmtId="0" fontId="6" fillId="0" borderId="25" xfId="6" applyFont="1" applyBorder="1" applyAlignment="1">
      <alignment horizontal="center" vertical="center" wrapText="1"/>
    </xf>
    <xf numFmtId="0" fontId="1" fillId="0" borderId="0" xfId="0" applyFont="1" applyAlignment="1">
      <alignment horizontal="left" vertical="center" wrapText="1"/>
    </xf>
    <xf numFmtId="0" fontId="24" fillId="0" borderId="22" xfId="0" applyFont="1" applyBorder="1" applyAlignment="1">
      <alignment horizontal="centerContinuous" vertical="center"/>
    </xf>
    <xf numFmtId="0" fontId="14" fillId="0" borderId="0" xfId="0" applyFont="1" applyAlignment="1">
      <alignment horizontal="centerContinuous" vertical="center"/>
    </xf>
    <xf numFmtId="0" fontId="56" fillId="0" borderId="1" xfId="0" applyFont="1" applyBorder="1" applyAlignment="1">
      <alignment vertical="center"/>
    </xf>
    <xf numFmtId="0" fontId="6" fillId="0" borderId="25" xfId="0" applyFont="1" applyBorder="1" applyAlignment="1">
      <alignment horizontal="center" vertical="center"/>
    </xf>
    <xf numFmtId="0" fontId="57" fillId="0" borderId="25" xfId="0" applyFont="1" applyBorder="1" applyAlignment="1">
      <alignment horizontal="center" vertical="center" wrapText="1"/>
    </xf>
    <xf numFmtId="0" fontId="6" fillId="0" borderId="27" xfId="0" applyFont="1" applyBorder="1" applyAlignment="1">
      <alignment horizontal="center" vertical="center"/>
    </xf>
    <xf numFmtId="0" fontId="58" fillId="0" borderId="1" xfId="0" applyFont="1" applyBorder="1" applyAlignment="1">
      <alignment vertical="center"/>
    </xf>
    <xf numFmtId="0" fontId="12" fillId="0" borderId="26" xfId="0" applyFont="1" applyBorder="1" applyAlignment="1">
      <alignment horizontal="center" vertical="center"/>
    </xf>
    <xf numFmtId="0" fontId="57" fillId="0" borderId="70" xfId="0" applyFont="1" applyBorder="1" applyAlignment="1">
      <alignment vertical="center"/>
    </xf>
    <xf numFmtId="0" fontId="6" fillId="0" borderId="69" xfId="0" applyFont="1" applyBorder="1" applyAlignment="1">
      <alignment horizontal="center" vertical="center"/>
    </xf>
    <xf numFmtId="0" fontId="53" fillId="0" borderId="69" xfId="0" applyFont="1" applyBorder="1" applyAlignment="1">
      <alignment horizontal="center" vertical="center" wrapText="1"/>
    </xf>
    <xf numFmtId="0" fontId="54" fillId="12" borderId="69" xfId="0" applyFont="1" applyFill="1" applyBorder="1" applyAlignment="1">
      <alignment horizontal="center" vertical="center"/>
    </xf>
    <xf numFmtId="0" fontId="50" fillId="0" borderId="1" xfId="0" applyFont="1" applyBorder="1" applyAlignment="1">
      <alignment vertical="center"/>
    </xf>
    <xf numFmtId="49" fontId="15" fillId="0" borderId="25" xfId="0" applyNumberFormat="1" applyFont="1" applyBorder="1" applyAlignment="1">
      <alignment horizontal="center" vertical="center"/>
    </xf>
    <xf numFmtId="0" fontId="15" fillId="0" borderId="26" xfId="0" applyFont="1" applyBorder="1" applyAlignment="1">
      <alignment horizontal="center" vertical="center"/>
    </xf>
    <xf numFmtId="0" fontId="6"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18" fillId="0" borderId="0" xfId="0" applyFont="1" applyAlignment="1">
      <alignment vertical="center"/>
    </xf>
    <xf numFmtId="0" fontId="12" fillId="0" borderId="1" xfId="0" applyFont="1" applyBorder="1" applyAlignment="1">
      <alignment vertical="center"/>
    </xf>
    <xf numFmtId="49" fontId="23" fillId="0" borderId="25" xfId="0" applyNumberFormat="1" applyFont="1" applyBorder="1" applyAlignment="1">
      <alignment horizontal="center" vertical="center"/>
    </xf>
    <xf numFmtId="0" fontId="23" fillId="0" borderId="26" xfId="0" applyFont="1" applyBorder="1" applyAlignment="1">
      <alignment horizontal="center" vertical="center"/>
    </xf>
    <xf numFmtId="0" fontId="31" fillId="0" borderId="0" xfId="0" applyFont="1" applyAlignment="1">
      <alignment vertical="center"/>
    </xf>
    <xf numFmtId="0" fontId="13" fillId="10" borderId="1" xfId="0" applyFont="1" applyFill="1" applyBorder="1" applyAlignment="1">
      <alignment vertical="center"/>
    </xf>
    <xf numFmtId="49" fontId="6" fillId="10" borderId="26" xfId="0" applyNumberFormat="1" applyFont="1" applyFill="1" applyBorder="1" applyAlignment="1">
      <alignment horizontal="center" vertical="center"/>
    </xf>
    <xf numFmtId="0" fontId="29" fillId="0" borderId="0" xfId="0" applyFont="1" applyAlignment="1">
      <alignment vertical="center"/>
    </xf>
    <xf numFmtId="0" fontId="7" fillId="0" borderId="1" xfId="0" applyFont="1" applyBorder="1" applyAlignment="1">
      <alignment vertical="center"/>
    </xf>
    <xf numFmtId="49" fontId="16" fillId="0" borderId="25" xfId="0" applyNumberFormat="1" applyFont="1" applyBorder="1" applyAlignment="1">
      <alignment horizontal="center" vertical="center"/>
    </xf>
    <xf numFmtId="0" fontId="16" fillId="0" borderId="26" xfId="0" applyFont="1" applyBorder="1" applyAlignment="1">
      <alignment horizontal="center" vertical="center"/>
    </xf>
    <xf numFmtId="0" fontId="28" fillId="0" borderId="0" xfId="0" applyFont="1" applyAlignment="1">
      <alignment vertical="center"/>
    </xf>
    <xf numFmtId="0" fontId="9" fillId="7" borderId="1" xfId="0" applyFont="1" applyFill="1" applyBorder="1" applyAlignment="1">
      <alignment vertical="center"/>
    </xf>
    <xf numFmtId="0" fontId="6" fillId="7" borderId="25" xfId="0" applyFont="1" applyFill="1" applyBorder="1" applyAlignment="1">
      <alignment horizontal="center" vertical="center"/>
    </xf>
    <xf numFmtId="49" fontId="26" fillId="7" borderId="25" xfId="0" applyNumberFormat="1" applyFont="1" applyFill="1" applyBorder="1" applyAlignment="1">
      <alignment horizontal="center" vertical="center"/>
    </xf>
    <xf numFmtId="0" fontId="26" fillId="7" borderId="26" xfId="0" applyFont="1" applyFill="1" applyBorder="1" applyAlignment="1">
      <alignment horizontal="center" vertical="center"/>
    </xf>
    <xf numFmtId="49" fontId="6" fillId="7" borderId="26" xfId="0" applyNumberFormat="1" applyFont="1" applyFill="1" applyBorder="1" applyAlignment="1">
      <alignment horizontal="center" vertical="center"/>
    </xf>
    <xf numFmtId="0" fontId="6" fillId="7" borderId="27" xfId="0" applyFont="1" applyFill="1" applyBorder="1" applyAlignment="1">
      <alignment horizontal="center" vertical="center"/>
    </xf>
    <xf numFmtId="0" fontId="10" fillId="5" borderId="1" xfId="0" applyFont="1" applyFill="1" applyBorder="1" applyAlignment="1">
      <alignment vertical="center"/>
    </xf>
    <xf numFmtId="0" fontId="6" fillId="5" borderId="25" xfId="0" applyFont="1" applyFill="1" applyBorder="1" applyAlignment="1">
      <alignment horizontal="center" vertical="center"/>
    </xf>
    <xf numFmtId="49" fontId="15" fillId="5" borderId="25" xfId="0" applyNumberFormat="1" applyFont="1" applyFill="1" applyBorder="1" applyAlignment="1">
      <alignment horizontal="center" vertical="center"/>
    </xf>
    <xf numFmtId="0" fontId="15" fillId="5" borderId="26" xfId="0" applyFont="1" applyFill="1" applyBorder="1" applyAlignment="1">
      <alignment horizontal="center" vertical="center"/>
    </xf>
    <xf numFmtId="49" fontId="6" fillId="5" borderId="26" xfId="0" applyNumberFormat="1" applyFont="1" applyFill="1" applyBorder="1" applyAlignment="1">
      <alignment horizontal="center" vertical="center"/>
    </xf>
    <xf numFmtId="0" fontId="6" fillId="5" borderId="27" xfId="0" applyFont="1" applyFill="1" applyBorder="1" applyAlignment="1">
      <alignment horizontal="center" vertical="center"/>
    </xf>
    <xf numFmtId="0" fontId="30" fillId="0" borderId="0" xfId="0" applyFont="1" applyAlignment="1">
      <alignment vertical="center"/>
    </xf>
    <xf numFmtId="0" fontId="13" fillId="0" borderId="1" xfId="0" applyFont="1" applyBorder="1" applyAlignment="1">
      <alignment vertical="center"/>
    </xf>
    <xf numFmtId="49" fontId="22" fillId="0" borderId="25" xfId="0" applyNumberFormat="1" applyFont="1" applyBorder="1" applyAlignment="1">
      <alignment horizontal="center" vertical="center"/>
    </xf>
    <xf numFmtId="0" fontId="22" fillId="0" borderId="26" xfId="0" applyFont="1" applyBorder="1" applyAlignment="1">
      <alignment horizontal="center" vertical="center"/>
    </xf>
    <xf numFmtId="0" fontId="13" fillId="0" borderId="26" xfId="0" applyFont="1" applyBorder="1" applyAlignment="1">
      <alignment horizontal="center" vertical="center"/>
    </xf>
    <xf numFmtId="0" fontId="6" fillId="0" borderId="27" xfId="0" quotePrefix="1" applyFont="1" applyBorder="1" applyAlignment="1">
      <alignment horizontal="center" vertical="center"/>
    </xf>
    <xf numFmtId="0" fontId="10" fillId="6" borderId="1" xfId="0" applyFont="1" applyFill="1" applyBorder="1" applyAlignment="1">
      <alignment vertical="center"/>
    </xf>
    <xf numFmtId="0" fontId="6" fillId="6" borderId="25" xfId="0" applyFont="1" applyFill="1" applyBorder="1" applyAlignment="1">
      <alignment horizontal="center" vertical="center"/>
    </xf>
    <xf numFmtId="49" fontId="15" fillId="6" borderId="25" xfId="0" applyNumberFormat="1" applyFont="1" applyFill="1" applyBorder="1" applyAlignment="1">
      <alignment horizontal="center" vertical="center"/>
    </xf>
    <xf numFmtId="0" fontId="15" fillId="6" borderId="26" xfId="0" applyFont="1" applyFill="1" applyBorder="1" applyAlignment="1">
      <alignment horizontal="center" vertical="center"/>
    </xf>
    <xf numFmtId="49" fontId="6" fillId="6" borderId="26" xfId="0" applyNumberFormat="1" applyFont="1" applyFill="1" applyBorder="1" applyAlignment="1">
      <alignment horizontal="center" vertical="center"/>
    </xf>
    <xf numFmtId="0" fontId="6" fillId="6" borderId="27" xfId="0" applyFont="1" applyFill="1" applyBorder="1" applyAlignment="1">
      <alignment horizontal="center" vertical="center"/>
    </xf>
    <xf numFmtId="0" fontId="13" fillId="5" borderId="1" xfId="0" applyFont="1" applyFill="1" applyBorder="1" applyAlignment="1">
      <alignment vertical="center"/>
    </xf>
    <xf numFmtId="49" fontId="22" fillId="5" borderId="25" xfId="0" applyNumberFormat="1" applyFont="1" applyFill="1" applyBorder="1" applyAlignment="1">
      <alignment horizontal="center" vertical="center"/>
    </xf>
    <xf numFmtId="0" fontId="22" fillId="5" borderId="26" xfId="0" applyFont="1" applyFill="1" applyBorder="1" applyAlignment="1">
      <alignment horizontal="center" vertical="center"/>
    </xf>
    <xf numFmtId="0" fontId="21" fillId="0" borderId="1" xfId="0" applyFont="1" applyBorder="1" applyAlignment="1">
      <alignment vertical="center"/>
    </xf>
    <xf numFmtId="49" fontId="27" fillId="0" borderId="25" xfId="0" applyNumberFormat="1" applyFont="1" applyBorder="1" applyAlignment="1">
      <alignment horizontal="center" vertical="center"/>
    </xf>
    <xf numFmtId="0" fontId="27" fillId="0" borderId="26" xfId="0" applyFont="1" applyBorder="1" applyAlignment="1">
      <alignment horizontal="center" vertical="center"/>
    </xf>
    <xf numFmtId="0" fontId="10" fillId="7" borderId="1" xfId="0" applyFont="1" applyFill="1" applyBorder="1" applyAlignment="1">
      <alignment vertical="center"/>
    </xf>
    <xf numFmtId="49" fontId="15" fillId="7" borderId="25" xfId="0" applyNumberFormat="1" applyFont="1" applyFill="1" applyBorder="1" applyAlignment="1">
      <alignment horizontal="center" vertical="center"/>
    </xf>
    <xf numFmtId="0" fontId="15" fillId="7" borderId="26" xfId="0" applyFont="1" applyFill="1" applyBorder="1" applyAlignment="1">
      <alignment horizontal="center" vertical="center"/>
    </xf>
    <xf numFmtId="0" fontId="12" fillId="5" borderId="1" xfId="0" applyFont="1" applyFill="1" applyBorder="1" applyAlignment="1">
      <alignment vertical="center"/>
    </xf>
    <xf numFmtId="49" fontId="23" fillId="5" borderId="25" xfId="0" applyNumberFormat="1" applyFont="1" applyFill="1" applyBorder="1" applyAlignment="1">
      <alignment horizontal="center" vertical="center"/>
    </xf>
    <xf numFmtId="0" fontId="23" fillId="5" borderId="26" xfId="0" applyFont="1" applyFill="1" applyBorder="1" applyAlignment="1">
      <alignment horizontal="center" vertical="center"/>
    </xf>
    <xf numFmtId="0" fontId="10" fillId="0" borderId="1" xfId="0" applyFont="1" applyBorder="1" applyAlignment="1">
      <alignment vertical="center"/>
    </xf>
    <xf numFmtId="0" fontId="6" fillId="7" borderId="27" xfId="0" quotePrefix="1" applyFont="1" applyFill="1" applyBorder="1" applyAlignment="1">
      <alignment horizontal="center" vertical="center"/>
    </xf>
    <xf numFmtId="0" fontId="21" fillId="6" borderId="1" xfId="0" applyFont="1" applyFill="1" applyBorder="1" applyAlignment="1">
      <alignment vertical="center"/>
    </xf>
    <xf numFmtId="49" fontId="27" fillId="6" borderId="25" xfId="0" applyNumberFormat="1" applyFont="1" applyFill="1" applyBorder="1" applyAlignment="1">
      <alignment horizontal="center" vertical="center"/>
    </xf>
    <xf numFmtId="0" fontId="27" fillId="6" borderId="26" xfId="0" applyFont="1" applyFill="1" applyBorder="1" applyAlignment="1">
      <alignment horizontal="center" vertical="center"/>
    </xf>
    <xf numFmtId="0" fontId="12" fillId="2" borderId="1" xfId="0" applyFont="1" applyFill="1" applyBorder="1" applyAlignment="1">
      <alignment vertical="center"/>
    </xf>
    <xf numFmtId="0" fontId="6" fillId="2" borderId="25" xfId="0" applyFont="1" applyFill="1" applyBorder="1" applyAlignment="1">
      <alignment horizontal="center" vertical="center"/>
    </xf>
    <xf numFmtId="49" fontId="23" fillId="2" borderId="25" xfId="0" applyNumberFormat="1" applyFont="1" applyFill="1" applyBorder="1" applyAlignment="1">
      <alignment horizontal="center" vertical="center"/>
    </xf>
    <xf numFmtId="0" fontId="23"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3" fillId="11" borderId="1" xfId="0" applyFont="1" applyFill="1" applyBorder="1" applyAlignment="1">
      <alignment vertical="center"/>
    </xf>
    <xf numFmtId="0" fontId="6" fillId="11" borderId="25" xfId="0" applyFont="1" applyFill="1" applyBorder="1" applyAlignment="1">
      <alignment horizontal="center" vertical="center"/>
    </xf>
    <xf numFmtId="49" fontId="22" fillId="11" borderId="25" xfId="0" applyNumberFormat="1" applyFont="1" applyFill="1" applyBorder="1" applyAlignment="1">
      <alignment horizontal="center" vertical="center"/>
    </xf>
    <xf numFmtId="0" fontId="22" fillId="11" borderId="26" xfId="0" applyFont="1" applyFill="1" applyBorder="1" applyAlignment="1">
      <alignment horizontal="center" vertical="center"/>
    </xf>
    <xf numFmtId="49" fontId="6" fillId="11" borderId="26" xfId="0" applyNumberFormat="1" applyFont="1" applyFill="1" applyBorder="1" applyAlignment="1">
      <alignment horizontal="center" vertical="center"/>
    </xf>
    <xf numFmtId="0" fontId="6" fillId="2" borderId="27" xfId="0" quotePrefix="1" applyFont="1" applyFill="1" applyBorder="1" applyAlignment="1">
      <alignment horizontal="center" vertical="center"/>
    </xf>
    <xf numFmtId="0" fontId="12" fillId="6" borderId="6" xfId="0" applyFont="1" applyFill="1" applyBorder="1" applyAlignment="1">
      <alignment vertical="center"/>
    </xf>
    <xf numFmtId="0" fontId="6" fillId="6" borderId="28" xfId="0" applyFont="1" applyFill="1" applyBorder="1" applyAlignment="1">
      <alignment horizontal="center" vertical="center"/>
    </xf>
    <xf numFmtId="49" fontId="23" fillId="6" borderId="28" xfId="0" applyNumberFormat="1" applyFont="1" applyFill="1" applyBorder="1" applyAlignment="1">
      <alignment horizontal="center" vertical="center"/>
    </xf>
    <xf numFmtId="0" fontId="23" fillId="6" borderId="29" xfId="0"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30" xfId="0" applyFont="1"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38" fillId="3" borderId="62" xfId="0" applyFont="1" applyFill="1" applyBorder="1" applyAlignment="1">
      <alignment horizontal="right" vertical="center"/>
    </xf>
    <xf numFmtId="0" fontId="38" fillId="3" borderId="63" xfId="0" applyFont="1" applyFill="1" applyBorder="1" applyAlignment="1">
      <alignment horizontal="left" vertical="center"/>
    </xf>
    <xf numFmtId="0" fontId="19" fillId="3" borderId="63" xfId="0" applyFont="1" applyFill="1" applyBorder="1" applyAlignment="1">
      <alignment horizontal="left" vertical="center"/>
    </xf>
    <xf numFmtId="0" fontId="3" fillId="3" borderId="63" xfId="0" applyFont="1" applyFill="1" applyBorder="1" applyAlignment="1">
      <alignment horizontal="centerContinuous" vertical="center"/>
    </xf>
    <xf numFmtId="0" fontId="4" fillId="3" borderId="63" xfId="0" applyFont="1" applyFill="1" applyBorder="1" applyAlignment="1">
      <alignment horizontal="centerContinuous" vertical="center"/>
    </xf>
    <xf numFmtId="0" fontId="37" fillId="3" borderId="64" xfId="1" applyFont="1" applyFill="1" applyBorder="1" applyAlignment="1" applyProtection="1">
      <alignment horizontal="right" vertical="center"/>
    </xf>
    <xf numFmtId="0" fontId="5" fillId="0" borderId="1" xfId="0" applyFont="1" applyBorder="1" applyAlignment="1">
      <alignment horizontal="right" vertical="center"/>
    </xf>
    <xf numFmtId="0" fontId="6"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5" fillId="2" borderId="95" xfId="0" applyFont="1" applyFill="1" applyBorder="1" applyAlignment="1">
      <alignment horizontal="right" vertical="center"/>
    </xf>
    <xf numFmtId="49" fontId="6" fillId="0" borderId="54" xfId="0" applyNumberFormat="1" applyFont="1" applyBorder="1" applyAlignment="1">
      <alignment horizontal="center" vertical="center"/>
    </xf>
    <xf numFmtId="0" fontId="6" fillId="0" borderId="0" xfId="0" applyFont="1" applyAlignment="1">
      <alignment horizontal="left" vertical="center"/>
    </xf>
    <xf numFmtId="0" fontId="7" fillId="3" borderId="13" xfId="0" applyFont="1" applyFill="1" applyBorder="1" applyAlignment="1">
      <alignment horizontal="right" vertical="center"/>
    </xf>
    <xf numFmtId="0" fontId="25" fillId="0" borderId="14" xfId="0" applyFont="1" applyBorder="1" applyAlignment="1">
      <alignment horizontal="center" vertical="center"/>
    </xf>
    <xf numFmtId="0" fontId="7" fillId="2" borderId="12" xfId="0" applyFont="1" applyFill="1" applyBorder="1" applyAlignment="1">
      <alignment horizontal="right" vertical="center"/>
    </xf>
    <xf numFmtId="0" fontId="12" fillId="3" borderId="5"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2" borderId="4" xfId="0" applyFont="1" applyFill="1" applyBorder="1" applyAlignment="1">
      <alignment horizontal="right" vertical="center"/>
    </xf>
    <xf numFmtId="164" fontId="5" fillId="8" borderId="32" xfId="0" applyNumberFormat="1" applyFont="1" applyFill="1" applyBorder="1" applyAlignment="1">
      <alignment horizontal="center" vertical="center"/>
    </xf>
    <xf numFmtId="49" fontId="25" fillId="0" borderId="3" xfId="0" applyNumberFormat="1" applyFont="1" applyBorder="1" applyAlignment="1">
      <alignment horizontal="center" vertical="center"/>
    </xf>
    <xf numFmtId="0" fontId="52" fillId="3" borderId="5" xfId="0" applyFont="1" applyFill="1" applyBorder="1" applyAlignment="1">
      <alignment horizontal="right" vertical="center"/>
    </xf>
    <xf numFmtId="0" fontId="10" fillId="2" borderId="4" xfId="0" applyFont="1" applyFill="1" applyBorder="1" applyAlignment="1">
      <alignment horizontal="right" vertical="center"/>
    </xf>
    <xf numFmtId="0" fontId="21" fillId="3" borderId="5" xfId="0" applyFont="1" applyFill="1" applyBorder="1" applyAlignment="1">
      <alignment horizontal="right" vertical="center"/>
    </xf>
    <xf numFmtId="0" fontId="13" fillId="3"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2" borderId="24" xfId="0" applyFont="1" applyFill="1" applyBorder="1" applyAlignment="1">
      <alignment horizontal="right" vertical="center"/>
    </xf>
    <xf numFmtId="0" fontId="8" fillId="0" borderId="14" xfId="0" applyFont="1" applyBorder="1" applyAlignment="1">
      <alignment horizontal="center" vertical="center"/>
    </xf>
    <xf numFmtId="0" fontId="1" fillId="0" borderId="103" xfId="0" applyFont="1" applyBorder="1" applyAlignment="1">
      <alignment horizontal="centerContinuous" vertical="center"/>
    </xf>
    <xf numFmtId="0" fontId="5" fillId="2" borderId="9" xfId="0" applyFont="1" applyFill="1" applyBorder="1" applyAlignment="1">
      <alignment horizontal="right" vertical="center"/>
    </xf>
    <xf numFmtId="0" fontId="61" fillId="2" borderId="59" xfId="0" applyFont="1" applyFill="1" applyBorder="1" applyAlignment="1">
      <alignment horizontal="right" vertical="center"/>
    </xf>
    <xf numFmtId="0" fontId="6" fillId="0" borderId="11" xfId="0" applyFont="1" applyBorder="1" applyAlignment="1">
      <alignment horizontal="center" vertical="center"/>
    </xf>
    <xf numFmtId="0" fontId="5" fillId="2" borderId="104" xfId="0" applyFont="1" applyFill="1" applyBorder="1" applyAlignment="1">
      <alignment horizontal="right" vertical="center"/>
    </xf>
    <xf numFmtId="1" fontId="6" fillId="0" borderId="31" xfId="0" applyNumberFormat="1" applyFont="1" applyBorder="1" applyAlignment="1">
      <alignment horizontal="center" vertical="center"/>
    </xf>
    <xf numFmtId="0" fontId="10" fillId="11" borderId="1" xfId="0" applyFont="1" applyFill="1" applyBorder="1" applyAlignment="1">
      <alignment vertical="center"/>
    </xf>
    <xf numFmtId="49" fontId="15" fillId="11" borderId="25" xfId="0" applyNumberFormat="1" applyFont="1" applyFill="1" applyBorder="1" applyAlignment="1">
      <alignment horizontal="center" vertical="center"/>
    </xf>
    <xf numFmtId="0" fontId="15" fillId="11" borderId="26" xfId="0" applyFont="1" applyFill="1" applyBorder="1" applyAlignment="1">
      <alignment horizontal="center" vertical="center"/>
    </xf>
    <xf numFmtId="0" fontId="6" fillId="11" borderId="27" xfId="0" applyFont="1" applyFill="1" applyBorder="1" applyAlignment="1">
      <alignment horizontal="center" vertical="center"/>
    </xf>
    <xf numFmtId="1" fontId="6" fillId="0" borderId="23" xfId="0" applyNumberFormat="1" applyFont="1" applyBorder="1" applyAlignment="1">
      <alignment horizontal="centerContinuous" vertical="center"/>
    </xf>
    <xf numFmtId="0" fontId="62" fillId="0" borderId="33" xfId="0" applyFont="1" applyBorder="1" applyAlignment="1">
      <alignment horizontal="centerContinuous" vertical="center" wrapText="1"/>
    </xf>
    <xf numFmtId="49" fontId="15" fillId="0" borderId="56" xfId="0" applyNumberFormat="1" applyFont="1" applyBorder="1" applyAlignment="1">
      <alignment horizontal="center" shrinkToFit="1"/>
    </xf>
    <xf numFmtId="1" fontId="6" fillId="0" borderId="26" xfId="0" applyNumberFormat="1" applyFont="1" applyBorder="1" applyAlignment="1">
      <alignment horizontal="center" vertical="center" wrapText="1"/>
    </xf>
    <xf numFmtId="1" fontId="6" fillId="0" borderId="14" xfId="0" applyNumberFormat="1" applyFont="1" applyBorder="1" applyAlignment="1">
      <alignment horizontal="center" vertical="center" wrapText="1"/>
    </xf>
    <xf numFmtId="1" fontId="6" fillId="0" borderId="105" xfId="0" applyNumberFormat="1" applyFont="1" applyBorder="1" applyAlignment="1">
      <alignment horizontal="center" vertical="center" wrapText="1"/>
    </xf>
    <xf numFmtId="1" fontId="6" fillId="0" borderId="106" xfId="0" applyNumberFormat="1" applyFont="1" applyBorder="1" applyAlignment="1">
      <alignment horizontal="center" vertical="center" wrapText="1"/>
    </xf>
    <xf numFmtId="49" fontId="6" fillId="0" borderId="0" xfId="0" applyNumberFormat="1" applyFont="1" applyAlignment="1">
      <alignment horizontal="center" vertical="center"/>
    </xf>
    <xf numFmtId="49" fontId="6" fillId="10" borderId="0" xfId="0" applyNumberFormat="1" applyFont="1" applyFill="1" applyAlignment="1">
      <alignment horizontal="center" vertical="center"/>
    </xf>
    <xf numFmtId="49" fontId="6" fillId="7" borderId="0" xfId="0" applyNumberFormat="1" applyFont="1" applyFill="1" applyAlignment="1">
      <alignment horizontal="center" vertical="center"/>
    </xf>
    <xf numFmtId="49" fontId="6" fillId="6" borderId="0" xfId="0" applyNumberFormat="1" applyFont="1" applyFill="1" applyAlignment="1">
      <alignment horizontal="center" vertical="center"/>
    </xf>
    <xf numFmtId="49" fontId="6" fillId="11" borderId="0" xfId="0" applyNumberFormat="1" applyFont="1" applyFill="1" applyAlignment="1">
      <alignment horizontal="center" vertical="center"/>
    </xf>
    <xf numFmtId="49" fontId="6" fillId="6" borderId="7" xfId="0" applyNumberFormat="1" applyFont="1" applyFill="1" applyBorder="1" applyAlignment="1">
      <alignment horizontal="center" vertical="center"/>
    </xf>
    <xf numFmtId="0" fontId="54" fillId="12" borderId="107" xfId="0" applyFont="1" applyFill="1" applyBorder="1" applyAlignment="1">
      <alignment horizontal="center" vertical="center"/>
    </xf>
    <xf numFmtId="0" fontId="54" fillId="12" borderId="25" xfId="0" applyFont="1" applyFill="1" applyBorder="1" applyAlignment="1">
      <alignment horizontal="center" vertical="center"/>
    </xf>
    <xf numFmtId="49" fontId="54" fillId="12" borderId="25" xfId="0" applyNumberFormat="1" applyFont="1" applyFill="1" applyBorder="1" applyAlignment="1">
      <alignment horizontal="center" vertical="center"/>
    </xf>
    <xf numFmtId="49" fontId="54" fillId="12" borderId="28" xfId="0" applyNumberFormat="1" applyFont="1" applyFill="1" applyBorder="1" applyAlignment="1">
      <alignment horizontal="center" vertical="center"/>
    </xf>
    <xf numFmtId="0" fontId="1" fillId="0" borderId="93" xfId="0" applyFont="1" applyBorder="1" applyAlignment="1">
      <alignment horizontal="center" vertical="center"/>
    </xf>
    <xf numFmtId="164" fontId="1" fillId="0" borderId="44" xfId="0" applyNumberFormat="1" applyFont="1" applyBorder="1" applyAlignment="1">
      <alignment horizontal="center" vertical="center" shrinkToFit="1"/>
    </xf>
    <xf numFmtId="0" fontId="6" fillId="0" borderId="26" xfId="2" applyNumberFormat="1" applyFont="1" applyBorder="1" applyAlignment="1">
      <alignment horizontal="center" vertical="center" shrinkToFit="1"/>
    </xf>
    <xf numFmtId="0" fontId="1" fillId="0" borderId="51" xfId="0" applyFont="1" applyBorder="1" applyAlignment="1">
      <alignment horizontal="center" vertical="center"/>
    </xf>
    <xf numFmtId="0" fontId="1" fillId="0" borderId="40" xfId="0" applyFont="1" applyBorder="1" applyAlignment="1">
      <alignment horizontal="center" vertical="center"/>
    </xf>
    <xf numFmtId="0" fontId="1" fillId="0" borderId="76" xfId="0" applyFont="1" applyBorder="1" applyAlignment="1">
      <alignment horizontal="center" vertical="center"/>
    </xf>
    <xf numFmtId="0" fontId="4" fillId="0" borderId="48" xfId="0" applyFont="1" applyBorder="1" applyAlignment="1">
      <alignment horizontal="center" vertical="center"/>
    </xf>
    <xf numFmtId="0" fontId="1" fillId="0" borderId="48" xfId="0" applyFont="1" applyBorder="1" applyAlignment="1">
      <alignment horizontal="center" vertical="center"/>
    </xf>
    <xf numFmtId="164" fontId="4" fillId="0" borderId="48" xfId="0" applyNumberFormat="1" applyFont="1" applyBorder="1" applyAlignment="1">
      <alignment horizontal="center" vertical="center"/>
    </xf>
    <xf numFmtId="164" fontId="4" fillId="0" borderId="49" xfId="0" applyNumberFormat="1" applyFont="1" applyBorder="1" applyAlignment="1">
      <alignment horizontal="centerContinuous" vertical="center"/>
    </xf>
    <xf numFmtId="164" fontId="4" fillId="0" borderId="112" xfId="0" applyNumberFormat="1" applyFont="1" applyBorder="1" applyAlignment="1">
      <alignment horizontal="centerContinuous" vertical="center"/>
    </xf>
    <xf numFmtId="0" fontId="4" fillId="0" borderId="113" xfId="0" applyFont="1" applyBorder="1" applyAlignment="1">
      <alignment horizontal="centerContinuous" vertical="center"/>
    </xf>
    <xf numFmtId="0" fontId="1" fillId="0" borderId="88" xfId="0" applyFont="1" applyBorder="1" applyAlignment="1">
      <alignment horizontal="centerContinuous" vertical="center"/>
    </xf>
    <xf numFmtId="0" fontId="1" fillId="0" borderId="99" xfId="0" quotePrefix="1" applyFont="1" applyBorder="1" applyAlignment="1">
      <alignment horizontal="centerContinuous" vertical="center" wrapText="1"/>
    </xf>
    <xf numFmtId="0" fontId="1" fillId="0" borderId="89" xfId="0" applyFont="1" applyBorder="1" applyAlignment="1">
      <alignment horizontal="centerContinuous" vertical="center"/>
    </xf>
    <xf numFmtId="49" fontId="1" fillId="0" borderId="100" xfId="2" applyNumberFormat="1" applyFont="1" applyFill="1" applyBorder="1" applyAlignment="1">
      <alignment horizontal="centerContinuous" vertical="center"/>
    </xf>
    <xf numFmtId="0" fontId="3" fillId="0" borderId="98" xfId="0" applyFont="1" applyBorder="1" applyAlignment="1">
      <alignment horizontal="right" vertical="center"/>
    </xf>
    <xf numFmtId="0" fontId="63" fillId="0" borderId="98" xfId="0" applyFont="1" applyBorder="1" applyAlignment="1">
      <alignment horizontal="right" vertical="center"/>
    </xf>
    <xf numFmtId="1" fontId="6" fillId="0" borderId="55" xfId="0" applyNumberFormat="1" applyFont="1" applyBorder="1" applyAlignment="1">
      <alignment horizontal="centerContinuous" vertical="center"/>
    </xf>
    <xf numFmtId="0" fontId="1" fillId="0" borderId="114" xfId="0" applyFont="1" applyBorder="1" applyAlignment="1">
      <alignment horizontal="centerContinuous" vertical="center"/>
    </xf>
    <xf numFmtId="0" fontId="35" fillId="0" borderId="6" xfId="0" applyFont="1" applyBorder="1" applyAlignment="1">
      <alignment horizontal="center" vertical="center" shrinkToFit="1"/>
    </xf>
    <xf numFmtId="0" fontId="6" fillId="0" borderId="28" xfId="0" applyFont="1" applyBorder="1" applyAlignment="1">
      <alignment horizontal="center" vertical="center" wrapText="1"/>
    </xf>
    <xf numFmtId="9" fontId="6" fillId="0" borderId="28" xfId="3" applyFont="1" applyFill="1" applyBorder="1" applyAlignment="1">
      <alignment horizontal="center" vertical="center" shrinkToFit="1"/>
    </xf>
    <xf numFmtId="9" fontId="6" fillId="0" borderId="29" xfId="3" applyFont="1" applyFill="1" applyBorder="1" applyAlignment="1">
      <alignment horizontal="center" vertical="center" shrinkToFit="1"/>
    </xf>
    <xf numFmtId="0" fontId="1" fillId="0" borderId="29" xfId="0" applyFont="1" applyBorder="1" applyAlignment="1">
      <alignment horizontal="center" vertical="center" wrapText="1"/>
    </xf>
    <xf numFmtId="0" fontId="1" fillId="0" borderId="29" xfId="3" applyNumberFormat="1" applyFont="1" applyFill="1" applyBorder="1" applyAlignment="1">
      <alignment horizontal="center" vertical="center" shrinkToFit="1"/>
    </xf>
    <xf numFmtId="0" fontId="6" fillId="0" borderId="29" xfId="3" applyNumberFormat="1" applyFont="1" applyFill="1" applyBorder="1" applyAlignment="1">
      <alignment horizontal="center" vertical="center" shrinkToFit="1"/>
    </xf>
    <xf numFmtId="0" fontId="6" fillId="0" borderId="30" xfId="0" applyFont="1" applyBorder="1" applyAlignment="1">
      <alignment horizontal="center" vertical="center" wrapText="1"/>
    </xf>
    <xf numFmtId="164" fontId="20" fillId="4" borderId="33" xfId="0" applyNumberFormat="1" applyFont="1" applyFill="1" applyBorder="1" applyAlignment="1">
      <alignment horizontal="center" vertical="center"/>
    </xf>
    <xf numFmtId="164" fontId="20" fillId="13" borderId="33" xfId="0" applyNumberFormat="1" applyFont="1" applyFill="1" applyBorder="1" applyAlignment="1">
      <alignment horizontal="center" vertical="center"/>
    </xf>
    <xf numFmtId="1" fontId="1" fillId="0" borderId="115" xfId="0" applyNumberFormat="1" applyFont="1" applyBorder="1" applyAlignment="1">
      <alignment horizontal="center" vertical="center" shrinkToFit="1"/>
    </xf>
    <xf numFmtId="1" fontId="1" fillId="0" borderId="60" xfId="0" applyNumberFormat="1" applyFont="1" applyBorder="1" applyAlignment="1">
      <alignment horizontal="center" vertical="center" shrinkToFit="1"/>
    </xf>
    <xf numFmtId="1" fontId="4" fillId="0" borderId="0" xfId="0" applyNumberFormat="1" applyFont="1" applyAlignment="1">
      <alignment vertical="center"/>
    </xf>
    <xf numFmtId="1" fontId="20" fillId="13" borderId="33" xfId="0" applyNumberFormat="1" applyFont="1" applyFill="1" applyBorder="1" applyAlignment="1">
      <alignment horizontal="center" vertical="center"/>
    </xf>
    <xf numFmtId="1" fontId="1" fillId="11" borderId="115" xfId="0" applyNumberFormat="1" applyFont="1" applyFill="1" applyBorder="1" applyAlignment="1">
      <alignment horizontal="center" vertical="center" shrinkToFit="1"/>
    </xf>
    <xf numFmtId="1" fontId="1" fillId="0" borderId="116" xfId="0" applyNumberFormat="1" applyFont="1" applyBorder="1" applyAlignment="1">
      <alignment horizontal="center" vertical="center" shrinkToFit="1"/>
    </xf>
    <xf numFmtId="1" fontId="4" fillId="0" borderId="0" xfId="0" applyNumberFormat="1" applyFont="1" applyAlignment="1">
      <alignment horizontal="center" vertical="center"/>
    </xf>
    <xf numFmtId="0" fontId="1" fillId="0" borderId="90" xfId="0" applyFont="1" applyBorder="1" applyAlignment="1">
      <alignment horizontal="center" vertical="center"/>
    </xf>
    <xf numFmtId="0" fontId="64" fillId="14" borderId="90" xfId="0" applyFont="1" applyFill="1" applyBorder="1" applyAlignment="1">
      <alignment horizontal="center" vertical="center"/>
    </xf>
    <xf numFmtId="0" fontId="64" fillId="14" borderId="88" xfId="0" applyFont="1" applyFill="1" applyBorder="1" applyAlignment="1">
      <alignment horizontal="right" vertical="center"/>
    </xf>
    <xf numFmtId="49" fontId="64" fillId="14" borderId="99" xfId="0" applyNumberFormat="1" applyFont="1" applyFill="1" applyBorder="1" applyAlignment="1">
      <alignment horizontal="left" vertical="center"/>
    </xf>
    <xf numFmtId="49" fontId="64" fillId="14" borderId="84" xfId="0" applyNumberFormat="1" applyFont="1" applyFill="1" applyBorder="1" applyAlignment="1">
      <alignment horizontal="center" vertical="center"/>
    </xf>
    <xf numFmtId="0" fontId="64" fillId="14" borderId="84" xfId="0" applyFont="1" applyFill="1" applyBorder="1" applyAlignment="1">
      <alignment horizontal="center" vertical="center"/>
    </xf>
    <xf numFmtId="164" fontId="64" fillId="14" borderId="84" xfId="0" applyNumberFormat="1" applyFont="1" applyFill="1" applyBorder="1" applyAlignment="1">
      <alignment horizontal="center" vertical="center"/>
    </xf>
    <xf numFmtId="164" fontId="64" fillId="14" borderId="88" xfId="0" applyNumberFormat="1" applyFont="1" applyFill="1" applyBorder="1" applyAlignment="1">
      <alignment horizontal="center" vertical="center"/>
    </xf>
    <xf numFmtId="1" fontId="64" fillId="14" borderId="88" xfId="0" applyNumberFormat="1" applyFont="1" applyFill="1" applyBorder="1" applyAlignment="1">
      <alignment horizontal="center" vertical="center"/>
    </xf>
    <xf numFmtId="1" fontId="5" fillId="0" borderId="31" xfId="0" applyNumberFormat="1" applyFont="1" applyBorder="1" applyAlignment="1">
      <alignment horizontal="center" vertical="center"/>
    </xf>
    <xf numFmtId="49" fontId="4" fillId="0" borderId="0" xfId="0" applyNumberFormat="1" applyFont="1" applyAlignment="1">
      <alignment horizontal="center" vertical="center"/>
    </xf>
    <xf numFmtId="1" fontId="1" fillId="0" borderId="0" xfId="0" applyNumberFormat="1" applyFont="1" applyAlignment="1">
      <alignment horizontal="center" vertical="center"/>
    </xf>
    <xf numFmtId="1" fontId="41" fillId="12" borderId="75" xfId="0" applyNumberFormat="1" applyFont="1" applyFill="1" applyBorder="1" applyAlignment="1">
      <alignment horizontal="center" vertical="center" wrapText="1"/>
    </xf>
    <xf numFmtId="1" fontId="41" fillId="12" borderId="48" xfId="0" applyNumberFormat="1" applyFont="1" applyFill="1" applyBorder="1" applyAlignment="1">
      <alignment horizontal="center" vertical="center" wrapText="1"/>
    </xf>
    <xf numFmtId="1" fontId="41" fillId="11" borderId="48" xfId="0" applyNumberFormat="1" applyFont="1" applyFill="1" applyBorder="1" applyAlignment="1">
      <alignment horizontal="center" vertical="center" wrapText="1"/>
    </xf>
    <xf numFmtId="1" fontId="41" fillId="11" borderId="50" xfId="0" applyNumberFormat="1" applyFont="1" applyFill="1" applyBorder="1" applyAlignment="1">
      <alignment horizontal="center" vertical="center" wrapText="1"/>
    </xf>
    <xf numFmtId="0" fontId="6" fillId="15" borderId="25" xfId="0" applyFont="1" applyFill="1" applyBorder="1" applyAlignment="1">
      <alignment horizontal="center" vertical="center"/>
    </xf>
    <xf numFmtId="49" fontId="27" fillId="15" borderId="25" xfId="0" applyNumberFormat="1" applyFont="1" applyFill="1" applyBorder="1" applyAlignment="1">
      <alignment horizontal="center" vertical="center"/>
    </xf>
    <xf numFmtId="0" fontId="27" fillId="15" borderId="26" xfId="0" applyFont="1" applyFill="1" applyBorder="1" applyAlignment="1">
      <alignment horizontal="center" vertical="center"/>
    </xf>
    <xf numFmtId="49" fontId="6" fillId="15" borderId="26" xfId="0" applyNumberFormat="1" applyFont="1" applyFill="1" applyBorder="1" applyAlignment="1">
      <alignment horizontal="center" vertical="center"/>
    </xf>
    <xf numFmtId="0" fontId="6" fillId="15" borderId="27" xfId="0" applyFont="1" applyFill="1" applyBorder="1" applyAlignment="1">
      <alignment horizontal="center" vertical="center"/>
    </xf>
    <xf numFmtId="0" fontId="21" fillId="0" borderId="26"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5" xfId="6" applyFont="1" applyBorder="1" applyAlignment="1">
      <alignment horizontal="center" vertical="center" shrinkToFit="1"/>
    </xf>
    <xf numFmtId="9" fontId="6" fillId="0" borderId="26" xfId="2" applyFont="1" applyBorder="1" applyAlignment="1">
      <alignment horizontal="center" vertical="center" shrinkToFit="1"/>
    </xf>
    <xf numFmtId="0" fontId="6" fillId="0" borderId="27" xfId="6" applyFont="1" applyBorder="1" applyAlignment="1">
      <alignment horizontal="center" vertical="center" wrapText="1"/>
    </xf>
    <xf numFmtId="0" fontId="65" fillId="0" borderId="33" xfId="0" applyFont="1" applyBorder="1" applyAlignment="1">
      <alignment horizontal="centerContinuous" vertical="center" wrapText="1"/>
    </xf>
    <xf numFmtId="0" fontId="6" fillId="0" borderId="116" xfId="0" applyFont="1" applyBorder="1" applyAlignment="1">
      <alignment horizontal="centerContinuous" vertical="center"/>
    </xf>
    <xf numFmtId="0" fontId="6" fillId="0" borderId="35" xfId="0" quotePrefix="1" applyFont="1" applyBorder="1" applyAlignment="1">
      <alignment horizontal="centerContinuous" vertical="center"/>
    </xf>
    <xf numFmtId="0" fontId="4" fillId="0" borderId="0" xfId="0" applyFont="1" applyAlignment="1">
      <alignment horizontal="center" vertical="center" wrapText="1"/>
    </xf>
    <xf numFmtId="0" fontId="1" fillId="0" borderId="71" xfId="0" applyFont="1" applyBorder="1" applyAlignment="1">
      <alignment horizontal="center" vertical="center" wrapText="1"/>
    </xf>
    <xf numFmtId="0" fontId="1" fillId="0" borderId="72" xfId="0" applyFont="1" applyBorder="1" applyAlignment="1">
      <alignment horizontal="center" vertical="center" wrapText="1"/>
    </xf>
    <xf numFmtId="0" fontId="47" fillId="0" borderId="34" xfId="0" applyFont="1" applyBorder="1" applyAlignment="1">
      <alignment horizontal="center" vertical="center" shrinkToFit="1"/>
    </xf>
    <xf numFmtId="0" fontId="48" fillId="0" borderId="34" xfId="0" applyFont="1" applyBorder="1" applyAlignment="1">
      <alignment horizontal="center" vertical="center" shrinkToFit="1"/>
    </xf>
    <xf numFmtId="0" fontId="10" fillId="10" borderId="1" xfId="0" applyFont="1" applyFill="1" applyBorder="1" applyAlignment="1">
      <alignment vertical="center"/>
    </xf>
    <xf numFmtId="0" fontId="6" fillId="10" borderId="25" xfId="0" applyFont="1" applyFill="1" applyBorder="1" applyAlignment="1">
      <alignment horizontal="center" vertical="center"/>
    </xf>
    <xf numFmtId="49" fontId="15" fillId="10" borderId="25" xfId="0" applyNumberFormat="1" applyFont="1" applyFill="1" applyBorder="1" applyAlignment="1">
      <alignment horizontal="center" vertical="center"/>
    </xf>
    <xf numFmtId="0" fontId="15" fillId="10" borderId="26" xfId="0" applyFont="1" applyFill="1" applyBorder="1" applyAlignment="1">
      <alignment horizontal="center" vertical="center"/>
    </xf>
    <xf numFmtId="0" fontId="6" fillId="10" borderId="27" xfId="0" applyFont="1" applyFill="1" applyBorder="1" applyAlignment="1">
      <alignment horizontal="center" vertical="center"/>
    </xf>
    <xf numFmtId="0" fontId="20" fillId="13" borderId="118" xfId="0" applyFont="1" applyFill="1" applyBorder="1" applyAlignment="1">
      <alignment horizontal="center" vertical="center"/>
    </xf>
    <xf numFmtId="0" fontId="1" fillId="0" borderId="119" xfId="0" applyFont="1" applyBorder="1" applyAlignment="1">
      <alignment horizontal="centerContinuous" vertical="center" shrinkToFit="1"/>
    </xf>
    <xf numFmtId="0" fontId="20" fillId="0" borderId="108" xfId="0" applyFont="1" applyBorder="1" applyAlignment="1">
      <alignment horizontal="centerContinuous" vertical="center"/>
    </xf>
    <xf numFmtId="0" fontId="20" fillId="0" borderId="120" xfId="0" applyFont="1" applyBorder="1" applyAlignment="1">
      <alignment horizontal="centerContinuous" vertical="center"/>
    </xf>
    <xf numFmtId="0" fontId="1" fillId="0" borderId="52" xfId="0" applyFont="1" applyBorder="1" applyAlignment="1">
      <alignment horizontal="center" vertical="center"/>
    </xf>
    <xf numFmtId="0" fontId="1" fillId="0" borderId="109" xfId="0" applyFont="1" applyBorder="1" applyAlignment="1">
      <alignment horizontal="centerContinuous" vertical="center"/>
    </xf>
    <xf numFmtId="1" fontId="1" fillId="0" borderId="115" xfId="0" applyNumberFormat="1" applyFont="1" applyBorder="1" applyAlignment="1">
      <alignment horizontal="center" vertical="center"/>
    </xf>
    <xf numFmtId="0" fontId="1" fillId="0" borderId="39" xfId="0" applyFont="1" applyBorder="1" applyAlignment="1">
      <alignment horizontal="centerContinuous" vertical="center" shrinkToFit="1"/>
    </xf>
    <xf numFmtId="0" fontId="20" fillId="0" borderId="110" xfId="0" applyFont="1" applyBorder="1" applyAlignment="1">
      <alignment horizontal="centerContinuous" vertical="center"/>
    </xf>
    <xf numFmtId="0" fontId="20" fillId="0" borderId="74" xfId="0" applyFont="1" applyBorder="1" applyAlignment="1">
      <alignment horizontal="centerContinuous" vertical="center"/>
    </xf>
    <xf numFmtId="0" fontId="1" fillId="0" borderId="41" xfId="0" applyFont="1" applyBorder="1" applyAlignment="1">
      <alignment horizontal="center" vertical="center"/>
    </xf>
    <xf numFmtId="0" fontId="1" fillId="0" borderId="111" xfId="0" applyFont="1" applyBorder="1" applyAlignment="1">
      <alignment horizontal="centerContinuous" vertical="center"/>
    </xf>
    <xf numFmtId="1" fontId="1" fillId="0" borderId="117" xfId="0" applyNumberFormat="1" applyFont="1" applyBorder="1" applyAlignment="1">
      <alignment horizontal="center" vertical="center"/>
    </xf>
    <xf numFmtId="0" fontId="1" fillId="0" borderId="47" xfId="0" applyFont="1" applyBorder="1" applyAlignment="1">
      <alignment horizontal="centerContinuous" vertical="center" shrinkToFit="1"/>
    </xf>
    <xf numFmtId="0" fontId="1" fillId="0" borderId="112" xfId="0" applyFont="1" applyBorder="1" applyAlignment="1">
      <alignment horizontal="centerContinuous" vertical="center"/>
    </xf>
    <xf numFmtId="0" fontId="1" fillId="0" borderId="75" xfId="0" applyFont="1" applyBorder="1" applyAlignment="1">
      <alignment horizontal="centerContinuous" vertical="center"/>
    </xf>
    <xf numFmtId="49" fontId="1" fillId="0" borderId="49" xfId="0" applyNumberFormat="1" applyFont="1" applyBorder="1" applyAlignment="1">
      <alignment horizontal="center" vertical="center"/>
    </xf>
    <xf numFmtId="49" fontId="1" fillId="0" borderId="48" xfId="0" applyNumberFormat="1" applyFont="1" applyBorder="1" applyAlignment="1">
      <alignment horizontal="center" vertical="center"/>
    </xf>
    <xf numFmtId="0" fontId="1" fillId="0" borderId="113" xfId="0" applyFont="1" applyBorder="1" applyAlignment="1">
      <alignment horizontal="centerContinuous" vertical="center"/>
    </xf>
    <xf numFmtId="1" fontId="1" fillId="0" borderId="60" xfId="0" applyNumberFormat="1" applyFont="1" applyBorder="1" applyAlignment="1">
      <alignment horizontal="center" vertical="center"/>
    </xf>
    <xf numFmtId="1" fontId="1" fillId="0" borderId="34" xfId="0" applyNumberFormat="1" applyFont="1" applyBorder="1" applyAlignment="1">
      <alignment horizontal="center" vertical="center" shrinkToFit="1"/>
    </xf>
    <xf numFmtId="0" fontId="1" fillId="0" borderId="0" xfId="0" applyFont="1" applyAlignment="1">
      <alignment horizontal="center" vertical="center"/>
    </xf>
    <xf numFmtId="0" fontId="42" fillId="0" borderId="33" xfId="0" applyFont="1" applyBorder="1" applyAlignment="1">
      <alignment horizontal="centerContinuous" vertical="center" wrapText="1"/>
    </xf>
    <xf numFmtId="1" fontId="6" fillId="0" borderId="11" xfId="0" applyNumberFormat="1" applyFont="1" applyBorder="1" applyAlignment="1">
      <alignment horizontal="center" vertical="center"/>
    </xf>
    <xf numFmtId="0" fontId="5" fillId="11" borderId="1" xfId="0" applyFont="1" applyFill="1" applyBorder="1" applyAlignment="1">
      <alignment horizontal="right" vertical="center"/>
    </xf>
    <xf numFmtId="0" fontId="6" fillId="11" borderId="0" xfId="0" applyFont="1" applyFill="1" applyAlignment="1">
      <alignment horizontal="centerContinuous" vertical="center"/>
    </xf>
    <xf numFmtId="0" fontId="5" fillId="11" borderId="0" xfId="0" applyFont="1" applyFill="1" applyAlignment="1">
      <alignment horizontal="right" vertical="center"/>
    </xf>
    <xf numFmtId="0" fontId="6" fillId="11" borderId="0" xfId="0" applyFont="1" applyFill="1" applyAlignment="1">
      <alignment horizontal="center" vertical="center"/>
    </xf>
    <xf numFmtId="0" fontId="6" fillId="0" borderId="3" xfId="0" quotePrefix="1" applyFont="1" applyBorder="1" applyAlignment="1">
      <alignment horizontal="center" vertical="center"/>
    </xf>
    <xf numFmtId="0" fontId="8" fillId="0" borderId="3" xfId="0" quotePrefix="1" applyFont="1" applyBorder="1" applyAlignment="1">
      <alignment horizontal="center" vertical="center"/>
    </xf>
    <xf numFmtId="0" fontId="6" fillId="0" borderId="23" xfId="0" quotePrefix="1" applyFont="1" applyBorder="1" applyAlignment="1">
      <alignment horizontal="center" vertical="center"/>
    </xf>
    <xf numFmtId="0" fontId="48" fillId="11" borderId="60" xfId="0" quotePrefix="1" applyFont="1" applyFill="1" applyBorder="1" applyAlignment="1">
      <alignment horizontal="centerContinuous" vertical="center" shrinkToFit="1"/>
    </xf>
    <xf numFmtId="0" fontId="26" fillId="11" borderId="34" xfId="0" applyFont="1" applyFill="1" applyBorder="1" applyAlignment="1">
      <alignment horizontal="center" vertical="center" shrinkToFit="1"/>
    </xf>
    <xf numFmtId="0" fontId="48" fillId="11" borderId="35" xfId="0" applyFont="1" applyFill="1" applyBorder="1" applyAlignment="1">
      <alignment horizontal="centerContinuous" vertical="center"/>
    </xf>
    <xf numFmtId="0" fontId="1" fillId="0" borderId="0" xfId="0" quotePrefix="1" applyFont="1" applyAlignment="1">
      <alignment horizontal="center" vertical="center" wrapText="1"/>
    </xf>
    <xf numFmtId="0" fontId="66" fillId="3" borderId="5" xfId="0" applyFont="1" applyFill="1" applyBorder="1" applyAlignment="1">
      <alignment horizontal="right" vertical="center"/>
    </xf>
    <xf numFmtId="0" fontId="41" fillId="16" borderId="75" xfId="0" applyFont="1" applyFill="1" applyBorder="1" applyAlignment="1">
      <alignment horizontal="center" vertical="center" wrapText="1"/>
    </xf>
    <xf numFmtId="0" fontId="41" fillId="16" borderId="48" xfId="0" applyFont="1" applyFill="1" applyBorder="1" applyAlignment="1">
      <alignment horizontal="center" vertical="center" wrapText="1"/>
    </xf>
    <xf numFmtId="49" fontId="1" fillId="0" borderId="100" xfId="0" applyNumberFormat="1" applyFont="1" applyBorder="1" applyAlignment="1">
      <alignment horizontal="center" vertical="center"/>
    </xf>
    <xf numFmtId="0" fontId="35" fillId="17" borderId="70" xfId="0" applyFont="1" applyFill="1" applyBorder="1" applyAlignment="1">
      <alignment horizontal="center" vertical="center" shrinkToFit="1"/>
    </xf>
    <xf numFmtId="0" fontId="6" fillId="17" borderId="69" xfId="0" applyFont="1" applyFill="1" applyBorder="1" applyAlignment="1">
      <alignment horizontal="center" vertical="center" wrapText="1"/>
    </xf>
    <xf numFmtId="0" fontId="6" fillId="17" borderId="69" xfId="0" applyFont="1" applyFill="1" applyBorder="1" applyAlignment="1">
      <alignment horizontal="center" vertical="center" shrinkToFit="1"/>
    </xf>
    <xf numFmtId="9" fontId="6" fillId="17" borderId="14" xfId="2" applyFont="1" applyFill="1" applyBorder="1" applyAlignment="1">
      <alignment horizontal="center" vertical="center" shrinkToFit="1"/>
    </xf>
    <xf numFmtId="9" fontId="6" fillId="17" borderId="14" xfId="3" applyFont="1" applyFill="1" applyBorder="1" applyAlignment="1">
      <alignment horizontal="center" vertical="center" shrinkToFit="1"/>
    </xf>
    <xf numFmtId="0" fontId="1" fillId="17" borderId="14" xfId="3" applyNumberFormat="1" applyFont="1" applyFill="1" applyBorder="1" applyAlignment="1">
      <alignment horizontal="center" vertical="center" shrinkToFit="1"/>
    </xf>
    <xf numFmtId="0" fontId="6" fillId="17" borderId="14" xfId="3" applyNumberFormat="1" applyFont="1" applyFill="1" applyBorder="1" applyAlignment="1">
      <alignment horizontal="center" vertical="center" shrinkToFit="1"/>
    </xf>
    <xf numFmtId="0" fontId="6" fillId="17" borderId="69" xfId="2" applyNumberFormat="1" applyFont="1" applyFill="1" applyBorder="1" applyAlignment="1">
      <alignment horizontal="center" vertical="center" shrinkToFit="1"/>
    </xf>
    <xf numFmtId="0" fontId="6" fillId="17" borderId="56" xfId="0" applyFont="1" applyFill="1" applyBorder="1" applyAlignment="1">
      <alignment horizontal="center" vertical="center" wrapText="1"/>
    </xf>
    <xf numFmtId="9" fontId="6" fillId="17" borderId="69" xfId="3" applyFont="1" applyFill="1" applyBorder="1" applyAlignment="1">
      <alignment horizontal="center" vertical="center" shrinkToFit="1"/>
    </xf>
    <xf numFmtId="0" fontId="1" fillId="17" borderId="14" xfId="0" applyFont="1" applyFill="1" applyBorder="1" applyAlignment="1">
      <alignment horizontal="center" vertical="center" wrapText="1"/>
    </xf>
    <xf numFmtId="0" fontId="6" fillId="17" borderId="56" xfId="0" applyFont="1" applyFill="1" applyBorder="1" applyAlignment="1">
      <alignment horizontal="center" vertical="center" shrinkToFit="1"/>
    </xf>
    <xf numFmtId="0" fontId="1" fillId="17" borderId="0" xfId="0" applyFont="1" applyFill="1" applyAlignment="1">
      <alignment vertical="center"/>
    </xf>
    <xf numFmtId="0" fontId="3" fillId="17" borderId="0" xfId="0" applyFont="1" applyFill="1" applyAlignment="1">
      <alignment horizontal="right" vertical="center"/>
    </xf>
    <xf numFmtId="0" fontId="3" fillId="17" borderId="0" xfId="0" applyFont="1" applyFill="1" applyAlignment="1">
      <alignment vertical="center"/>
    </xf>
    <xf numFmtId="0" fontId="6" fillId="0" borderId="27" xfId="7" applyFont="1" applyBorder="1" applyAlignment="1">
      <alignment horizontal="center" vertical="center" wrapText="1"/>
    </xf>
    <xf numFmtId="0" fontId="67" fillId="0" borderId="27" xfId="0" applyFont="1" applyBorder="1" applyAlignment="1">
      <alignment horizontal="center" vertical="center"/>
    </xf>
    <xf numFmtId="0" fontId="67" fillId="0" borderId="56" xfId="0" applyFont="1" applyBorder="1" applyAlignment="1">
      <alignment horizontal="center" vertical="center"/>
    </xf>
  </cellXfs>
  <cellStyles count="8">
    <cellStyle name="Excel Built-in Normal" xfId="5" xr:uid="{00000000-0005-0000-0000-000000000000}"/>
    <cellStyle name="Hyperlink" xfId="1" builtinId="8"/>
    <cellStyle name="Normal" xfId="0" builtinId="0"/>
    <cellStyle name="Normal 2" xfId="4" xr:uid="{00000000-0005-0000-0000-000003000000}"/>
    <cellStyle name="Normal 2 2" xfId="6" xr:uid="{00000000-0005-0000-0000-000004000000}"/>
    <cellStyle name="Normal 3" xfId="7" xr:uid="{8C8BC021-C934-4847-9B7F-679E87C41F04}"/>
    <cellStyle name="Percent" xfId="2" builtinId="5"/>
    <cellStyle name="Percent 2" xfId="3" xr:uid="{00000000-0005-0000-0000-000006000000}"/>
  </cellStyles>
  <dxfs count="6">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ndense val="0"/>
        <extend val="0"/>
      </font>
      <fill>
        <patternFill>
          <bgColor indexed="51"/>
        </patternFill>
      </fill>
    </dxf>
    <dxf>
      <font>
        <b/>
        <i val="0"/>
        <condense val="0"/>
        <extend val="0"/>
      </font>
      <fill>
        <patternFill>
          <bgColor indexed="10"/>
        </patternFill>
      </fill>
    </dxf>
  </dxfs>
  <tableStyles count="1" defaultTableStyle="TableStyleMedium9" defaultPivotStyle="PivotStyleLight16">
    <tableStyle name="Invisible" pivot="0" table="0" count="0" xr9:uid="{EBD5E4FB-F43E-40F9-BE2C-BB54FB6C3161}"/>
  </tableStyles>
  <colors>
    <mruColors>
      <color rgb="FF66FF33"/>
      <color rgb="FF0000FF"/>
      <color rgb="FF00FFFF"/>
      <color rgb="FFCCFFCC"/>
      <color rgb="FF9966FF"/>
      <color rgb="FF006600"/>
      <color rgb="FF00FF00"/>
      <color rgb="FFFF9900"/>
      <color rgb="FF3333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66674</xdr:rowOff>
    </xdr:from>
    <xdr:to>
      <xdr:col>6</xdr:col>
      <xdr:colOff>1552575</xdr:colOff>
      <xdr:row>19</xdr:row>
      <xdr:rowOff>28574</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57150" y="3009899"/>
          <a:ext cx="7696200" cy="11715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41275</xdr:colOff>
      <xdr:row>1</xdr:row>
      <xdr:rowOff>57149</xdr:rowOff>
    </xdr:from>
    <xdr:to>
      <xdr:col>6</xdr:col>
      <xdr:colOff>1539875</xdr:colOff>
      <xdr:row>12</xdr:row>
      <xdr:rowOff>171450</xdr:rowOff>
    </xdr:to>
    <xdr:pic>
      <xdr:nvPicPr>
        <xdr:cNvPr id="3" name="Picture 2" descr="C:\A\Jue\Arena\ragnaroek.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950" y="428624"/>
          <a:ext cx="3060700" cy="2466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6396" name="Rectangle 1">
          <a:extLst>
            <a:ext uri="{FF2B5EF4-FFF2-40B4-BE49-F238E27FC236}">
              <a16:creationId xmlns:a16="http://schemas.microsoft.com/office/drawing/2014/main" id="{00000000-0008-0000-0300-00000C400000}"/>
            </a:ext>
          </a:extLst>
        </xdr:cNvPr>
        <xdr:cNvSpPr>
          <a:spLocks noChangeArrowheads="1"/>
        </xdr:cNvSpPr>
      </xdr:nvSpPr>
      <xdr:spPr bwMode="auto">
        <a:xfrm>
          <a:off x="4867275" y="0"/>
          <a:ext cx="7810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30689</xdr:colOff>
      <xdr:row>8</xdr:row>
      <xdr:rowOff>9524</xdr:rowOff>
    </xdr:from>
    <xdr:to>
      <xdr:col>10</xdr:col>
      <xdr:colOff>228600</xdr:colOff>
      <xdr:row>27</xdr:row>
      <xdr:rowOff>183349</xdr:rowOff>
    </xdr:to>
    <xdr:pic>
      <xdr:nvPicPr>
        <xdr:cNvPr id="3" name="Picture 2" descr="C:\A\Jue\Arena\ragnaroek 2.jpg">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89" y="2047874"/>
          <a:ext cx="4436536" cy="4277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400050</xdr:colOff>
      <xdr:row>1</xdr:row>
      <xdr:rowOff>123825</xdr:rowOff>
    </xdr:from>
    <xdr:to>
      <xdr:col>3</xdr:col>
      <xdr:colOff>600075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e_hawkstone@yahoo.d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showGridLines="0" tabSelected="1" zoomScaleNormal="100" workbookViewId="0"/>
  </sheetViews>
  <sheetFormatPr defaultColWidth="13" defaultRowHeight="15.6" x14ac:dyDescent="0.3"/>
  <cols>
    <col min="1" max="1" width="15.5" style="57" bestFit="1" customWidth="1"/>
    <col min="2" max="2" width="11" style="223" customWidth="1"/>
    <col min="3" max="3" width="5.69921875" style="223" customWidth="1"/>
    <col min="4" max="4" width="13.69921875" style="57" bestFit="1" customWidth="1"/>
    <col min="5" max="5" width="11.19921875" style="223" bestFit="1" customWidth="1"/>
    <col min="6" max="6" width="20.5" style="57" customWidth="1"/>
    <col min="7" max="7" width="20.5" style="223" customWidth="1"/>
    <col min="8" max="16384" width="13" style="28"/>
  </cols>
  <sheetData>
    <row r="1" spans="1:7" ht="29.4" thickTop="1" thickBot="1" x14ac:dyDescent="0.35">
      <c r="A1" s="225" t="s">
        <v>228</v>
      </c>
      <c r="B1" s="226"/>
      <c r="C1" s="227"/>
      <c r="D1" s="228"/>
      <c r="E1" s="229"/>
      <c r="F1" s="228"/>
      <c r="G1" s="230" t="s">
        <v>190</v>
      </c>
    </row>
    <row r="2" spans="1:7" ht="17.399999999999999" thickTop="1" x14ac:dyDescent="0.3">
      <c r="A2" s="231" t="s">
        <v>191</v>
      </c>
      <c r="B2" s="232" t="s">
        <v>142</v>
      </c>
      <c r="C2" s="232"/>
      <c r="D2" s="233" t="s">
        <v>192</v>
      </c>
      <c r="E2" s="234" t="s">
        <v>170</v>
      </c>
      <c r="F2" s="233"/>
      <c r="G2" s="235"/>
    </row>
    <row r="3" spans="1:7" ht="16.8" x14ac:dyDescent="0.3">
      <c r="A3" s="231" t="s">
        <v>193</v>
      </c>
      <c r="B3" s="232" t="s">
        <v>135</v>
      </c>
      <c r="C3" s="232"/>
      <c r="D3" s="233" t="s">
        <v>84</v>
      </c>
      <c r="E3" s="234">
        <v>4</v>
      </c>
      <c r="F3" s="233"/>
      <c r="G3" s="235"/>
    </row>
    <row r="4" spans="1:7" ht="16.8" x14ac:dyDescent="0.3">
      <c r="A4" s="382" t="s">
        <v>193</v>
      </c>
      <c r="B4" s="383" t="s">
        <v>144</v>
      </c>
      <c r="C4" s="383"/>
      <c r="D4" s="384" t="s">
        <v>84</v>
      </c>
      <c r="E4" s="385">
        <v>0</v>
      </c>
      <c r="F4" s="233"/>
      <c r="G4" s="235"/>
    </row>
    <row r="5" spans="1:7" ht="17.399999999999999" thickBot="1" x14ac:dyDescent="0.35">
      <c r="A5" s="231" t="s">
        <v>194</v>
      </c>
      <c r="B5" s="232" t="s">
        <v>143</v>
      </c>
      <c r="C5" s="232"/>
      <c r="D5" s="233" t="s">
        <v>195</v>
      </c>
      <c r="E5" s="234" t="s">
        <v>169</v>
      </c>
      <c r="F5" s="233"/>
      <c r="G5" s="235"/>
    </row>
    <row r="6" spans="1:7" ht="17.399999999999999" thickTop="1" x14ac:dyDescent="0.3">
      <c r="A6" s="236" t="s">
        <v>196</v>
      </c>
      <c r="B6" s="299">
        <f>2</f>
        <v>2</v>
      </c>
      <c r="C6" s="300"/>
      <c r="D6" s="258" t="s">
        <v>197</v>
      </c>
      <c r="E6" s="237" t="s">
        <v>108</v>
      </c>
      <c r="F6" s="233"/>
      <c r="G6" s="235"/>
    </row>
    <row r="7" spans="1:7" ht="17.399999999999999" thickBot="1" x14ac:dyDescent="0.35">
      <c r="A7" s="255" t="s">
        <v>198</v>
      </c>
      <c r="B7" s="264">
        <f>C9+4</f>
        <v>6</v>
      </c>
      <c r="C7" s="254"/>
      <c r="D7" s="256" t="s">
        <v>199</v>
      </c>
      <c r="E7" s="257" t="s">
        <v>108</v>
      </c>
      <c r="F7" s="238"/>
      <c r="G7" s="235"/>
    </row>
    <row r="8" spans="1:7" ht="17.399999999999999" thickTop="1" x14ac:dyDescent="0.3">
      <c r="A8" s="239" t="s">
        <v>200</v>
      </c>
      <c r="B8" s="253">
        <v>8</v>
      </c>
      <c r="C8" s="240">
        <f t="shared" ref="C8:C13" si="0">IF(B8&gt;9.9,CONCATENATE("+",ROUNDDOWN((B8-10)/2,0)),ROUNDUP((B8-10)/2,0))</f>
        <v>-1</v>
      </c>
      <c r="D8" s="241" t="s">
        <v>201</v>
      </c>
      <c r="E8" s="266" t="s">
        <v>120</v>
      </c>
      <c r="F8" s="238"/>
      <c r="G8" s="235"/>
    </row>
    <row r="9" spans="1:7" ht="16.8" x14ac:dyDescent="0.3">
      <c r="A9" s="242" t="s">
        <v>202</v>
      </c>
      <c r="B9" s="386">
        <f>14</f>
        <v>14</v>
      </c>
      <c r="C9" s="243" t="str">
        <f t="shared" si="0"/>
        <v>+2</v>
      </c>
      <c r="D9" s="244" t="s">
        <v>203</v>
      </c>
      <c r="E9" s="245">
        <f>SUM(Martial!G3:G15)+SUM(Equipment!C3:C17)</f>
        <v>19</v>
      </c>
      <c r="F9" s="238"/>
      <c r="G9" s="235"/>
    </row>
    <row r="10" spans="1:7" ht="16.8" x14ac:dyDescent="0.3">
      <c r="A10" s="393" t="s">
        <v>204</v>
      </c>
      <c r="B10" s="387">
        <v>10</v>
      </c>
      <c r="C10" s="246" t="str">
        <f t="shared" si="0"/>
        <v>+0</v>
      </c>
      <c r="D10" s="244" t="s">
        <v>205</v>
      </c>
      <c r="E10" s="327">
        <f>ROUNDUP(((E3*4)*0.75)+((E4*4)*0.75)+((E3+E4)*C10),0)</f>
        <v>12</v>
      </c>
      <c r="F10" s="238"/>
      <c r="G10" s="235"/>
    </row>
    <row r="11" spans="1:7" ht="16.8" x14ac:dyDescent="0.3">
      <c r="A11" s="247" t="s">
        <v>206</v>
      </c>
      <c r="B11" s="387">
        <v>13</v>
      </c>
      <c r="C11" s="243" t="str">
        <f t="shared" si="0"/>
        <v>+1</v>
      </c>
      <c r="D11" s="248" t="s">
        <v>207</v>
      </c>
      <c r="E11" s="259">
        <f>10+C9-1</f>
        <v>11</v>
      </c>
      <c r="F11" s="231"/>
      <c r="G11" s="235"/>
    </row>
    <row r="12" spans="1:7" ht="16.8" x14ac:dyDescent="0.3">
      <c r="A12" s="249" t="s">
        <v>208</v>
      </c>
      <c r="B12" s="386">
        <v>10</v>
      </c>
      <c r="C12" s="243" t="str">
        <f t="shared" si="0"/>
        <v>+0</v>
      </c>
      <c r="D12" s="248" t="s">
        <v>209</v>
      </c>
      <c r="E12" s="259">
        <f>E13-C9</f>
        <v>9</v>
      </c>
      <c r="F12" s="238"/>
      <c r="G12" s="235"/>
    </row>
    <row r="13" spans="1:7" ht="17.399999999999999" thickBot="1" x14ac:dyDescent="0.35">
      <c r="A13" s="250" t="s">
        <v>210</v>
      </c>
      <c r="B13" s="388">
        <f>18</f>
        <v>18</v>
      </c>
      <c r="C13" s="251" t="str">
        <f t="shared" si="0"/>
        <v>+4</v>
      </c>
      <c r="D13" s="252" t="s">
        <v>211</v>
      </c>
      <c r="E13" s="381">
        <f>E11+SUM(Martial!B11:B11)</f>
        <v>11</v>
      </c>
      <c r="F13" s="340"/>
      <c r="G13" s="341"/>
    </row>
    <row r="14" spans="1:7" ht="16.2" thickTop="1" x14ac:dyDescent="0.3"/>
  </sheetData>
  <phoneticPr fontId="0" type="noConversion"/>
  <conditionalFormatting sqref="E9">
    <cfRule type="cellIs" dxfId="5" priority="4" stopIfTrue="1" operator="greaterThan">
      <formula>66</formula>
    </cfRule>
    <cfRule type="cellIs" dxfId="4" priority="5" stopIfTrue="1" operator="between">
      <formula>33</formula>
      <formula>66</formula>
    </cfRule>
  </conditionalFormatting>
  <hyperlinks>
    <hyperlink ref="G1" r:id="rId1" display="Played by Joe Hawkstone"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GridLines="0" zoomScaleNormal="100" workbookViewId="0"/>
  </sheetViews>
  <sheetFormatPr defaultColWidth="13" defaultRowHeight="15.6" x14ac:dyDescent="0.3"/>
  <cols>
    <col min="1" max="1" width="26.8984375" style="57" bestFit="1" customWidth="1"/>
    <col min="2" max="2" width="5.8984375" style="57" bestFit="1" customWidth="1"/>
    <col min="3" max="3" width="7.59765625" style="223" hidden="1" customWidth="1"/>
    <col min="4" max="4" width="5.8984375" style="223" hidden="1" customWidth="1"/>
    <col min="5" max="5" width="9.8984375" style="223" bestFit="1" customWidth="1"/>
    <col min="6" max="6" width="7" style="223" customWidth="1"/>
    <col min="7" max="7" width="6" style="223" bestFit="1" customWidth="1"/>
    <col min="8" max="8" width="5.19921875" style="223" bestFit="1" customWidth="1"/>
    <col min="9" max="9" width="6.8984375" style="223" bestFit="1" customWidth="1"/>
    <col min="10" max="10" width="15.19921875" style="57" bestFit="1" customWidth="1"/>
    <col min="11" max="16384" width="13" style="28"/>
  </cols>
  <sheetData>
    <row r="1" spans="1:10" ht="23.4" thickBot="1" x14ac:dyDescent="0.35">
      <c r="A1" s="135" t="s">
        <v>106</v>
      </c>
      <c r="B1" s="136"/>
      <c r="C1" s="136"/>
      <c r="D1" s="136"/>
      <c r="E1" s="136"/>
      <c r="F1" s="136"/>
      <c r="G1" s="136"/>
      <c r="H1" s="136"/>
      <c r="I1" s="136"/>
      <c r="J1" s="136"/>
    </row>
    <row r="2" spans="1:10" s="12" customFormat="1" ht="34.200000000000003" thickBot="1" x14ac:dyDescent="0.35">
      <c r="A2" s="7" t="s">
        <v>105</v>
      </c>
      <c r="B2" s="8" t="s">
        <v>18</v>
      </c>
      <c r="C2" s="8" t="s">
        <v>25</v>
      </c>
      <c r="D2" s="8" t="s">
        <v>17</v>
      </c>
      <c r="E2" s="9" t="s">
        <v>50</v>
      </c>
      <c r="F2" s="9" t="s">
        <v>26</v>
      </c>
      <c r="G2" s="9" t="s">
        <v>52</v>
      </c>
      <c r="H2" s="10" t="s">
        <v>104</v>
      </c>
      <c r="I2" s="9" t="s">
        <v>68</v>
      </c>
      <c r="J2" s="11" t="s">
        <v>109</v>
      </c>
    </row>
    <row r="3" spans="1:10" s="12" customFormat="1" ht="16.8" x14ac:dyDescent="0.3">
      <c r="A3" s="137" t="s">
        <v>55</v>
      </c>
      <c r="B3" s="138">
        <f>1</f>
        <v>1</v>
      </c>
      <c r="C3" s="138" t="s">
        <v>20</v>
      </c>
      <c r="D3" s="138" t="str">
        <f>IF(C3="Str",'Personal File'!$C$8,IF(C3="Dex",'Personal File'!$C$9,IF(C3="Con",'Personal File'!$C$10,IF(C3="Int",'Personal File'!$C$11,IF(C3="Wis",'Personal File'!$C$12,IF(C3="Cha",'Personal File'!$C$13))))))</f>
        <v>+0</v>
      </c>
      <c r="E3" s="139" t="str">
        <f>CONCATENATE(C3," (",D3,")")</f>
        <v>Con (+0)</v>
      </c>
      <c r="F3" s="1">
        <v>0</v>
      </c>
      <c r="G3" s="267">
        <f t="shared" ref="G3:G41" si="0">B3+D3+F3</f>
        <v>1</v>
      </c>
      <c r="H3" s="277">
        <f ca="1">RANDBETWEEN(1,20)</f>
        <v>7</v>
      </c>
      <c r="I3" s="269">
        <f t="shared" ref="I3:I41" ca="1" si="1">SUM(G3:H3)</f>
        <v>8</v>
      </c>
      <c r="J3" s="413" t="s">
        <v>234</v>
      </c>
    </row>
    <row r="4" spans="1:10" s="12" customFormat="1" ht="16.8" x14ac:dyDescent="0.3">
      <c r="A4" s="141" t="s">
        <v>56</v>
      </c>
      <c r="B4" s="138">
        <f>1</f>
        <v>1</v>
      </c>
      <c r="C4" s="138" t="s">
        <v>23</v>
      </c>
      <c r="D4" s="138" t="str">
        <f>IF(C4="Str",'Personal File'!$C$8,IF(C4="Dex",'Personal File'!$C$9,IF(C4="Con",'Personal File'!$C$10,IF(C4="Int",'Personal File'!$C$11,IF(C4="Wis",'Personal File'!$C$12,IF(C4="Cha",'Personal File'!$C$13))))))</f>
        <v>+2</v>
      </c>
      <c r="E4" s="142" t="str">
        <f t="shared" ref="E4:E5" si="2">CONCATENATE(C4," (",D4,")")</f>
        <v>Dex (+2)</v>
      </c>
      <c r="F4" s="1">
        <v>0</v>
      </c>
      <c r="G4" s="267">
        <f t="shared" si="0"/>
        <v>3</v>
      </c>
      <c r="H4" s="278">
        <f t="shared" ref="H4:H5" ca="1" si="3">RANDBETWEEN(1,20)</f>
        <v>20</v>
      </c>
      <c r="I4" s="269">
        <f t="shared" ca="1" si="1"/>
        <v>23</v>
      </c>
      <c r="J4" s="413" t="s">
        <v>234</v>
      </c>
    </row>
    <row r="5" spans="1:10" s="12" customFormat="1" ht="16.8" x14ac:dyDescent="0.3">
      <c r="A5" s="143" t="s">
        <v>57</v>
      </c>
      <c r="B5" s="144">
        <f>4</f>
        <v>4</v>
      </c>
      <c r="C5" s="144" t="s">
        <v>22</v>
      </c>
      <c r="D5" s="144" t="str">
        <f>IF(C5="Str",'Personal File'!$C$8,IF(C5="Dex",'Personal File'!$C$9,IF(C5="Con",'Personal File'!$C$10,IF(C5="Int",'Personal File'!$C$11,IF(C5="Wis",'Personal File'!$C$12,IF(C5="Cha",'Personal File'!$C$13))))))</f>
        <v>+0</v>
      </c>
      <c r="E5" s="145" t="str">
        <f t="shared" si="2"/>
        <v>Wis (+0)</v>
      </c>
      <c r="F5" s="5">
        <v>2</v>
      </c>
      <c r="G5" s="268">
        <f t="shared" si="0"/>
        <v>6</v>
      </c>
      <c r="H5" s="146">
        <f t="shared" ca="1" si="3"/>
        <v>13</v>
      </c>
      <c r="I5" s="270">
        <f t="shared" ca="1" si="1"/>
        <v>19</v>
      </c>
      <c r="J5" s="414" t="s">
        <v>234</v>
      </c>
    </row>
    <row r="6" spans="1:10" s="152" customFormat="1" ht="17.399999999999999" x14ac:dyDescent="0.3">
      <c r="A6" s="147" t="s">
        <v>27</v>
      </c>
      <c r="B6" s="138">
        <v>0</v>
      </c>
      <c r="C6" s="148" t="s">
        <v>21</v>
      </c>
      <c r="D6" s="149" t="str">
        <f>IF(C6="Str",'Personal File'!$C$8,IF(C6="Dex",'Personal File'!$C$9,IF(C6="Con",'Personal File'!$C$10,IF(C6="Int",'Personal File'!$C$11,IF(C6="Wis",'Personal File'!$C$12,IF(C6="Cha",'Personal File'!$C$13))))))</f>
        <v>+1</v>
      </c>
      <c r="E6" s="149" t="str">
        <f t="shared" ref="E6:E41" si="4">CONCATENATE(C6," (",D6,")")</f>
        <v>Int (+1)</v>
      </c>
      <c r="F6" s="150" t="s">
        <v>51</v>
      </c>
      <c r="G6" s="151">
        <f t="shared" si="0"/>
        <v>1</v>
      </c>
      <c r="H6" s="279">
        <f ca="1">RANDBETWEEN(1,20)</f>
        <v>12</v>
      </c>
      <c r="I6" s="271">
        <f t="shared" ca="1" si="1"/>
        <v>13</v>
      </c>
      <c r="J6" s="140"/>
    </row>
    <row r="7" spans="1:10" s="156" customFormat="1" ht="16.8" x14ac:dyDescent="0.3">
      <c r="A7" s="153" t="s">
        <v>28</v>
      </c>
      <c r="B7" s="138">
        <v>0</v>
      </c>
      <c r="C7" s="154" t="s">
        <v>23</v>
      </c>
      <c r="D7" s="155" t="str">
        <f>IF(C7="Str",'Personal File'!$C$8,IF(C7="Dex",'Personal File'!$C$9,IF(C7="Con",'Personal File'!$C$10,IF(C7="Int",'Personal File'!$C$11,IF(C7="Wis",'Personal File'!$C$12,IF(C7="Cha",'Personal File'!$C$13))))))</f>
        <v>+2</v>
      </c>
      <c r="E7" s="155" t="str">
        <f t="shared" si="4"/>
        <v>Dex (+2)</v>
      </c>
      <c r="F7" s="150" t="s">
        <v>51</v>
      </c>
      <c r="G7" s="151">
        <f t="shared" si="0"/>
        <v>2</v>
      </c>
      <c r="H7" s="279">
        <f ca="1">RANDBETWEEN(1,20)</f>
        <v>6</v>
      </c>
      <c r="I7" s="271">
        <f t="shared" ca="1" si="1"/>
        <v>8</v>
      </c>
      <c r="J7" s="140"/>
    </row>
    <row r="8" spans="1:10" s="159" customFormat="1" ht="16.8" x14ac:dyDescent="0.3">
      <c r="A8" s="177" t="s">
        <v>29</v>
      </c>
      <c r="B8" s="138">
        <v>0</v>
      </c>
      <c r="C8" s="178" t="s">
        <v>19</v>
      </c>
      <c r="D8" s="179" t="str">
        <f>IF(C8="Str",'Personal File'!$C$8,IF(C8="Dex",'Personal File'!$C$9,IF(C8="Con",'Personal File'!$C$10,IF(C8="Int",'Personal File'!$C$11,IF(C8="Wis",'Personal File'!$C$12,IF(C8="Cha",'Personal File'!$C$13))))))</f>
        <v>+4</v>
      </c>
      <c r="E8" s="180" t="str">
        <f t="shared" si="4"/>
        <v>Cha (+4)</v>
      </c>
      <c r="F8" s="151" t="s">
        <v>51</v>
      </c>
      <c r="G8" s="151">
        <f t="shared" si="0"/>
        <v>4</v>
      </c>
      <c r="H8" s="279">
        <f t="shared" ref="H8:H41" ca="1" si="5">RANDBETWEEN(1,20)</f>
        <v>11</v>
      </c>
      <c r="I8" s="271">
        <f t="shared" ca="1" si="1"/>
        <v>15</v>
      </c>
      <c r="J8" s="140"/>
    </row>
    <row r="9" spans="1:10" s="163" customFormat="1" ht="16.8" x14ac:dyDescent="0.3">
      <c r="A9" s="160" t="s">
        <v>30</v>
      </c>
      <c r="B9" s="138">
        <v>0</v>
      </c>
      <c r="C9" s="161" t="s">
        <v>24</v>
      </c>
      <c r="D9" s="162">
        <f>IF(C9="Str",'Personal File'!$C$8,IF(C9="Dex",'Personal File'!$C$9,IF(C9="Con",'Personal File'!$C$10,IF(C9="Int",'Personal File'!$C$11,IF(C9="Wis",'Personal File'!$C$12,IF(C9="Cha",'Personal File'!$C$13))))))</f>
        <v>-1</v>
      </c>
      <c r="E9" s="162" t="str">
        <f t="shared" si="4"/>
        <v>Str (-1)</v>
      </c>
      <c r="F9" s="150" t="s">
        <v>51</v>
      </c>
      <c r="G9" s="151">
        <f t="shared" si="0"/>
        <v>-1</v>
      </c>
      <c r="H9" s="279">
        <f t="shared" ca="1" si="5"/>
        <v>14</v>
      </c>
      <c r="I9" s="271">
        <f t="shared" ca="1" si="1"/>
        <v>13</v>
      </c>
      <c r="J9" s="140"/>
    </row>
    <row r="10" spans="1:10" s="163" customFormat="1" ht="16.8" x14ac:dyDescent="0.3">
      <c r="A10" s="164" t="s">
        <v>6</v>
      </c>
      <c r="B10" s="165">
        <v>4</v>
      </c>
      <c r="C10" s="166" t="s">
        <v>20</v>
      </c>
      <c r="D10" s="167" t="str">
        <f>IF(C10="Str",'Personal File'!$C$8,IF(C10="Dex",'Personal File'!$C$9,IF(C10="Con",'Personal File'!$C$10,IF(C10="Int",'Personal File'!$C$11,IF(C10="Wis",'Personal File'!$C$12,IF(C10="Cha",'Personal File'!$C$13))))))</f>
        <v>+0</v>
      </c>
      <c r="E10" s="167" t="str">
        <f t="shared" si="4"/>
        <v>Con (+0)</v>
      </c>
      <c r="F10" s="158" t="s">
        <v>51</v>
      </c>
      <c r="G10" s="168">
        <f t="shared" si="0"/>
        <v>4</v>
      </c>
      <c r="H10" s="279">
        <f t="shared" ca="1" si="5"/>
        <v>14</v>
      </c>
      <c r="I10" s="273">
        <f t="shared" ca="1" si="1"/>
        <v>18</v>
      </c>
      <c r="J10" s="169"/>
    </row>
    <row r="11" spans="1:10" s="152" customFormat="1" ht="16.8" x14ac:dyDescent="0.3">
      <c r="A11" s="353" t="s">
        <v>145</v>
      </c>
      <c r="B11" s="354">
        <v>3</v>
      </c>
      <c r="C11" s="355" t="s">
        <v>21</v>
      </c>
      <c r="D11" s="356" t="str">
        <f>IF(C11="Str",'Personal File'!$C$8,IF(C11="Dex",'Personal File'!$C$9,IF(C11="Con",'Personal File'!$C$10,IF(C11="Int",'Personal File'!$C$11,IF(C11="Wis",'Personal File'!$C$12,IF(C11="Cha",'Personal File'!$C$13))))))</f>
        <v>+1</v>
      </c>
      <c r="E11" s="356" t="str">
        <f t="shared" si="4"/>
        <v>Int (+1)</v>
      </c>
      <c r="F11" s="158" t="s">
        <v>51</v>
      </c>
      <c r="G11" s="158">
        <f t="shared" si="0"/>
        <v>4</v>
      </c>
      <c r="H11" s="279">
        <f t="shared" ca="1" si="5"/>
        <v>17</v>
      </c>
      <c r="I11" s="272">
        <f t="shared" ca="1" si="1"/>
        <v>21</v>
      </c>
      <c r="J11" s="357"/>
    </row>
    <row r="12" spans="1:10" s="176" customFormat="1" ht="16.8" x14ac:dyDescent="0.3">
      <c r="A12" s="170" t="s">
        <v>31</v>
      </c>
      <c r="B12" s="171">
        <v>0</v>
      </c>
      <c r="C12" s="172" t="s">
        <v>21</v>
      </c>
      <c r="D12" s="173" t="str">
        <f>IF(C12="Str",'Personal File'!$C$8,IF(C12="Dex",'Personal File'!$C$9,IF(C12="Con",'Personal File'!$C$10,IF(C12="Int",'Personal File'!$C$11,IF(C12="Wis",'Personal File'!$C$12,IF(C12="Cha",'Personal File'!$C$13))))))</f>
        <v>+1</v>
      </c>
      <c r="E12" s="173" t="str">
        <f t="shared" si="4"/>
        <v>Int (+1)</v>
      </c>
      <c r="F12" s="174" t="s">
        <v>51</v>
      </c>
      <c r="G12" s="171">
        <f t="shared" si="0"/>
        <v>1</v>
      </c>
      <c r="H12" s="279">
        <f t="shared" ca="1" si="5"/>
        <v>20</v>
      </c>
      <c r="I12" s="171">
        <f t="shared" ca="1" si="1"/>
        <v>21</v>
      </c>
      <c r="J12" s="175"/>
    </row>
    <row r="13" spans="1:10" s="156" customFormat="1" ht="16.8" x14ac:dyDescent="0.3">
      <c r="A13" s="177" t="s">
        <v>32</v>
      </c>
      <c r="B13" s="138">
        <v>0</v>
      </c>
      <c r="C13" s="178" t="s">
        <v>19</v>
      </c>
      <c r="D13" s="179" t="str">
        <f>IF(C13="Str",'Personal File'!$C$8,IF(C13="Dex",'Personal File'!$C$9,IF(C13="Con",'Personal File'!$C$10,IF(C13="Int",'Personal File'!$C$11,IF(C13="Wis",'Personal File'!$C$12,IF(C13="Cha",'Personal File'!$C$13))))))</f>
        <v>+4</v>
      </c>
      <c r="E13" s="180" t="str">
        <f t="shared" si="4"/>
        <v>Cha (+4)</v>
      </c>
      <c r="F13" s="151" t="s">
        <v>51</v>
      </c>
      <c r="G13" s="151">
        <f t="shared" si="0"/>
        <v>4</v>
      </c>
      <c r="H13" s="279">
        <f t="shared" ca="1" si="5"/>
        <v>16</v>
      </c>
      <c r="I13" s="271">
        <f t="shared" ca="1" si="1"/>
        <v>20</v>
      </c>
      <c r="J13" s="181"/>
    </row>
    <row r="14" spans="1:10" s="156" customFormat="1" ht="16.8" x14ac:dyDescent="0.3">
      <c r="A14" s="170" t="s">
        <v>33</v>
      </c>
      <c r="B14" s="171">
        <v>0</v>
      </c>
      <c r="C14" s="172" t="s">
        <v>21</v>
      </c>
      <c r="D14" s="173" t="str">
        <f>IF(C14="Str",'Personal File'!$C$8,IF(C14="Dex",'Personal File'!$C$9,IF(C14="Con",'Personal File'!$C$10,IF(C14="Int",'Personal File'!$C$11,IF(C14="Wis",'Personal File'!$C$12,IF(C14="Cha",'Personal File'!$C$13))))))</f>
        <v>+1</v>
      </c>
      <c r="E14" s="173" t="str">
        <f t="shared" si="4"/>
        <v>Int (+1)</v>
      </c>
      <c r="F14" s="174" t="s">
        <v>51</v>
      </c>
      <c r="G14" s="171">
        <f t="shared" si="0"/>
        <v>1</v>
      </c>
      <c r="H14" s="279">
        <f t="shared" ca="1" si="5"/>
        <v>5</v>
      </c>
      <c r="I14" s="171">
        <f t="shared" ca="1" si="1"/>
        <v>6</v>
      </c>
      <c r="J14" s="175"/>
    </row>
    <row r="15" spans="1:10" s="156" customFormat="1" ht="16.8" x14ac:dyDescent="0.3">
      <c r="A15" s="177" t="s">
        <v>34</v>
      </c>
      <c r="B15" s="138">
        <v>0</v>
      </c>
      <c r="C15" s="178" t="s">
        <v>19</v>
      </c>
      <c r="D15" s="179" t="str">
        <f>IF(C15="Str",'Personal File'!$C$8,IF(C15="Dex",'Personal File'!$C$9,IF(C15="Con",'Personal File'!$C$10,IF(C15="Int",'Personal File'!$C$11,IF(C15="Wis",'Personal File'!$C$12,IF(C15="Cha",'Personal File'!$C$13))))))</f>
        <v>+4</v>
      </c>
      <c r="E15" s="180" t="str">
        <f t="shared" si="4"/>
        <v>Cha (+4)</v>
      </c>
      <c r="F15" s="150">
        <v>2</v>
      </c>
      <c r="G15" s="151">
        <f t="shared" si="0"/>
        <v>6</v>
      </c>
      <c r="H15" s="279">
        <f t="shared" ca="1" si="5"/>
        <v>19</v>
      </c>
      <c r="I15" s="271">
        <f t="shared" ca="1" si="1"/>
        <v>25</v>
      </c>
      <c r="J15" s="181"/>
    </row>
    <row r="16" spans="1:10" s="156" customFormat="1" ht="16.8" x14ac:dyDescent="0.3">
      <c r="A16" s="153" t="s">
        <v>35</v>
      </c>
      <c r="B16" s="138">
        <v>0</v>
      </c>
      <c r="C16" s="154" t="s">
        <v>23</v>
      </c>
      <c r="D16" s="155" t="str">
        <f>IF(C16="Str",'Personal File'!$C$8,IF(C16="Dex",'Personal File'!$C$9,IF(C16="Con",'Personal File'!$C$10,IF(C16="Int",'Personal File'!$C$11,IF(C16="Wis",'Personal File'!$C$12,IF(C16="Cha",'Personal File'!$C$13))))))</f>
        <v>+2</v>
      </c>
      <c r="E16" s="142" t="str">
        <f t="shared" si="4"/>
        <v>Dex (+2)</v>
      </c>
      <c r="F16" s="150" t="s">
        <v>51</v>
      </c>
      <c r="G16" s="151">
        <f t="shared" si="0"/>
        <v>2</v>
      </c>
      <c r="H16" s="279">
        <f t="shared" ca="1" si="5"/>
        <v>5</v>
      </c>
      <c r="I16" s="271">
        <f t="shared" ca="1" si="1"/>
        <v>7</v>
      </c>
      <c r="J16" s="140"/>
    </row>
    <row r="17" spans="1:10" s="156" customFormat="1" ht="16.8" x14ac:dyDescent="0.3">
      <c r="A17" s="182" t="s">
        <v>36</v>
      </c>
      <c r="B17" s="183">
        <v>0</v>
      </c>
      <c r="C17" s="184" t="s">
        <v>21</v>
      </c>
      <c r="D17" s="185" t="str">
        <f>IF(C17="Str",'Personal File'!$C$8,IF(C17="Dex",'Personal File'!$C$9,IF(C17="Con",'Personal File'!$C$10,IF(C17="Int",'Personal File'!$C$11,IF(C17="Wis",'Personal File'!$C$12,IF(C17="Cha",'Personal File'!$C$13))))))</f>
        <v>+1</v>
      </c>
      <c r="E17" s="185" t="str">
        <f t="shared" si="4"/>
        <v>Int (+1)</v>
      </c>
      <c r="F17" s="186" t="s">
        <v>51</v>
      </c>
      <c r="G17" s="186">
        <f t="shared" si="0"/>
        <v>1</v>
      </c>
      <c r="H17" s="279">
        <f t="shared" ca="1" si="5"/>
        <v>1</v>
      </c>
      <c r="I17" s="274">
        <f t="shared" ca="1" si="1"/>
        <v>2</v>
      </c>
      <c r="J17" s="187"/>
    </row>
    <row r="18" spans="1:10" s="156" customFormat="1" ht="16.8" x14ac:dyDescent="0.3">
      <c r="A18" s="177" t="s">
        <v>37</v>
      </c>
      <c r="B18" s="138">
        <v>0</v>
      </c>
      <c r="C18" s="178" t="s">
        <v>19</v>
      </c>
      <c r="D18" s="179" t="str">
        <f>IF(C18="Str",'Personal File'!$C$8,IF(C18="Dex",'Personal File'!$C$9,IF(C18="Con",'Personal File'!$C$10,IF(C18="Int",'Personal File'!$C$11,IF(C18="Wis",'Personal File'!$C$12,IF(C18="Cha",'Personal File'!$C$13))))))</f>
        <v>+4</v>
      </c>
      <c r="E18" s="180" t="str">
        <f t="shared" si="4"/>
        <v>Cha (+4)</v>
      </c>
      <c r="F18" s="151" t="s">
        <v>51</v>
      </c>
      <c r="G18" s="151">
        <f t="shared" si="0"/>
        <v>4</v>
      </c>
      <c r="H18" s="279">
        <f t="shared" ca="1" si="5"/>
        <v>6</v>
      </c>
      <c r="I18" s="271">
        <f t="shared" ca="1" si="1"/>
        <v>10</v>
      </c>
      <c r="J18" s="140"/>
    </row>
    <row r="19" spans="1:10" s="156" customFormat="1" ht="16.8" x14ac:dyDescent="0.3">
      <c r="A19" s="188" t="s">
        <v>7</v>
      </c>
      <c r="B19" s="171">
        <v>0</v>
      </c>
      <c r="C19" s="189" t="s">
        <v>19</v>
      </c>
      <c r="D19" s="190" t="str">
        <f>IF(C19="Str",'Personal File'!$C$8,IF(C19="Dex",'Personal File'!$C$9,IF(C19="Con",'Personal File'!$C$10,IF(C19="Int",'Personal File'!$C$11,IF(C19="Wis",'Personal File'!$C$12,IF(C19="Cha",'Personal File'!$C$13))))))</f>
        <v>+4</v>
      </c>
      <c r="E19" s="190" t="str">
        <f t="shared" si="4"/>
        <v>Cha (+4)</v>
      </c>
      <c r="F19" s="174" t="s">
        <v>51</v>
      </c>
      <c r="G19" s="171">
        <f t="shared" si="0"/>
        <v>4</v>
      </c>
      <c r="H19" s="279">
        <f t="shared" ca="1" si="5"/>
        <v>14</v>
      </c>
      <c r="I19" s="171">
        <f t="shared" ca="1" si="1"/>
        <v>18</v>
      </c>
      <c r="J19" s="175"/>
    </row>
    <row r="20" spans="1:10" s="156" customFormat="1" ht="16.8" x14ac:dyDescent="0.3">
      <c r="A20" s="191" t="s">
        <v>38</v>
      </c>
      <c r="B20" s="138">
        <v>0</v>
      </c>
      <c r="C20" s="192" t="s">
        <v>22</v>
      </c>
      <c r="D20" s="193" t="str">
        <f>IF(C20="Str",'Personal File'!$C$8,IF(C20="Dex",'Personal File'!$C$9,IF(C20="Con",'Personal File'!$C$10,IF(C20="Int",'Personal File'!$C$11,IF(C20="Wis",'Personal File'!$C$12,IF(C20="Cha",'Personal File'!$C$13))))))</f>
        <v>+0</v>
      </c>
      <c r="E20" s="193" t="str">
        <f t="shared" si="4"/>
        <v>Wis (+0)</v>
      </c>
      <c r="F20" s="151" t="s">
        <v>51</v>
      </c>
      <c r="G20" s="151">
        <f t="shared" si="0"/>
        <v>0</v>
      </c>
      <c r="H20" s="279">
        <f t="shared" ca="1" si="5"/>
        <v>9</v>
      </c>
      <c r="I20" s="271">
        <f t="shared" ca="1" si="1"/>
        <v>9</v>
      </c>
      <c r="J20" s="140"/>
    </row>
    <row r="21" spans="1:10" s="156" customFormat="1" ht="16.8" x14ac:dyDescent="0.3">
      <c r="A21" s="153" t="s">
        <v>39</v>
      </c>
      <c r="B21" s="138">
        <v>0</v>
      </c>
      <c r="C21" s="154" t="s">
        <v>23</v>
      </c>
      <c r="D21" s="155" t="str">
        <f>IF(C21="Str",'Personal File'!$C$8,IF(C21="Dex",'Personal File'!$C$9,IF(C21="Con",'Personal File'!$C$10,IF(C21="Int",'Personal File'!$C$11,IF(C21="Wis",'Personal File'!$C$12,IF(C21="Cha",'Personal File'!$C$13))))))</f>
        <v>+2</v>
      </c>
      <c r="E21" s="155" t="str">
        <f t="shared" si="4"/>
        <v>Dex (+2)</v>
      </c>
      <c r="F21" s="150" t="s">
        <v>51</v>
      </c>
      <c r="G21" s="151">
        <f t="shared" si="0"/>
        <v>2</v>
      </c>
      <c r="H21" s="279">
        <f t="shared" ca="1" si="5"/>
        <v>1</v>
      </c>
      <c r="I21" s="271">
        <f t="shared" ca="1" si="1"/>
        <v>3</v>
      </c>
      <c r="J21" s="181"/>
    </row>
    <row r="22" spans="1:10" s="156" customFormat="1" ht="16.8" x14ac:dyDescent="0.3">
      <c r="A22" s="177" t="s">
        <v>40</v>
      </c>
      <c r="B22" s="138">
        <v>0</v>
      </c>
      <c r="C22" s="178" t="s">
        <v>19</v>
      </c>
      <c r="D22" s="179" t="str">
        <f>IF(C22="Str",'Personal File'!$C$8,IF(C22="Dex",'Personal File'!$C$9,IF(C22="Con",'Personal File'!$C$10,IF(C22="Int",'Personal File'!$C$11,IF(C22="Wis",'Personal File'!$C$12,IF(C22="Cha",'Personal File'!$C$13))))))</f>
        <v>+4</v>
      </c>
      <c r="E22" s="179" t="str">
        <f t="shared" si="4"/>
        <v>Cha (+4)</v>
      </c>
      <c r="F22" s="151" t="s">
        <v>51</v>
      </c>
      <c r="G22" s="151">
        <f t="shared" si="0"/>
        <v>4</v>
      </c>
      <c r="H22" s="279">
        <f t="shared" ca="1" si="5"/>
        <v>12</v>
      </c>
      <c r="I22" s="271">
        <f t="shared" ca="1" si="1"/>
        <v>16</v>
      </c>
      <c r="J22" s="140"/>
    </row>
    <row r="23" spans="1:10" s="156" customFormat="1" ht="16.8" x14ac:dyDescent="0.3">
      <c r="A23" s="160" t="s">
        <v>41</v>
      </c>
      <c r="B23" s="138">
        <v>0</v>
      </c>
      <c r="C23" s="161" t="s">
        <v>24</v>
      </c>
      <c r="D23" s="162">
        <f>IF(C23="Str",'Personal File'!$C$8,IF(C23="Dex",'Personal File'!$C$9,IF(C23="Con",'Personal File'!$C$10,IF(C23="Int",'Personal File'!$C$11,IF(C23="Wis",'Personal File'!$C$12,IF(C23="Cha",'Personal File'!$C$13))))))</f>
        <v>-1</v>
      </c>
      <c r="E23" s="162" t="str">
        <f t="shared" si="4"/>
        <v>Str (-1)</v>
      </c>
      <c r="F23" s="150" t="s">
        <v>51</v>
      </c>
      <c r="G23" s="151">
        <f t="shared" si="0"/>
        <v>-1</v>
      </c>
      <c r="H23" s="279">
        <f t="shared" ca="1" si="5"/>
        <v>3</v>
      </c>
      <c r="I23" s="271">
        <f t="shared" ca="1" si="1"/>
        <v>2</v>
      </c>
      <c r="J23" s="140"/>
    </row>
    <row r="24" spans="1:10" s="156" customFormat="1" ht="16.8" x14ac:dyDescent="0.3">
      <c r="A24" s="194" t="s">
        <v>71</v>
      </c>
      <c r="B24" s="165">
        <v>6</v>
      </c>
      <c r="C24" s="195" t="s">
        <v>21</v>
      </c>
      <c r="D24" s="196" t="str">
        <f>IF(C24="Str",'Personal File'!$C$8,IF(C24="Dex",'Personal File'!$C$9,IF(C24="Con",'Personal File'!$C$10,IF(C24="Int",'Personal File'!$C$11,IF(C24="Wis",'Personal File'!$C$12,IF(C24="Cha",'Personal File'!$C$13))))))</f>
        <v>+1</v>
      </c>
      <c r="E24" s="196" t="str">
        <f t="shared" si="4"/>
        <v>Int (+1)</v>
      </c>
      <c r="F24" s="158" t="s">
        <v>51</v>
      </c>
      <c r="G24" s="168">
        <f t="shared" si="0"/>
        <v>7</v>
      </c>
      <c r="H24" s="279">
        <f t="shared" ca="1" si="5"/>
        <v>2</v>
      </c>
      <c r="I24" s="273">
        <f t="shared" ca="1" si="1"/>
        <v>9</v>
      </c>
      <c r="J24" s="169"/>
    </row>
    <row r="25" spans="1:10" s="156" customFormat="1" ht="16.8" x14ac:dyDescent="0.3">
      <c r="A25" s="260" t="s">
        <v>121</v>
      </c>
      <c r="B25" s="211">
        <v>0</v>
      </c>
      <c r="C25" s="261" t="s">
        <v>21</v>
      </c>
      <c r="D25" s="262" t="str">
        <f>IF(C25="Str",'Personal File'!$C$8,IF(C25="Dex",'Personal File'!$C$9,IF(C25="Con",'Personal File'!$C$10,IF(C25="Int",'Personal File'!$C$11,IF(C25="Wis",'Personal File'!$C$12,IF(C25="Cha",'Personal File'!$C$13))))))</f>
        <v>+1</v>
      </c>
      <c r="E25" s="262" t="str">
        <f t="shared" ref="E25" si="6">CONCATENATE(C25," (",D25,")")</f>
        <v>Int (+1)</v>
      </c>
      <c r="F25" s="174" t="s">
        <v>51</v>
      </c>
      <c r="G25" s="214">
        <f t="shared" si="0"/>
        <v>1</v>
      </c>
      <c r="H25" s="279">
        <f t="shared" ca="1" si="5"/>
        <v>1</v>
      </c>
      <c r="I25" s="275">
        <f t="shared" ca="1" si="1"/>
        <v>2</v>
      </c>
      <c r="J25" s="263"/>
    </row>
    <row r="26" spans="1:10" s="156" customFormat="1" ht="16.8" x14ac:dyDescent="0.3">
      <c r="A26" s="191" t="s">
        <v>42</v>
      </c>
      <c r="B26" s="138">
        <v>0</v>
      </c>
      <c r="C26" s="192" t="s">
        <v>22</v>
      </c>
      <c r="D26" s="193" t="str">
        <f>IF(C26="Str",'Personal File'!$C$8,IF(C26="Dex",'Personal File'!$C$9,IF(C26="Con",'Personal File'!$C$10,IF(C26="Int",'Personal File'!$C$11,IF(C26="Wis",'Personal File'!$C$12,IF(C26="Cha",'Personal File'!$C$13))))))</f>
        <v>+0</v>
      </c>
      <c r="E26" s="339" t="str">
        <f t="shared" si="4"/>
        <v>Wis (+0)</v>
      </c>
      <c r="F26" s="151" t="s">
        <v>75</v>
      </c>
      <c r="G26" s="151">
        <f t="shared" si="0"/>
        <v>2</v>
      </c>
      <c r="H26" s="279">
        <f t="shared" ca="1" si="5"/>
        <v>17</v>
      </c>
      <c r="I26" s="271">
        <f t="shared" ca="1" si="1"/>
        <v>19</v>
      </c>
      <c r="J26" s="140"/>
    </row>
    <row r="27" spans="1:10" s="156" customFormat="1" ht="16.8" x14ac:dyDescent="0.3">
      <c r="A27" s="153" t="s">
        <v>8</v>
      </c>
      <c r="B27" s="138">
        <v>0</v>
      </c>
      <c r="C27" s="154" t="s">
        <v>23</v>
      </c>
      <c r="D27" s="155" t="str">
        <f>IF(C27="Str",'Personal File'!$C$8,IF(C27="Dex",'Personal File'!$C$9,IF(C27="Con",'Personal File'!$C$10,IF(C27="Int",'Personal File'!$C$11,IF(C27="Wis",'Personal File'!$C$12,IF(C27="Cha",'Personal File'!$C$13))))))</f>
        <v>+2</v>
      </c>
      <c r="E27" s="155" t="str">
        <f t="shared" si="4"/>
        <v>Dex (+2)</v>
      </c>
      <c r="F27" s="150" t="s">
        <v>51</v>
      </c>
      <c r="G27" s="151">
        <f t="shared" si="0"/>
        <v>2</v>
      </c>
      <c r="H27" s="279">
        <f t="shared" ca="1" si="5"/>
        <v>6</v>
      </c>
      <c r="I27" s="271">
        <f t="shared" ca="1" si="1"/>
        <v>8</v>
      </c>
      <c r="J27" s="181"/>
    </row>
    <row r="28" spans="1:10" s="156" customFormat="1" ht="16.8" x14ac:dyDescent="0.3">
      <c r="A28" s="197" t="s">
        <v>43</v>
      </c>
      <c r="B28" s="171">
        <v>0</v>
      </c>
      <c r="C28" s="198" t="s">
        <v>23</v>
      </c>
      <c r="D28" s="199" t="str">
        <f>IF(C28="Str",'Personal File'!$C$8,IF(C28="Dex",'Personal File'!$C$9,IF(C28="Con",'Personal File'!$C$10,IF(C28="Int",'Personal File'!$C$11,IF(C28="Wis",'Personal File'!$C$12,IF(C28="Cha",'Personal File'!$C$13))))))</f>
        <v>+2</v>
      </c>
      <c r="E28" s="199" t="str">
        <f t="shared" si="4"/>
        <v>Dex (+2)</v>
      </c>
      <c r="F28" s="174" t="s">
        <v>51</v>
      </c>
      <c r="G28" s="171">
        <f t="shared" ref="G28" si="7">B28+D28+F28</f>
        <v>2</v>
      </c>
      <c r="H28" s="279">
        <f t="shared" ca="1" si="5"/>
        <v>9</v>
      </c>
      <c r="I28" s="171">
        <f t="shared" ref="I28" ca="1" si="8">SUM(G28:H28)</f>
        <v>11</v>
      </c>
      <c r="J28" s="175"/>
    </row>
    <row r="29" spans="1:10" ht="16.8" x14ac:dyDescent="0.3">
      <c r="A29" s="177" t="s">
        <v>122</v>
      </c>
      <c r="B29" s="138">
        <v>0</v>
      </c>
      <c r="C29" s="178" t="s">
        <v>19</v>
      </c>
      <c r="D29" s="179" t="str">
        <f>IF(C29="Str",'Personal File'!$C$8,IF(C29="Dex",'Personal File'!$C$9,IF(C29="Con",'Personal File'!$C$10,IF(C29="Int",'Personal File'!$C$11,IF(C29="Wis",'Personal File'!$C$12,IF(C29="Cha",'Personal File'!$C$13))))))</f>
        <v>+4</v>
      </c>
      <c r="E29" s="179" t="str">
        <f t="shared" si="4"/>
        <v>Cha (+4)</v>
      </c>
      <c r="F29" s="151" t="s">
        <v>51</v>
      </c>
      <c r="G29" s="151">
        <f t="shared" si="0"/>
        <v>4</v>
      </c>
      <c r="H29" s="279">
        <f t="shared" ca="1" si="5"/>
        <v>16</v>
      </c>
      <c r="I29" s="271">
        <f t="shared" ca="1" si="1"/>
        <v>20</v>
      </c>
      <c r="J29" s="140"/>
    </row>
    <row r="30" spans="1:10" ht="16.8" x14ac:dyDescent="0.3">
      <c r="A30" s="157" t="s">
        <v>146</v>
      </c>
      <c r="B30" s="334">
        <v>1</v>
      </c>
      <c r="C30" s="335" t="s">
        <v>22</v>
      </c>
      <c r="D30" s="336" t="str">
        <f>IF(C30="Str",'Personal File'!$C$8,IF(C30="Dex",'Personal File'!$C$9,IF(C30="Con",'Personal File'!$C$10,IF(C30="Int",'Personal File'!$C$11,IF(C30="Wis",'Personal File'!$C$12,IF(C30="Cha",'Personal File'!$C$13))))))</f>
        <v>+0</v>
      </c>
      <c r="E30" s="336" t="str">
        <f t="shared" si="4"/>
        <v>Wis (+0)</v>
      </c>
      <c r="F30" s="337" t="s">
        <v>51</v>
      </c>
      <c r="G30" s="158">
        <f t="shared" si="0"/>
        <v>1</v>
      </c>
      <c r="H30" s="279">
        <f t="shared" ca="1" si="5"/>
        <v>16</v>
      </c>
      <c r="I30" s="272">
        <f t="shared" ca="1" si="1"/>
        <v>17</v>
      </c>
      <c r="J30" s="338"/>
    </row>
    <row r="31" spans="1:10" ht="16.8" x14ac:dyDescent="0.3">
      <c r="A31" s="153" t="s">
        <v>9</v>
      </c>
      <c r="B31" s="138">
        <v>0</v>
      </c>
      <c r="C31" s="154" t="s">
        <v>23</v>
      </c>
      <c r="D31" s="155" t="str">
        <f>IF(C31="Str",'Personal File'!$C$8,IF(C31="Dex",'Personal File'!$C$9,IF(C31="Con",'Personal File'!$C$10,IF(C31="Int",'Personal File'!$C$11,IF(C31="Wis",'Personal File'!$C$12,IF(C31="Cha",'Personal File'!$C$13))))))</f>
        <v>+2</v>
      </c>
      <c r="E31" s="142" t="str">
        <f t="shared" si="4"/>
        <v>Dex (+2)</v>
      </c>
      <c r="F31" s="151" t="s">
        <v>51</v>
      </c>
      <c r="G31" s="151">
        <f t="shared" si="0"/>
        <v>2</v>
      </c>
      <c r="H31" s="279">
        <f t="shared" ca="1" si="5"/>
        <v>10</v>
      </c>
      <c r="I31" s="271">
        <f t="shared" ca="1" si="1"/>
        <v>12</v>
      </c>
      <c r="J31" s="140"/>
    </row>
    <row r="32" spans="1:10" ht="16.8" x14ac:dyDescent="0.3">
      <c r="A32" s="200" t="s">
        <v>10</v>
      </c>
      <c r="B32" s="138">
        <v>0</v>
      </c>
      <c r="C32" s="148" t="s">
        <v>21</v>
      </c>
      <c r="D32" s="149" t="str">
        <f>IF(C32="Str",'Personal File'!$C$8,IF(C32="Dex",'Personal File'!$C$9,IF(C32="Con",'Personal File'!$C$10,IF(C32="Int",'Personal File'!$C$11,IF(C32="Wis",'Personal File'!$C$12,IF(C32="Cha",'Personal File'!$C$13))))))</f>
        <v>+1</v>
      </c>
      <c r="E32" s="149" t="str">
        <f t="shared" si="4"/>
        <v>Int (+1)</v>
      </c>
      <c r="F32" s="151" t="s">
        <v>51</v>
      </c>
      <c r="G32" s="151">
        <f t="shared" si="0"/>
        <v>1</v>
      </c>
      <c r="H32" s="279">
        <f t="shared" ca="1" si="5"/>
        <v>17</v>
      </c>
      <c r="I32" s="271">
        <f t="shared" ca="1" si="1"/>
        <v>18</v>
      </c>
      <c r="J32" s="181"/>
    </row>
    <row r="33" spans="1:10" ht="16.8" x14ac:dyDescent="0.3">
      <c r="A33" s="191" t="s">
        <v>44</v>
      </c>
      <c r="B33" s="138">
        <v>0</v>
      </c>
      <c r="C33" s="192" t="s">
        <v>22</v>
      </c>
      <c r="D33" s="193" t="str">
        <f>IF(C33="Str",'Personal File'!$C$8,IF(C33="Dex",'Personal File'!$C$9,IF(C33="Con",'Personal File'!$C$10,IF(C33="Int",'Personal File'!$C$11,IF(C33="Wis",'Personal File'!$C$12,IF(C33="Cha",'Personal File'!$C$13))))))</f>
        <v>+0</v>
      </c>
      <c r="E33" s="193" t="str">
        <f t="shared" si="4"/>
        <v>Wis (+0)</v>
      </c>
      <c r="F33" s="151" t="s">
        <v>51</v>
      </c>
      <c r="G33" s="151">
        <f t="shared" si="0"/>
        <v>0</v>
      </c>
      <c r="H33" s="279">
        <f t="shared" ca="1" si="5"/>
        <v>9</v>
      </c>
      <c r="I33" s="271">
        <f t="shared" ca="1" si="1"/>
        <v>9</v>
      </c>
      <c r="J33" s="140"/>
    </row>
    <row r="34" spans="1:10" ht="16.8" x14ac:dyDescent="0.3">
      <c r="A34" s="197" t="s">
        <v>73</v>
      </c>
      <c r="B34" s="171">
        <v>0</v>
      </c>
      <c r="C34" s="198" t="s">
        <v>23</v>
      </c>
      <c r="D34" s="199" t="str">
        <f>IF(C34="Str",'Personal File'!$C$8,IF(C34="Dex",'Personal File'!$C$9,IF(C34="Con",'Personal File'!$C$10,IF(C34="Int",'Personal File'!$C$11,IF(C34="Wis",'Personal File'!$C$12,IF(C34="Cha",'Personal File'!$C$13))))))</f>
        <v>+2</v>
      </c>
      <c r="E34" s="199" t="str">
        <f t="shared" si="4"/>
        <v>Dex (+2)</v>
      </c>
      <c r="F34" s="174" t="s">
        <v>51</v>
      </c>
      <c r="G34" s="171">
        <f t="shared" si="0"/>
        <v>2</v>
      </c>
      <c r="H34" s="279">
        <f t="shared" ca="1" si="5"/>
        <v>2</v>
      </c>
      <c r="I34" s="171">
        <f t="shared" ca="1" si="1"/>
        <v>4</v>
      </c>
      <c r="J34" s="175"/>
    </row>
    <row r="35" spans="1:10" ht="16.8" x14ac:dyDescent="0.3">
      <c r="A35" s="194" t="s">
        <v>45</v>
      </c>
      <c r="B35" s="165">
        <v>7</v>
      </c>
      <c r="C35" s="195" t="s">
        <v>21</v>
      </c>
      <c r="D35" s="196" t="str">
        <f>IF(C35="Str",'Personal File'!$C$8,IF(C35="Dex",'Personal File'!$C$9,IF(C35="Con",'Personal File'!$C$10,IF(C35="Int",'Personal File'!$C$11,IF(C35="Wis",'Personal File'!$C$12,IF(C35="Cha",'Personal File'!$C$13))))))</f>
        <v>+1</v>
      </c>
      <c r="E35" s="196" t="str">
        <f t="shared" si="4"/>
        <v>Int (+1)</v>
      </c>
      <c r="F35" s="158" t="s">
        <v>51</v>
      </c>
      <c r="G35" s="168">
        <f t="shared" si="0"/>
        <v>8</v>
      </c>
      <c r="H35" s="279">
        <f t="shared" ca="1" si="5"/>
        <v>7</v>
      </c>
      <c r="I35" s="273">
        <f t="shared" ca="1" si="1"/>
        <v>15</v>
      </c>
      <c r="J35" s="201"/>
    </row>
    <row r="36" spans="1:10" ht="16.8" x14ac:dyDescent="0.3">
      <c r="A36" s="191" t="s">
        <v>46</v>
      </c>
      <c r="B36" s="138">
        <v>0</v>
      </c>
      <c r="C36" s="192" t="s">
        <v>22</v>
      </c>
      <c r="D36" s="193" t="str">
        <f>IF(C36="Str",'Personal File'!$C$8,IF(C36="Dex",'Personal File'!$C$9,IF(C36="Con",'Personal File'!$C$10,IF(C36="Int",'Personal File'!$C$11,IF(C36="Wis",'Personal File'!$C$12,IF(C36="Cha",'Personal File'!$C$13))))))</f>
        <v>+0</v>
      </c>
      <c r="E36" s="193" t="str">
        <f t="shared" si="4"/>
        <v>Wis (+0)</v>
      </c>
      <c r="F36" s="151" t="s">
        <v>75</v>
      </c>
      <c r="G36" s="151">
        <f t="shared" si="0"/>
        <v>2</v>
      </c>
      <c r="H36" s="279">
        <f t="shared" ca="1" si="5"/>
        <v>7</v>
      </c>
      <c r="I36" s="271">
        <f t="shared" ca="1" si="1"/>
        <v>9</v>
      </c>
      <c r="J36" s="140"/>
    </row>
    <row r="37" spans="1:10" ht="16.8" x14ac:dyDescent="0.3">
      <c r="A37" s="202" t="s">
        <v>74</v>
      </c>
      <c r="B37" s="183">
        <v>0</v>
      </c>
      <c r="C37" s="203" t="s">
        <v>22</v>
      </c>
      <c r="D37" s="204" t="str">
        <f>IF(C37="Str",'Personal File'!$C$8,IF(C37="Dex",'Personal File'!$C$9,IF(C37="Con",'Personal File'!$C$10,IF(C37="Int",'Personal File'!$C$11,IF(C37="Wis",'Personal File'!$C$12,IF(C37="Cha",'Personal File'!$C$13))))))</f>
        <v>+0</v>
      </c>
      <c r="E37" s="204" t="str">
        <f t="shared" si="4"/>
        <v>Wis (+0)</v>
      </c>
      <c r="F37" s="186" t="s">
        <v>51</v>
      </c>
      <c r="G37" s="186">
        <f t="shared" si="0"/>
        <v>0</v>
      </c>
      <c r="H37" s="279">
        <f t="shared" ca="1" si="5"/>
        <v>1</v>
      </c>
      <c r="I37" s="274">
        <f t="shared" ca="1" si="1"/>
        <v>1</v>
      </c>
      <c r="J37" s="187"/>
    </row>
    <row r="38" spans="1:10" ht="16.8" x14ac:dyDescent="0.3">
      <c r="A38" s="160" t="s">
        <v>11</v>
      </c>
      <c r="B38" s="138">
        <v>0</v>
      </c>
      <c r="C38" s="161" t="s">
        <v>24</v>
      </c>
      <c r="D38" s="162">
        <f>IF(C38="Str",'Personal File'!$C$8,IF(C38="Dex",'Personal File'!$C$9,IF(C38="Con",'Personal File'!$C$10,IF(C38="Int",'Personal File'!$C$11,IF(C38="Wis",'Personal File'!$C$12,IF(C38="Cha",'Personal File'!$C$13))))))</f>
        <v>-1</v>
      </c>
      <c r="E38" s="162" t="str">
        <f t="shared" si="4"/>
        <v>Str (-1)</v>
      </c>
      <c r="F38" s="151" t="s">
        <v>51</v>
      </c>
      <c r="G38" s="151">
        <f t="shared" si="0"/>
        <v>-1</v>
      </c>
      <c r="H38" s="279">
        <f t="shared" ca="1" si="5"/>
        <v>10</v>
      </c>
      <c r="I38" s="271">
        <f t="shared" ca="1" si="1"/>
        <v>9</v>
      </c>
      <c r="J38" s="140"/>
    </row>
    <row r="39" spans="1:10" ht="16.8" x14ac:dyDescent="0.3">
      <c r="A39" s="205" t="s">
        <v>47</v>
      </c>
      <c r="B39" s="206">
        <v>0</v>
      </c>
      <c r="C39" s="207" t="s">
        <v>23</v>
      </c>
      <c r="D39" s="208" t="str">
        <f>IF(C39="Str",'Personal File'!$C$8,IF(C39="Dex",'Personal File'!$C$9,IF(C39="Con",'Personal File'!$C$10,IF(C39="Int",'Personal File'!$C$11,IF(C39="Wis",'Personal File'!$C$12,IF(C39="Cha",'Personal File'!$C$13))))))</f>
        <v>+2</v>
      </c>
      <c r="E39" s="208" t="str">
        <f t="shared" si="4"/>
        <v>Dex (+2)</v>
      </c>
      <c r="F39" s="174" t="s">
        <v>51</v>
      </c>
      <c r="G39" s="171">
        <f t="shared" si="0"/>
        <v>2</v>
      </c>
      <c r="H39" s="279">
        <f t="shared" ca="1" si="5"/>
        <v>9</v>
      </c>
      <c r="I39" s="171">
        <f t="shared" ca="1" si="1"/>
        <v>11</v>
      </c>
      <c r="J39" s="209"/>
    </row>
    <row r="40" spans="1:10" ht="16.8" x14ac:dyDescent="0.3">
      <c r="A40" s="210" t="s">
        <v>48</v>
      </c>
      <c r="B40" s="211">
        <v>0</v>
      </c>
      <c r="C40" s="212" t="s">
        <v>19</v>
      </c>
      <c r="D40" s="213" t="str">
        <f>IF(C40="Str",'Personal File'!$C$8,IF(C40="Dex",'Personal File'!$C$9,IF(C40="Con",'Personal File'!$C$10,IF(C40="Int",'Personal File'!$C$11,IF(C40="Wis",'Personal File'!$C$12,IF(C40="Cha",'Personal File'!$C$13))))))</f>
        <v>+4</v>
      </c>
      <c r="E40" s="213" t="str">
        <f t="shared" si="4"/>
        <v>Cha (+4)</v>
      </c>
      <c r="F40" s="174" t="s">
        <v>51</v>
      </c>
      <c r="G40" s="171">
        <f t="shared" si="0"/>
        <v>4</v>
      </c>
      <c r="H40" s="279">
        <f t="shared" ca="1" si="5"/>
        <v>19</v>
      </c>
      <c r="I40" s="171">
        <f t="shared" ca="1" si="1"/>
        <v>23</v>
      </c>
      <c r="J40" s="215"/>
    </row>
    <row r="41" spans="1:10" ht="17.399999999999999" thickBot="1" x14ac:dyDescent="0.35">
      <c r="A41" s="216" t="s">
        <v>49</v>
      </c>
      <c r="B41" s="217">
        <v>0</v>
      </c>
      <c r="C41" s="218" t="s">
        <v>23</v>
      </c>
      <c r="D41" s="219" t="str">
        <f>IF(C41="Str",'Personal File'!$C$8,IF(C41="Dex",'Personal File'!$C$9,IF(C41="Con",'Personal File'!$C$10,IF(C41="Int",'Personal File'!$C$11,IF(C41="Wis",'Personal File'!$C$12,IF(C41="Cha",'Personal File'!$C$13))))))</f>
        <v>+2</v>
      </c>
      <c r="E41" s="219" t="str">
        <f t="shared" si="4"/>
        <v>Dex (+2)</v>
      </c>
      <c r="F41" s="220" t="s">
        <v>51</v>
      </c>
      <c r="G41" s="220">
        <f t="shared" si="0"/>
        <v>2</v>
      </c>
      <c r="H41" s="280">
        <f t="shared" ca="1" si="5"/>
        <v>10</v>
      </c>
      <c r="I41" s="276">
        <f t="shared" ca="1" si="1"/>
        <v>12</v>
      </c>
      <c r="J41" s="221"/>
    </row>
    <row r="42" spans="1:10" ht="16.2" thickTop="1" x14ac:dyDescent="0.3">
      <c r="B42" s="222">
        <f>SUM(B6:B41)+B26+B36+B38</f>
        <v>21</v>
      </c>
      <c r="E42" s="34">
        <f>SUM(E43:E46)</f>
        <v>21</v>
      </c>
    </row>
    <row r="43" spans="1:10" x14ac:dyDescent="0.3">
      <c r="B43" s="222"/>
      <c r="E43" s="328">
        <f>4*(2+'Personal File'!$C$11)</f>
        <v>12</v>
      </c>
      <c r="F43" s="224" t="s">
        <v>214</v>
      </c>
    </row>
    <row r="44" spans="1:10" x14ac:dyDescent="0.3">
      <c r="E44" s="329">
        <f>2+'Personal File'!$C$11</f>
        <v>3</v>
      </c>
      <c r="F44" s="224" t="s">
        <v>215</v>
      </c>
    </row>
    <row r="45" spans="1:10" x14ac:dyDescent="0.3">
      <c r="E45" s="329">
        <f>2+'Personal File'!$C$11</f>
        <v>3</v>
      </c>
      <c r="F45" s="224" t="s">
        <v>216</v>
      </c>
    </row>
    <row r="46" spans="1:10" x14ac:dyDescent="0.3">
      <c r="E46" s="329">
        <f>2+'Personal File'!$C$11</f>
        <v>3</v>
      </c>
      <c r="F46" s="224" t="s">
        <v>217</v>
      </c>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showGridLines="0" workbookViewId="0">
      <pane ySplit="2" topLeftCell="A3" activePane="bottomLeft" state="frozen"/>
      <selection pane="bottomLeft" activeCell="A3" sqref="A3"/>
    </sheetView>
  </sheetViews>
  <sheetFormatPr defaultColWidth="13" defaultRowHeight="15.6" x14ac:dyDescent="0.3"/>
  <cols>
    <col min="1" max="1" width="19" style="124" bestFit="1" customWidth="1"/>
    <col min="2" max="2" width="13.5" style="124" bestFit="1" customWidth="1"/>
    <col min="3" max="3" width="13.3984375" style="134" bestFit="1" customWidth="1"/>
    <col min="4" max="4" width="11.19921875" style="134" bestFit="1" customWidth="1"/>
    <col min="5" max="5" width="7.19921875" style="134" bestFit="1" customWidth="1"/>
    <col min="6" max="6" width="13" style="134" bestFit="1" customWidth="1"/>
    <col min="7" max="7" width="13.3984375" style="134" bestFit="1" customWidth="1"/>
    <col min="8" max="8" width="17.59765625" style="124" bestFit="1" customWidth="1"/>
    <col min="9" max="9" width="5.59765625" style="59" bestFit="1" customWidth="1"/>
    <col min="10" max="16384" width="13" style="108"/>
  </cols>
  <sheetData>
    <row r="1" spans="1:9" ht="23.4" thickBot="1" x14ac:dyDescent="0.35">
      <c r="A1" s="125" t="s">
        <v>176</v>
      </c>
      <c r="B1" s="126"/>
      <c r="C1" s="126"/>
      <c r="D1" s="126"/>
      <c r="E1" s="126"/>
      <c r="F1" s="126"/>
      <c r="G1" s="126"/>
      <c r="H1" s="126"/>
    </row>
    <row r="2" spans="1:9" s="130" customFormat="1" ht="31.8" thickBot="1" x14ac:dyDescent="0.35">
      <c r="A2" s="127" t="s">
        <v>60</v>
      </c>
      <c r="B2" s="128" t="s">
        <v>84</v>
      </c>
      <c r="C2" s="128" t="s">
        <v>83</v>
      </c>
      <c r="D2" s="129" t="s">
        <v>82</v>
      </c>
      <c r="E2" s="129" t="s">
        <v>81</v>
      </c>
      <c r="F2" s="128" t="s">
        <v>54</v>
      </c>
      <c r="G2" s="128" t="s">
        <v>14</v>
      </c>
      <c r="H2" s="23" t="s">
        <v>116</v>
      </c>
      <c r="I2" s="24" t="s">
        <v>117</v>
      </c>
    </row>
    <row r="3" spans="1:9" ht="16.8" x14ac:dyDescent="0.3">
      <c r="A3" s="131" t="s">
        <v>110</v>
      </c>
      <c r="B3" s="1">
        <v>0</v>
      </c>
      <c r="C3" s="2" t="s">
        <v>123</v>
      </c>
      <c r="D3" s="3" t="s">
        <v>80</v>
      </c>
      <c r="E3" s="4" t="s">
        <v>79</v>
      </c>
      <c r="F3" s="4" t="s">
        <v>124</v>
      </c>
      <c r="G3" s="4" t="s">
        <v>111</v>
      </c>
      <c r="H3" s="4" t="s">
        <v>118</v>
      </c>
      <c r="I3" s="25">
        <v>219</v>
      </c>
    </row>
    <row r="4" spans="1:9" ht="16.8" x14ac:dyDescent="0.3">
      <c r="A4" s="131" t="s">
        <v>147</v>
      </c>
      <c r="B4" s="1">
        <v>0</v>
      </c>
      <c r="C4" s="342" t="s">
        <v>157</v>
      </c>
      <c r="D4" s="343" t="s">
        <v>158</v>
      </c>
      <c r="E4" s="283" t="s">
        <v>79</v>
      </c>
      <c r="F4" s="283" t="s">
        <v>159</v>
      </c>
      <c r="G4" s="283" t="s">
        <v>156</v>
      </c>
      <c r="H4" s="283" t="s">
        <v>160</v>
      </c>
      <c r="I4" s="344">
        <v>130</v>
      </c>
    </row>
    <row r="5" spans="1:9" ht="16.8" x14ac:dyDescent="0.3">
      <c r="A5" s="131" t="s">
        <v>148</v>
      </c>
      <c r="B5" s="1">
        <v>0</v>
      </c>
      <c r="C5" s="342" t="s">
        <v>157</v>
      </c>
      <c r="D5" s="343" t="s">
        <v>161</v>
      </c>
      <c r="E5" s="283" t="s">
        <v>79</v>
      </c>
      <c r="F5" s="283" t="s">
        <v>159</v>
      </c>
      <c r="G5" s="283" t="s">
        <v>156</v>
      </c>
      <c r="H5" s="283" t="s">
        <v>160</v>
      </c>
      <c r="I5" s="344">
        <v>130</v>
      </c>
    </row>
    <row r="6" spans="1:9" ht="16.8" x14ac:dyDescent="0.3">
      <c r="A6" s="131" t="s">
        <v>149</v>
      </c>
      <c r="B6" s="1">
        <v>0</v>
      </c>
      <c r="C6" s="2" t="s">
        <v>157</v>
      </c>
      <c r="D6" s="3" t="s">
        <v>80</v>
      </c>
      <c r="E6" s="22" t="s">
        <v>79</v>
      </c>
      <c r="F6" s="4" t="s">
        <v>155</v>
      </c>
      <c r="G6" s="4" t="s">
        <v>6</v>
      </c>
      <c r="H6" s="4" t="s">
        <v>118</v>
      </c>
      <c r="I6" s="25">
        <v>249</v>
      </c>
    </row>
    <row r="7" spans="1:9" ht="16.8" x14ac:dyDescent="0.3">
      <c r="A7" s="131" t="s">
        <v>150</v>
      </c>
      <c r="B7" s="1">
        <v>0</v>
      </c>
      <c r="C7" s="2" t="s">
        <v>162</v>
      </c>
      <c r="D7" s="3" t="s">
        <v>80</v>
      </c>
      <c r="E7" s="22" t="s">
        <v>79</v>
      </c>
      <c r="F7" s="4" t="s">
        <v>155</v>
      </c>
      <c r="G7" s="4" t="s">
        <v>156</v>
      </c>
      <c r="H7" s="4" t="s">
        <v>118</v>
      </c>
      <c r="I7" s="25">
        <v>269</v>
      </c>
    </row>
    <row r="8" spans="1:9" ht="16.8" x14ac:dyDescent="0.3">
      <c r="A8" s="397" t="s">
        <v>151</v>
      </c>
      <c r="B8" s="398">
        <v>0</v>
      </c>
      <c r="C8" s="399" t="s">
        <v>163</v>
      </c>
      <c r="D8" s="400" t="s">
        <v>80</v>
      </c>
      <c r="E8" s="401" t="s">
        <v>79</v>
      </c>
      <c r="F8" s="402" t="s">
        <v>155</v>
      </c>
      <c r="G8" s="403" t="s">
        <v>156</v>
      </c>
      <c r="H8" s="404" t="s">
        <v>160</v>
      </c>
      <c r="I8" s="405">
        <v>195</v>
      </c>
    </row>
    <row r="9" spans="1:9" ht="16.8" x14ac:dyDescent="0.3">
      <c r="A9" s="131" t="s">
        <v>231</v>
      </c>
      <c r="B9" s="1">
        <v>1</v>
      </c>
      <c r="C9" s="21" t="s">
        <v>232</v>
      </c>
      <c r="D9" s="343" t="s">
        <v>80</v>
      </c>
      <c r="E9" s="283" t="s">
        <v>79</v>
      </c>
      <c r="F9" s="4" t="s">
        <v>233</v>
      </c>
      <c r="G9" s="4" t="s">
        <v>111</v>
      </c>
      <c r="H9" s="4" t="s">
        <v>160</v>
      </c>
      <c r="I9" s="412">
        <v>148</v>
      </c>
    </row>
    <row r="10" spans="1:9" ht="16.8" x14ac:dyDescent="0.3">
      <c r="A10" s="132" t="s">
        <v>152</v>
      </c>
      <c r="B10" s="133">
        <v>1</v>
      </c>
      <c r="C10" s="2" t="s">
        <v>162</v>
      </c>
      <c r="D10" s="3" t="s">
        <v>158</v>
      </c>
      <c r="E10" s="22" t="s">
        <v>165</v>
      </c>
      <c r="F10" s="4" t="s">
        <v>166</v>
      </c>
      <c r="G10" s="283" t="s">
        <v>156</v>
      </c>
      <c r="H10" s="283" t="s">
        <v>164</v>
      </c>
      <c r="I10" s="25">
        <v>110</v>
      </c>
    </row>
    <row r="11" spans="1:9" ht="16.8" x14ac:dyDescent="0.3">
      <c r="A11" s="397" t="s">
        <v>153</v>
      </c>
      <c r="B11" s="398">
        <v>1</v>
      </c>
      <c r="C11" s="406" t="s">
        <v>162</v>
      </c>
      <c r="D11" s="401" t="s">
        <v>80</v>
      </c>
      <c r="E11" s="407" t="s">
        <v>79</v>
      </c>
      <c r="F11" s="402" t="s">
        <v>155</v>
      </c>
      <c r="G11" s="403" t="s">
        <v>156</v>
      </c>
      <c r="H11" s="404" t="s">
        <v>164</v>
      </c>
      <c r="I11" s="408">
        <v>116</v>
      </c>
    </row>
    <row r="12" spans="1:9" ht="17.399999999999999" thickBot="1" x14ac:dyDescent="0.35">
      <c r="A12" s="301" t="s">
        <v>154</v>
      </c>
      <c r="B12" s="302">
        <v>2</v>
      </c>
      <c r="C12" s="303" t="s">
        <v>162</v>
      </c>
      <c r="D12" s="304" t="s">
        <v>158</v>
      </c>
      <c r="E12" s="305" t="s">
        <v>79</v>
      </c>
      <c r="F12" s="306" t="s">
        <v>167</v>
      </c>
      <c r="G12" s="307" t="s">
        <v>156</v>
      </c>
      <c r="H12" s="307" t="s">
        <v>168</v>
      </c>
      <c r="I12" s="308">
        <v>112</v>
      </c>
    </row>
    <row r="13" spans="1:9" ht="16.2" thickTop="1" x14ac:dyDescent="0.3">
      <c r="A13" s="12"/>
      <c r="B13" s="108"/>
      <c r="C13" s="108"/>
      <c r="D13" s="108"/>
      <c r="E13" s="108"/>
      <c r="F13" s="108"/>
      <c r="G13" s="108"/>
      <c r="H13" s="108"/>
    </row>
    <row r="14" spans="1:9" x14ac:dyDescent="0.3">
      <c r="A14" s="108"/>
      <c r="B14" s="57" t="s">
        <v>112</v>
      </c>
      <c r="C14" s="392" t="s">
        <v>213</v>
      </c>
      <c r="D14" s="108"/>
      <c r="E14" s="108"/>
      <c r="F14" s="108"/>
      <c r="G14" s="108"/>
      <c r="H14" s="108"/>
    </row>
    <row r="15" spans="1:9" x14ac:dyDescent="0.3">
      <c r="A15" s="409"/>
      <c r="B15" s="410" t="s">
        <v>230</v>
      </c>
    </row>
  </sheetData>
  <sortState xmlns:xlrd2="http://schemas.microsoft.com/office/spreadsheetml/2017/richdata2" ref="A3:I11">
    <sortCondition ref="B3:B11"/>
    <sortCondition ref="A3:A11"/>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showGridLines="0" workbookViewId="0"/>
  </sheetViews>
  <sheetFormatPr defaultColWidth="13" defaultRowHeight="15.6" x14ac:dyDescent="0.3"/>
  <cols>
    <col min="1" max="1" width="17.19921875" style="57" customWidth="1"/>
    <col min="2" max="2" width="4.19921875" style="124" bestFit="1" customWidth="1"/>
    <col min="3" max="3" width="3.8984375" style="124" bestFit="1" customWidth="1"/>
    <col min="4" max="4" width="4.5" style="124" customWidth="1"/>
    <col min="5" max="5" width="4.5" style="124" bestFit="1" customWidth="1"/>
    <col min="6" max="11" width="4.19921875" style="124" bestFit="1" customWidth="1"/>
    <col min="12" max="12" width="1.5" style="107" customWidth="1"/>
    <col min="13" max="13" width="25.09765625" style="107" bestFit="1" customWidth="1"/>
    <col min="14" max="14" width="1.5" style="107" customWidth="1"/>
    <col min="15" max="15" width="30.8984375" style="107" bestFit="1" customWidth="1"/>
    <col min="16" max="16384" width="13" style="107"/>
  </cols>
  <sheetData>
    <row r="1" spans="1:15" s="28" customFormat="1" ht="24" thickTop="1" thickBot="1" x14ac:dyDescent="0.35">
      <c r="A1" s="59"/>
      <c r="B1" s="99" t="s">
        <v>101</v>
      </c>
      <c r="C1" s="100"/>
      <c r="D1" s="100"/>
      <c r="E1" s="100"/>
      <c r="F1" s="100"/>
      <c r="G1" s="100"/>
      <c r="H1" s="100"/>
      <c r="I1" s="100"/>
      <c r="J1" s="100"/>
      <c r="K1" s="101"/>
      <c r="M1" s="102" t="s">
        <v>78</v>
      </c>
      <c r="O1" s="102" t="s">
        <v>113</v>
      </c>
    </row>
    <row r="2" spans="1:15" s="108" customFormat="1" ht="17.399999999999999" thickBot="1" x14ac:dyDescent="0.35">
      <c r="A2" s="59"/>
      <c r="B2" s="103" t="s">
        <v>86</v>
      </c>
      <c r="C2" s="104" t="s">
        <v>87</v>
      </c>
      <c r="D2" s="104" t="s">
        <v>88</v>
      </c>
      <c r="E2" s="104" t="s">
        <v>89</v>
      </c>
      <c r="F2" s="105" t="s">
        <v>90</v>
      </c>
      <c r="G2" s="104" t="s">
        <v>91</v>
      </c>
      <c r="H2" s="104" t="s">
        <v>92</v>
      </c>
      <c r="I2" s="104" t="s">
        <v>93</v>
      </c>
      <c r="J2" s="105" t="s">
        <v>94</v>
      </c>
      <c r="K2" s="106" t="s">
        <v>95</v>
      </c>
      <c r="M2" s="351" t="s">
        <v>187</v>
      </c>
      <c r="O2" s="109" t="s">
        <v>99</v>
      </c>
    </row>
    <row r="3" spans="1:15" ht="17.399999999999999" thickTop="1" x14ac:dyDescent="0.3">
      <c r="A3" s="110" t="s">
        <v>98</v>
      </c>
      <c r="B3" s="349">
        <v>6</v>
      </c>
      <c r="C3" s="350">
        <v>6</v>
      </c>
      <c r="D3" s="350">
        <v>3</v>
      </c>
      <c r="E3" s="111">
        <v>0</v>
      </c>
      <c r="F3" s="111">
        <v>0</v>
      </c>
      <c r="G3" s="111">
        <v>0</v>
      </c>
      <c r="H3" s="111">
        <v>0</v>
      </c>
      <c r="I3" s="111">
        <v>0</v>
      </c>
      <c r="J3" s="111">
        <v>0</v>
      </c>
      <c r="K3" s="112">
        <v>0</v>
      </c>
      <c r="M3" s="352" t="s">
        <v>185</v>
      </c>
      <c r="O3" s="109" t="s">
        <v>229</v>
      </c>
    </row>
    <row r="4" spans="1:15" ht="16.8" x14ac:dyDescent="0.3">
      <c r="A4" s="117" t="s">
        <v>97</v>
      </c>
      <c r="B4" s="113">
        <v>0</v>
      </c>
      <c r="C4" s="114">
        <v>1</v>
      </c>
      <c r="D4" s="114">
        <v>1</v>
      </c>
      <c r="E4" s="115">
        <v>0</v>
      </c>
      <c r="F4" s="115">
        <v>0</v>
      </c>
      <c r="G4" s="115">
        <v>0</v>
      </c>
      <c r="H4" s="115">
        <v>0</v>
      </c>
      <c r="I4" s="115">
        <v>0</v>
      </c>
      <c r="J4" s="115">
        <v>0</v>
      </c>
      <c r="K4" s="116">
        <v>0</v>
      </c>
      <c r="M4" s="351" t="s">
        <v>186</v>
      </c>
      <c r="O4" s="390" t="s">
        <v>182</v>
      </c>
    </row>
    <row r="5" spans="1:15" ht="17.399999999999999" thickBot="1" x14ac:dyDescent="0.35">
      <c r="A5" s="118" t="s">
        <v>96</v>
      </c>
      <c r="B5" s="119">
        <f t="shared" ref="B5:K5" si="0">SUM(B3:B4)</f>
        <v>6</v>
      </c>
      <c r="C5" s="120">
        <f t="shared" si="0"/>
        <v>7</v>
      </c>
      <c r="D5" s="120">
        <f t="shared" si="0"/>
        <v>4</v>
      </c>
      <c r="E5" s="121">
        <f t="shared" ref="E5:F5" si="1">SUM(E3:E4)</f>
        <v>0</v>
      </c>
      <c r="F5" s="121">
        <f t="shared" si="1"/>
        <v>0</v>
      </c>
      <c r="G5" s="121">
        <f t="shared" si="0"/>
        <v>0</v>
      </c>
      <c r="H5" s="121">
        <f t="shared" si="0"/>
        <v>0</v>
      </c>
      <c r="I5" s="121">
        <f t="shared" si="0"/>
        <v>0</v>
      </c>
      <c r="J5" s="121">
        <f t="shared" si="0"/>
        <v>0</v>
      </c>
      <c r="K5" s="122">
        <f t="shared" si="0"/>
        <v>0</v>
      </c>
      <c r="M5" s="389" t="s">
        <v>212</v>
      </c>
      <c r="O5" s="390" t="s">
        <v>177</v>
      </c>
    </row>
    <row r="6" spans="1:15" ht="18" thickTop="1" thickBot="1" x14ac:dyDescent="0.35">
      <c r="A6" s="297" t="s">
        <v>136</v>
      </c>
      <c r="B6" s="330">
        <f>10+LEFT(B2,1)+'Personal File'!$C$13</f>
        <v>14</v>
      </c>
      <c r="C6" s="331">
        <f>10+LEFT(C2,1)+'Personal File'!$C$13</f>
        <v>15</v>
      </c>
      <c r="D6" s="331">
        <f>10+LEFT(D2,1)+'Personal File'!$C$13</f>
        <v>16</v>
      </c>
      <c r="E6" s="332">
        <f>10+LEFT(E2,1)+'Personal File'!$C$13</f>
        <v>17</v>
      </c>
      <c r="F6" s="332">
        <f>10+LEFT(F2,1)+'Personal File'!$C$13</f>
        <v>18</v>
      </c>
      <c r="G6" s="332">
        <f>10+LEFT(G2,1)+'Personal File'!$C$13</f>
        <v>19</v>
      </c>
      <c r="H6" s="332">
        <f>10+LEFT(H2,1)+'Personal File'!$C$13</f>
        <v>20</v>
      </c>
      <c r="I6" s="332">
        <f>10+LEFT(I2,1)+'Personal File'!$C$13</f>
        <v>21</v>
      </c>
      <c r="J6" s="332">
        <f>10+LEFT(J2,1)+'Personal File'!$C$13</f>
        <v>22</v>
      </c>
      <c r="K6" s="333">
        <f>10+LEFT(K2,1)+'Personal File'!$C$13</f>
        <v>23</v>
      </c>
      <c r="M6" s="108"/>
      <c r="O6" s="391" t="s">
        <v>175</v>
      </c>
    </row>
    <row r="7" spans="1:15" ht="24" thickTop="1" thickBot="1" x14ac:dyDescent="0.35">
      <c r="A7" s="298" t="s">
        <v>100</v>
      </c>
      <c r="B7" s="394">
        <v>0</v>
      </c>
      <c r="C7" s="395">
        <v>4</v>
      </c>
      <c r="D7" s="395">
        <v>0</v>
      </c>
      <c r="E7" s="121">
        <v>0</v>
      </c>
      <c r="F7" s="121">
        <v>0</v>
      </c>
      <c r="G7" s="121">
        <v>0</v>
      </c>
      <c r="H7" s="121">
        <v>0</v>
      </c>
      <c r="I7" s="121">
        <v>0</v>
      </c>
      <c r="J7" s="121">
        <v>0</v>
      </c>
      <c r="K7" s="122">
        <v>0</v>
      </c>
      <c r="M7" s="265" t="s">
        <v>61</v>
      </c>
      <c r="O7" s="28"/>
    </row>
    <row r="8" spans="1:15" ht="24" thickTop="1" thickBot="1" x14ac:dyDescent="0.35">
      <c r="A8" s="12"/>
      <c r="B8" s="57" t="s">
        <v>174</v>
      </c>
      <c r="C8" s="348">
        <f>'Personal File'!E3+'Personal File'!E4</f>
        <v>4</v>
      </c>
      <c r="D8" s="411" t="s">
        <v>230</v>
      </c>
      <c r="E8" s="411"/>
      <c r="F8" s="411"/>
      <c r="G8" s="411"/>
      <c r="H8" s="411"/>
      <c r="I8" s="107"/>
      <c r="J8" s="107"/>
      <c r="K8" s="107"/>
      <c r="M8" s="123" t="s">
        <v>137</v>
      </c>
      <c r="O8" s="345" t="s">
        <v>171</v>
      </c>
    </row>
    <row r="9" spans="1:15" ht="18" thickTop="1" thickBot="1" x14ac:dyDescent="0.35">
      <c r="A9" s="28"/>
      <c r="B9" s="107"/>
      <c r="C9" s="107"/>
      <c r="D9" s="107"/>
      <c r="E9" s="107"/>
      <c r="F9" s="107"/>
      <c r="G9" s="107"/>
      <c r="H9" s="107"/>
      <c r="I9" s="107"/>
      <c r="J9" s="107"/>
      <c r="K9" s="107"/>
      <c r="O9" s="346" t="s">
        <v>173</v>
      </c>
    </row>
    <row r="10" spans="1:15" ht="24" thickTop="1" thickBot="1" x14ac:dyDescent="0.35">
      <c r="I10" s="107"/>
      <c r="J10" s="107"/>
      <c r="K10" s="107"/>
      <c r="M10" s="20" t="s">
        <v>76</v>
      </c>
      <c r="O10" s="347" t="s">
        <v>172</v>
      </c>
    </row>
    <row r="11" spans="1:15" ht="17.399999999999999" thickBot="1" x14ac:dyDescent="0.35">
      <c r="M11" s="123" t="s">
        <v>119</v>
      </c>
    </row>
    <row r="12" spans="1:15" ht="24" thickTop="1" thickBot="1" x14ac:dyDescent="0.35">
      <c r="L12" s="124"/>
      <c r="O12" s="380" t="s">
        <v>183</v>
      </c>
    </row>
    <row r="13" spans="1:15" ht="17.399999999999999" thickBot="1" x14ac:dyDescent="0.35">
      <c r="K13" s="379"/>
      <c r="O13" s="123" t="s">
        <v>184</v>
      </c>
    </row>
    <row r="14" spans="1:15" ht="16.2" thickTop="1" x14ac:dyDescent="0.3"/>
  </sheetData>
  <sortState xmlns:xlrd2="http://schemas.microsoft.com/office/spreadsheetml/2017/richdata2" ref="M2:M5">
    <sortCondition ref="M2:M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
  <sheetViews>
    <sheetView showGridLines="0" workbookViewId="0"/>
  </sheetViews>
  <sheetFormatPr defaultColWidth="13" defaultRowHeight="15.6" x14ac:dyDescent="0.3"/>
  <cols>
    <col min="1" max="1" width="20.09765625" style="34" bestFit="1" customWidth="1"/>
    <col min="2" max="2" width="7.09765625" style="34" bestFit="1" customWidth="1"/>
    <col min="3" max="3" width="6.5" style="34" bestFit="1" customWidth="1"/>
    <col min="4" max="4" width="8.19921875" style="34" customWidth="1"/>
    <col min="5" max="5" width="8.3984375" style="34" customWidth="1"/>
    <col min="6" max="6" width="8.3984375" style="34" bestFit="1" customWidth="1"/>
    <col min="7" max="10" width="5.59765625" style="34" customWidth="1"/>
    <col min="11" max="11" width="26.59765625" style="34" customWidth="1"/>
    <col min="12" max="12" width="2.8984375" style="28" customWidth="1"/>
    <col min="13" max="13" width="5.69921875" style="28" bestFit="1" customWidth="1"/>
    <col min="14" max="16384" width="13" style="28"/>
  </cols>
  <sheetData>
    <row r="1" spans="1:13" ht="23.4" thickBot="1" x14ac:dyDescent="0.35">
      <c r="A1" s="26" t="s">
        <v>12</v>
      </c>
      <c r="B1" s="26"/>
      <c r="C1" s="26"/>
      <c r="D1" s="26"/>
      <c r="E1" s="26"/>
      <c r="F1" s="26"/>
      <c r="G1" s="26"/>
      <c r="H1" s="26"/>
      <c r="I1" s="26"/>
      <c r="J1" s="26"/>
      <c r="K1" s="26"/>
    </row>
    <row r="2" spans="1:13" ht="16.8" thickTop="1" thickBot="1" x14ac:dyDescent="0.35">
      <c r="A2" s="60" t="s">
        <v>1</v>
      </c>
      <c r="B2" s="61" t="s">
        <v>2</v>
      </c>
      <c r="C2" s="62" t="s">
        <v>114</v>
      </c>
      <c r="D2" s="63" t="s">
        <v>15</v>
      </c>
      <c r="E2" s="64" t="s">
        <v>53</v>
      </c>
      <c r="F2" s="63" t="s">
        <v>13</v>
      </c>
      <c r="G2" s="63" t="s">
        <v>16</v>
      </c>
      <c r="H2" s="65" t="s">
        <v>77</v>
      </c>
      <c r="I2" s="66" t="s">
        <v>104</v>
      </c>
      <c r="J2" s="65" t="s">
        <v>68</v>
      </c>
      <c r="K2" s="67" t="s">
        <v>0</v>
      </c>
      <c r="M2" s="310" t="s">
        <v>138</v>
      </c>
    </row>
    <row r="3" spans="1:13" x14ac:dyDescent="0.3">
      <c r="A3" s="318" t="s">
        <v>218</v>
      </c>
      <c r="B3" s="293" t="s">
        <v>188</v>
      </c>
      <c r="C3" s="294">
        <v>0</v>
      </c>
      <c r="D3" s="15" t="s">
        <v>219</v>
      </c>
      <c r="E3" s="15" t="s">
        <v>221</v>
      </c>
      <c r="F3" s="16" t="s">
        <v>220</v>
      </c>
      <c r="G3" s="17">
        <v>4</v>
      </c>
      <c r="H3" s="18" t="str">
        <f>CONCATENATE("+",RIGHT('Personal File'!$B$6)+('Personal File'!$C$8)+D3)</f>
        <v>+2</v>
      </c>
      <c r="I3" s="13">
        <f t="shared" ref="I3" ca="1" si="0">RANDBETWEEN(1,20)</f>
        <v>7</v>
      </c>
      <c r="J3" s="14">
        <f ca="1">I3+H3</f>
        <v>9</v>
      </c>
      <c r="K3" s="19"/>
      <c r="M3" s="311">
        <v>300</v>
      </c>
    </row>
    <row r="4" spans="1:13" ht="16.2" thickBot="1" x14ac:dyDescent="0.35">
      <c r="A4" s="68"/>
      <c r="B4" s="295"/>
      <c r="C4" s="296"/>
      <c r="D4" s="70"/>
      <c r="E4" s="281"/>
      <c r="F4" s="281"/>
      <c r="G4" s="71"/>
      <c r="H4" s="72" t="str">
        <f>CONCATENATE("+",RIGHT('Personal File'!$B$6)+('Personal File'!$C$8)+D4)</f>
        <v>+1</v>
      </c>
      <c r="I4" s="73">
        <f ca="1">RANDBETWEEN(1,20)</f>
        <v>5</v>
      </c>
      <c r="J4" s="74">
        <f ca="1">I4+H4</f>
        <v>6</v>
      </c>
      <c r="K4" s="75"/>
      <c r="M4" s="312"/>
    </row>
    <row r="5" spans="1:13" ht="6" customHeight="1" thickTop="1" thickBot="1" x14ac:dyDescent="0.35">
      <c r="M5" s="313"/>
    </row>
    <row r="6" spans="1:13" ht="16.8" thickTop="1" thickBot="1" x14ac:dyDescent="0.35">
      <c r="A6" s="60" t="s">
        <v>4</v>
      </c>
      <c r="B6" s="61" t="s">
        <v>2</v>
      </c>
      <c r="C6" s="76" t="s">
        <v>114</v>
      </c>
      <c r="D6" s="63" t="s">
        <v>15</v>
      </c>
      <c r="E6" s="64" t="s">
        <v>53</v>
      </c>
      <c r="F6" s="63" t="s">
        <v>5</v>
      </c>
      <c r="G6" s="63" t="s">
        <v>16</v>
      </c>
      <c r="H6" s="65" t="s">
        <v>77</v>
      </c>
      <c r="I6" s="66" t="s">
        <v>104</v>
      </c>
      <c r="J6" s="65" t="s">
        <v>68</v>
      </c>
      <c r="K6" s="67" t="s">
        <v>0</v>
      </c>
      <c r="M6" s="314" t="s">
        <v>138</v>
      </c>
    </row>
    <row r="7" spans="1:13" x14ac:dyDescent="0.3">
      <c r="A7" s="319" t="s">
        <v>102</v>
      </c>
      <c r="B7" s="320" t="s">
        <v>103</v>
      </c>
      <c r="C7" s="321"/>
      <c r="D7" s="322" t="s">
        <v>75</v>
      </c>
      <c r="E7" s="323" t="s">
        <v>107</v>
      </c>
      <c r="F7" s="322" t="s">
        <v>103</v>
      </c>
      <c r="G7" s="324">
        <v>0</v>
      </c>
      <c r="H7" s="325" t="str">
        <f>CONCATENATE("+",RIGHT('Personal File'!$B$6)+('Personal File'!$C$9)+D7)</f>
        <v>+6</v>
      </c>
      <c r="I7" s="13">
        <f t="shared" ref="I7" ca="1" si="1">RANDBETWEEN(1,20)</f>
        <v>1</v>
      </c>
      <c r="J7" s="326">
        <f ca="1">I7+H7</f>
        <v>7</v>
      </c>
      <c r="K7" s="77"/>
      <c r="M7" s="315"/>
    </row>
    <row r="8" spans="1:13" ht="16.2" thickBot="1" x14ac:dyDescent="0.35">
      <c r="A8" s="68" t="s">
        <v>225</v>
      </c>
      <c r="B8" s="69" t="s">
        <v>222</v>
      </c>
      <c r="C8" s="396" t="s">
        <v>224</v>
      </c>
      <c r="D8" s="78" t="s">
        <v>219</v>
      </c>
      <c r="E8" s="281" t="s">
        <v>221</v>
      </c>
      <c r="F8" s="78" t="s">
        <v>223</v>
      </c>
      <c r="G8" s="71">
        <v>0</v>
      </c>
      <c r="H8" s="72" t="str">
        <f>CONCATENATE("+",RIGHT('Personal File'!$B$6)+('Personal File'!$C$9)+D8)</f>
        <v>+5</v>
      </c>
      <c r="I8" s="73">
        <f ca="1">RANDBETWEEN(1,20)</f>
        <v>5</v>
      </c>
      <c r="J8" s="74">
        <f ca="1">I8+H8</f>
        <v>10</v>
      </c>
      <c r="K8" s="75"/>
      <c r="M8" s="312">
        <v>0</v>
      </c>
    </row>
    <row r="9" spans="1:13" ht="6" customHeight="1" thickTop="1" thickBot="1" x14ac:dyDescent="0.35">
      <c r="D9" s="79"/>
      <c r="E9" s="79"/>
      <c r="G9" s="58"/>
      <c r="H9" s="58"/>
      <c r="I9" s="58"/>
      <c r="J9" s="58"/>
      <c r="M9" s="313"/>
    </row>
    <row r="10" spans="1:13" ht="16.8" thickTop="1" thickBot="1" x14ac:dyDescent="0.35">
      <c r="A10" s="60" t="s">
        <v>58</v>
      </c>
      <c r="B10" s="63" t="s">
        <v>115</v>
      </c>
      <c r="C10" s="63" t="s">
        <v>23</v>
      </c>
      <c r="D10" s="63" t="s">
        <v>68</v>
      </c>
      <c r="E10" s="63" t="s">
        <v>69</v>
      </c>
      <c r="F10" s="63" t="s">
        <v>70</v>
      </c>
      <c r="G10" s="63" t="s">
        <v>16</v>
      </c>
      <c r="H10" s="80" t="s">
        <v>0</v>
      </c>
      <c r="I10" s="81"/>
      <c r="J10" s="81"/>
      <c r="K10" s="82"/>
      <c r="M10" s="314" t="s">
        <v>138</v>
      </c>
    </row>
    <row r="11" spans="1:13" ht="16.2" thickBot="1" x14ac:dyDescent="0.35">
      <c r="A11" s="286"/>
      <c r="B11" s="287"/>
      <c r="C11" s="288"/>
      <c r="D11" s="288"/>
      <c r="E11" s="288"/>
      <c r="F11" s="288"/>
      <c r="G11" s="289"/>
      <c r="H11" s="290"/>
      <c r="I11" s="291"/>
      <c r="J11" s="291"/>
      <c r="K11" s="292"/>
      <c r="M11" s="312"/>
    </row>
    <row r="12" spans="1:13" ht="6.75" customHeight="1" thickTop="1" thickBot="1" x14ac:dyDescent="0.35">
      <c r="M12" s="313"/>
    </row>
    <row r="13" spans="1:13" ht="16.8" thickTop="1" thickBot="1" x14ac:dyDescent="0.35">
      <c r="A13" s="83"/>
      <c r="B13" s="58"/>
      <c r="D13" s="84" t="s">
        <v>59</v>
      </c>
      <c r="E13" s="85"/>
      <c r="F13" s="80" t="s">
        <v>3</v>
      </c>
      <c r="G13" s="63" t="s">
        <v>16</v>
      </c>
      <c r="H13" s="86" t="s">
        <v>77</v>
      </c>
      <c r="I13" s="81"/>
      <c r="J13" s="81"/>
      <c r="K13" s="82"/>
      <c r="M13" s="314" t="s">
        <v>138</v>
      </c>
    </row>
    <row r="14" spans="1:13" x14ac:dyDescent="0.3">
      <c r="A14" s="83"/>
      <c r="B14" s="58"/>
      <c r="D14" s="87" t="s">
        <v>226</v>
      </c>
      <c r="E14" s="88"/>
      <c r="F14" s="89">
        <v>40</v>
      </c>
      <c r="G14" s="90"/>
      <c r="H14" s="6" t="s">
        <v>51</v>
      </c>
      <c r="I14" s="88"/>
      <c r="J14" s="88"/>
      <c r="K14" s="91"/>
      <c r="M14" s="311"/>
    </row>
    <row r="15" spans="1:13" ht="16.2" thickBot="1" x14ac:dyDescent="0.35">
      <c r="A15" s="28"/>
      <c r="B15" s="58"/>
      <c r="D15" s="92"/>
      <c r="E15" s="93"/>
      <c r="F15" s="94"/>
      <c r="G15" s="95"/>
      <c r="H15" s="96"/>
      <c r="I15" s="97"/>
      <c r="J15" s="97"/>
      <c r="K15" s="98"/>
      <c r="M15" s="312"/>
    </row>
    <row r="16" spans="1:13" ht="16.8" thickTop="1" thickBot="1" x14ac:dyDescent="0.35">
      <c r="A16" s="28"/>
      <c r="B16" s="28"/>
      <c r="C16" s="28"/>
      <c r="D16" s="28"/>
      <c r="E16" s="28"/>
      <c r="F16" s="28"/>
      <c r="G16" s="28"/>
      <c r="H16" s="28"/>
      <c r="I16" s="28"/>
      <c r="J16" s="28"/>
      <c r="K16" s="28"/>
    </row>
    <row r="17" spans="4:13" ht="16.8" thickTop="1" thickBot="1" x14ac:dyDescent="0.35">
      <c r="D17" s="84" t="s">
        <v>178</v>
      </c>
      <c r="E17" s="81"/>
      <c r="F17" s="81"/>
      <c r="G17" s="81"/>
      <c r="H17" s="358" t="s">
        <v>3</v>
      </c>
      <c r="I17" s="358" t="s">
        <v>84</v>
      </c>
      <c r="J17" s="358" t="s">
        <v>179</v>
      </c>
      <c r="K17" s="82" t="s">
        <v>66</v>
      </c>
      <c r="L17" s="59"/>
      <c r="M17" s="314" t="s">
        <v>138</v>
      </c>
    </row>
    <row r="18" spans="4:13" x14ac:dyDescent="0.3">
      <c r="D18" s="359" t="s">
        <v>181</v>
      </c>
      <c r="E18" s="360"/>
      <c r="F18" s="360"/>
      <c r="G18" s="361"/>
      <c r="H18" s="362">
        <v>1</v>
      </c>
      <c r="I18" s="284">
        <v>1</v>
      </c>
      <c r="J18" s="284">
        <v>1</v>
      </c>
      <c r="K18" s="363" t="s">
        <v>180</v>
      </c>
      <c r="L18" s="59"/>
      <c r="M18" s="364">
        <v>750</v>
      </c>
    </row>
    <row r="19" spans="4:13" x14ac:dyDescent="0.3">
      <c r="D19" s="365"/>
      <c r="E19" s="366"/>
      <c r="F19" s="366"/>
      <c r="G19" s="367"/>
      <c r="H19" s="368"/>
      <c r="I19" s="285"/>
      <c r="J19" s="285"/>
      <c r="K19" s="369"/>
      <c r="L19" s="59"/>
      <c r="M19" s="370"/>
    </row>
    <row r="20" spans="4:13" ht="16.2" thickBot="1" x14ac:dyDescent="0.35">
      <c r="D20" s="371"/>
      <c r="E20" s="372"/>
      <c r="F20" s="372"/>
      <c r="G20" s="373"/>
      <c r="H20" s="374"/>
      <c r="I20" s="375"/>
      <c r="J20" s="375"/>
      <c r="K20" s="376"/>
      <c r="L20" s="59"/>
      <c r="M20" s="377"/>
    </row>
    <row r="21" spans="4:13" ht="16.2" thickTop="1" x14ac:dyDescent="0.3"/>
  </sheetData>
  <phoneticPr fontId="0" type="noConversion"/>
  <conditionalFormatting sqref="I3:I4">
    <cfRule type="cellIs" dxfId="3" priority="13" operator="equal">
      <formula>20</formula>
    </cfRule>
    <cfRule type="cellIs" dxfId="2" priority="14" operator="equal">
      <formula>1</formula>
    </cfRule>
  </conditionalFormatting>
  <conditionalFormatting sqref="I7:I8">
    <cfRule type="cellIs" dxfId="1" priority="9" operator="equal">
      <formula>20</formula>
    </cfRule>
    <cfRule type="cellIs" dxfId="0"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showGridLines="0" workbookViewId="0"/>
  </sheetViews>
  <sheetFormatPr defaultColWidth="13" defaultRowHeight="15.6" x14ac:dyDescent="0.3"/>
  <cols>
    <col min="1" max="1" width="27.19921875" style="34" bestFit="1" customWidth="1"/>
    <col min="2" max="2" width="4.8984375" style="34" bestFit="1" customWidth="1"/>
    <col min="3" max="3" width="5.59765625" style="58" bestFit="1" customWidth="1"/>
    <col min="4" max="5" width="19.3984375" style="28" customWidth="1"/>
    <col min="6" max="6" width="3.19921875" style="28" customWidth="1"/>
    <col min="7" max="7" width="7.3984375" style="28" bestFit="1" customWidth="1"/>
    <col min="8" max="16384" width="13" style="28"/>
  </cols>
  <sheetData>
    <row r="1" spans="1:7" ht="23.4" thickBot="1" x14ac:dyDescent="0.35">
      <c r="A1" s="26" t="s">
        <v>62</v>
      </c>
      <c r="B1" s="26"/>
      <c r="C1" s="27"/>
      <c r="D1" s="26"/>
      <c r="E1" s="26"/>
    </row>
    <row r="2" spans="1:7" s="34" customFormat="1" ht="16.8" thickTop="1" thickBot="1" x14ac:dyDescent="0.35">
      <c r="A2" s="29" t="s">
        <v>63</v>
      </c>
      <c r="B2" s="30" t="s">
        <v>3</v>
      </c>
      <c r="C2" s="31" t="s">
        <v>64</v>
      </c>
      <c r="D2" s="32" t="s">
        <v>65</v>
      </c>
      <c r="E2" s="33" t="s">
        <v>66</v>
      </c>
      <c r="G2" s="309" t="s">
        <v>138</v>
      </c>
    </row>
    <row r="3" spans="1:7" x14ac:dyDescent="0.3">
      <c r="A3" s="35" t="s">
        <v>133</v>
      </c>
      <c r="B3" s="48">
        <v>1</v>
      </c>
      <c r="C3" s="282" t="s">
        <v>134</v>
      </c>
      <c r="D3" s="37"/>
      <c r="E3" s="38"/>
      <c r="G3" s="311" t="s">
        <v>227</v>
      </c>
    </row>
    <row r="4" spans="1:7" x14ac:dyDescent="0.3">
      <c r="A4" s="47" t="s">
        <v>85</v>
      </c>
      <c r="B4" s="48">
        <v>1</v>
      </c>
      <c r="C4" s="36">
        <v>2</v>
      </c>
      <c r="D4" s="37"/>
      <c r="E4" s="38"/>
      <c r="G4" s="316"/>
    </row>
    <row r="5" spans="1:7" ht="16.2" thickBot="1" x14ac:dyDescent="0.35">
      <c r="A5" s="39"/>
      <c r="B5" s="40"/>
      <c r="C5" s="41"/>
      <c r="D5" s="42"/>
      <c r="E5" s="43"/>
      <c r="G5" s="312"/>
    </row>
    <row r="6" spans="1:7" ht="24" thickTop="1" thickBot="1" x14ac:dyDescent="0.35">
      <c r="A6" s="26" t="s">
        <v>67</v>
      </c>
      <c r="B6" s="26"/>
      <c r="C6" s="44"/>
      <c r="D6" s="26"/>
      <c r="E6" s="45"/>
    </row>
    <row r="7" spans="1:7" ht="16.8" thickTop="1" thickBot="1" x14ac:dyDescent="0.35">
      <c r="A7" s="29" t="s">
        <v>63</v>
      </c>
      <c r="B7" s="29" t="s">
        <v>3</v>
      </c>
      <c r="C7" s="46" t="s">
        <v>64</v>
      </c>
      <c r="D7" s="32" t="s">
        <v>65</v>
      </c>
      <c r="E7" s="33" t="s">
        <v>66</v>
      </c>
      <c r="G7" s="309" t="s">
        <v>138</v>
      </c>
    </row>
    <row r="8" spans="1:7" x14ac:dyDescent="0.3">
      <c r="A8" s="47" t="s">
        <v>125</v>
      </c>
      <c r="B8" s="48">
        <v>1</v>
      </c>
      <c r="C8" s="49">
        <v>2</v>
      </c>
      <c r="D8" s="50"/>
      <c r="E8" s="51"/>
      <c r="G8" s="311"/>
    </row>
    <row r="9" spans="1:7" x14ac:dyDescent="0.3">
      <c r="A9" s="47" t="s">
        <v>126</v>
      </c>
      <c r="B9" s="48">
        <v>2</v>
      </c>
      <c r="C9" s="53">
        <v>0</v>
      </c>
      <c r="D9" s="50"/>
      <c r="E9" s="51"/>
      <c r="G9" s="316"/>
    </row>
    <row r="10" spans="1:7" x14ac:dyDescent="0.3">
      <c r="A10" s="47" t="s">
        <v>127</v>
      </c>
      <c r="B10" s="48">
        <v>2</v>
      </c>
      <c r="C10" s="53">
        <v>0</v>
      </c>
      <c r="D10" s="50"/>
      <c r="E10" s="51"/>
      <c r="G10" s="378"/>
    </row>
    <row r="11" spans="1:7" x14ac:dyDescent="0.3">
      <c r="A11" s="47" t="s">
        <v>128</v>
      </c>
      <c r="B11" s="48">
        <v>1</v>
      </c>
      <c r="C11" s="53">
        <v>1</v>
      </c>
      <c r="D11" s="50"/>
      <c r="E11" s="51"/>
      <c r="G11" s="378"/>
    </row>
    <row r="12" spans="1:7" x14ac:dyDescent="0.3">
      <c r="A12" s="47" t="s">
        <v>129</v>
      </c>
      <c r="B12" s="48">
        <v>1</v>
      </c>
      <c r="C12" s="53">
        <v>0</v>
      </c>
      <c r="D12" s="50"/>
      <c r="E12" s="51"/>
      <c r="G12" s="378"/>
    </row>
    <row r="13" spans="1:7" x14ac:dyDescent="0.3">
      <c r="A13" s="47" t="s">
        <v>130</v>
      </c>
      <c r="B13" s="48">
        <v>1</v>
      </c>
      <c r="C13" s="53">
        <v>0.5</v>
      </c>
      <c r="D13" s="50"/>
      <c r="E13" s="51"/>
      <c r="G13" s="378"/>
    </row>
    <row r="14" spans="1:7" x14ac:dyDescent="0.3">
      <c r="A14" s="47" t="s">
        <v>132</v>
      </c>
      <c r="B14" s="48">
        <v>1</v>
      </c>
      <c r="C14" s="53">
        <v>1</v>
      </c>
      <c r="D14" s="50"/>
      <c r="E14" s="51"/>
      <c r="G14" s="378"/>
    </row>
    <row r="15" spans="1:7" x14ac:dyDescent="0.3">
      <c r="A15" s="47" t="s">
        <v>131</v>
      </c>
      <c r="B15" s="48">
        <v>1</v>
      </c>
      <c r="C15" s="53">
        <v>0.5</v>
      </c>
      <c r="D15" s="50"/>
      <c r="E15" s="51"/>
      <c r="G15" s="378"/>
    </row>
    <row r="16" spans="1:7" x14ac:dyDescent="0.3">
      <c r="A16" s="52" t="s">
        <v>72</v>
      </c>
      <c r="B16" s="48">
        <v>1</v>
      </c>
      <c r="C16" s="53">
        <v>1</v>
      </c>
      <c r="D16" s="54"/>
      <c r="E16" s="51"/>
      <c r="G16" s="378"/>
    </row>
    <row r="17" spans="1:7" ht="16.2" thickBot="1" x14ac:dyDescent="0.35">
      <c r="A17" s="39" t="s">
        <v>189</v>
      </c>
      <c r="B17" s="55">
        <v>7</v>
      </c>
      <c r="C17" s="41">
        <f>B17</f>
        <v>7</v>
      </c>
      <c r="D17" s="56"/>
      <c r="E17" s="43"/>
      <c r="G17" s="312"/>
    </row>
    <row r="18" spans="1:7" ht="16.2" thickTop="1" x14ac:dyDescent="0.3"/>
    <row r="19" spans="1:7" x14ac:dyDescent="0.3">
      <c r="A19" s="28"/>
      <c r="B19" s="28"/>
      <c r="E19" s="57" t="s">
        <v>139</v>
      </c>
      <c r="G19" s="317">
        <f>SUM(G3:G17,Martial!M3:M20)</f>
        <v>1050</v>
      </c>
    </row>
    <row r="20" spans="1:7" s="34" customFormat="1" x14ac:dyDescent="0.3">
      <c r="C20" s="58"/>
      <c r="D20" s="28"/>
      <c r="E20" s="57" t="s">
        <v>140</v>
      </c>
      <c r="G20" s="317">
        <v>5400</v>
      </c>
    </row>
    <row r="21" spans="1:7" x14ac:dyDescent="0.3">
      <c r="E21" s="57" t="s">
        <v>141</v>
      </c>
      <c r="G21" s="317">
        <f>G20-G19</f>
        <v>4350</v>
      </c>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2008-08-09T03:47:23Z</cp:lastPrinted>
  <dcterms:created xsi:type="dcterms:W3CDTF">2000-10-24T15:39:59Z</dcterms:created>
  <dcterms:modified xsi:type="dcterms:W3CDTF">2024-07-27T19:57:41Z</dcterms:modified>
</cp:coreProperties>
</file>