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582266BA-BCDD-40D2-8B56-4A07DFBE2436}" xr6:coauthVersionLast="47" xr6:coauthVersionMax="47" xr10:uidLastSave="{00000000-0000-0000-0000-000000000000}"/>
  <bookViews>
    <workbookView xWindow="-108" yWindow="-108" windowWidth="23256" windowHeight="13176" tabRatio="498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9" l="1"/>
  <c r="N23" i="9" s="1"/>
  <c r="J23" i="9"/>
  <c r="K22" i="9"/>
  <c r="N22" i="9" s="1"/>
  <c r="J22" i="9"/>
  <c r="L23" i="9" l="1"/>
  <c r="L22" i="9"/>
  <c r="K24" i="9" l="1"/>
  <c r="J24" i="9"/>
  <c r="K21" i="9"/>
  <c r="N21" i="9" s="1"/>
  <c r="J21" i="9"/>
  <c r="D5" i="5"/>
  <c r="X5" i="5"/>
  <c r="AC5" i="5" s="1"/>
  <c r="AD5" i="5" s="1"/>
  <c r="L24" i="9" l="1"/>
  <c r="L21" i="9"/>
  <c r="N24" i="9"/>
  <c r="X21" i="5"/>
  <c r="AC21" i="5" s="1"/>
  <c r="AD21" i="5" s="1"/>
  <c r="K33" i="9" l="1"/>
  <c r="N33" i="9" s="1"/>
  <c r="J33" i="9"/>
  <c r="K32" i="9"/>
  <c r="N32" i="9" s="1"/>
  <c r="J32" i="9"/>
  <c r="K31" i="9"/>
  <c r="N31" i="9" s="1"/>
  <c r="J31" i="9"/>
  <c r="K30" i="9"/>
  <c r="N30" i="9" s="1"/>
  <c r="J30" i="9"/>
  <c r="F12" i="5"/>
  <c r="D12" i="5"/>
  <c r="F11" i="5"/>
  <c r="D11" i="5"/>
  <c r="L33" i="9" l="1"/>
  <c r="L31" i="9"/>
  <c r="L30" i="9"/>
  <c r="L32" i="9"/>
  <c r="J16" i="10"/>
  <c r="K16" i="10" s="1"/>
  <c r="M16" i="10"/>
  <c r="J17" i="10"/>
  <c r="K17" i="10" s="1"/>
  <c r="M17" i="10" s="1"/>
  <c r="J18" i="10"/>
  <c r="K18" i="10" s="1"/>
  <c r="M18" i="10"/>
  <c r="J19" i="10"/>
  <c r="K19" i="10" s="1"/>
  <c r="M19" i="10" s="1"/>
  <c r="F10" i="5"/>
  <c r="E10" i="5"/>
  <c r="D10" i="5"/>
  <c r="F4" i="5"/>
  <c r="F3" i="5"/>
  <c r="D4" i="5"/>
  <c r="D3" i="5"/>
  <c r="X8" i="5"/>
  <c r="AC8" i="5" s="1"/>
  <c r="AD8" i="5" s="1"/>
  <c r="X7" i="5"/>
  <c r="AC7" i="5" s="1"/>
  <c r="AD7" i="5" s="1"/>
  <c r="D13" i="7"/>
  <c r="E13" i="7" s="1"/>
  <c r="D12" i="7"/>
  <c r="E12" i="7" s="1"/>
  <c r="D11" i="7"/>
  <c r="E11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D21" i="7"/>
  <c r="E21" i="7" s="1"/>
  <c r="X20" i="5"/>
  <c r="AC20" i="5" s="1"/>
  <c r="AD20" i="5" s="1"/>
  <c r="K26" i="9"/>
  <c r="N26" i="9" s="1"/>
  <c r="J26" i="9"/>
  <c r="K25" i="9"/>
  <c r="N25" i="9" s="1"/>
  <c r="J25" i="9"/>
  <c r="K29" i="9"/>
  <c r="N29" i="9" s="1"/>
  <c r="J29" i="9"/>
  <c r="K28" i="9"/>
  <c r="N28" i="9" s="1"/>
  <c r="J28" i="9"/>
  <c r="K27" i="9"/>
  <c r="N27" i="9" s="1"/>
  <c r="J27" i="9"/>
  <c r="J5" i="7"/>
  <c r="K5" i="7" s="1"/>
  <c r="J6" i="7"/>
  <c r="K6" i="7" s="1"/>
  <c r="J7" i="7"/>
  <c r="K7" i="7" s="1"/>
  <c r="J8" i="7"/>
  <c r="K8" i="7" s="1"/>
  <c r="X6" i="5"/>
  <c r="AC6" i="5" s="1"/>
  <c r="AD6" i="5" s="1"/>
  <c r="E3" i="5"/>
  <c r="E4" i="5"/>
  <c r="L25" i="9" l="1"/>
  <c r="L26" i="9"/>
  <c r="L28" i="9"/>
  <c r="L27" i="9"/>
  <c r="L29" i="9"/>
  <c r="J14" i="10"/>
  <c r="K14" i="10" s="1"/>
  <c r="M14" i="10" s="1"/>
  <c r="X19" i="5" l="1"/>
  <c r="AC19" i="5" s="1"/>
  <c r="AD19" i="5" s="1"/>
  <c r="X18" i="5"/>
  <c r="AC18" i="5" s="1"/>
  <c r="AD18" i="5" s="1"/>
  <c r="X17" i="5"/>
  <c r="AC17" i="5" s="1"/>
  <c r="AD17" i="5" s="1"/>
  <c r="X16" i="5"/>
  <c r="AC16" i="5" s="1"/>
  <c r="AD16" i="5" s="1"/>
  <c r="K19" i="9"/>
  <c r="N19" i="9" s="1"/>
  <c r="J19" i="9"/>
  <c r="K20" i="9"/>
  <c r="N20" i="9" s="1"/>
  <c r="J20" i="9"/>
  <c r="K18" i="9"/>
  <c r="N18" i="9" s="1"/>
  <c r="J18" i="9"/>
  <c r="L19" i="9" l="1"/>
  <c r="L20" i="9"/>
  <c r="L18" i="9"/>
  <c r="X15" i="5"/>
  <c r="X14" i="5"/>
  <c r="X13" i="5"/>
  <c r="X12" i="5"/>
  <c r="X11" i="5"/>
  <c r="X10" i="5"/>
  <c r="X9" i="5"/>
  <c r="X4" i="5"/>
  <c r="X3" i="5"/>
  <c r="X2" i="5"/>
  <c r="J12" i="10" l="1"/>
  <c r="K12" i="10" s="1"/>
  <c r="M12" i="10" s="1"/>
  <c r="J15" i="10"/>
  <c r="K15" i="10" s="1"/>
  <c r="M15" i="10" s="1"/>
  <c r="D10" i="7" l="1"/>
  <c r="E10" i="7" s="1"/>
  <c r="D9" i="7"/>
  <c r="E9" i="7" s="1"/>
  <c r="D8" i="7"/>
  <c r="E8" i="7" s="1"/>
  <c r="K16" i="9"/>
  <c r="N16" i="9" s="1"/>
  <c r="J16" i="9"/>
  <c r="K15" i="9"/>
  <c r="J15" i="9"/>
  <c r="E2" i="9"/>
  <c r="E3" i="9" s="1"/>
  <c r="E4" i="9" s="1"/>
  <c r="F2" i="9"/>
  <c r="F3" i="9"/>
  <c r="F4" i="9"/>
  <c r="E5" i="9"/>
  <c r="F5" i="9"/>
  <c r="E6" i="9"/>
  <c r="E7" i="9"/>
  <c r="F7" i="9"/>
  <c r="L15" i="9" l="1"/>
  <c r="N15" i="9"/>
  <c r="L16" i="9"/>
  <c r="AB10" i="5" l="1"/>
  <c r="AC12" i="5" l="1"/>
  <c r="AD12" i="5" s="1"/>
  <c r="AC13" i="5"/>
  <c r="AD13" i="5" s="1"/>
  <c r="AC11" i="5"/>
  <c r="AD11" i="5" s="1"/>
  <c r="AC10" i="5" l="1"/>
  <c r="AD10" i="5" s="1"/>
  <c r="AC9" i="5" l="1"/>
  <c r="AD9" i="5" s="1"/>
  <c r="AC14" i="5" l="1"/>
  <c r="AD14" i="5" s="1"/>
  <c r="D7" i="7" l="1"/>
  <c r="E7" i="7" s="1"/>
  <c r="D6" i="7"/>
  <c r="E6" i="7" s="1"/>
  <c r="D5" i="7"/>
  <c r="E5" i="7" s="1"/>
  <c r="K10" i="9"/>
  <c r="N10" i="9" s="1"/>
  <c r="J10" i="9"/>
  <c r="K9" i="9"/>
  <c r="N9" i="9" s="1"/>
  <c r="J9" i="9"/>
  <c r="K8" i="9"/>
  <c r="N8" i="9" s="1"/>
  <c r="J8" i="9"/>
  <c r="E4" i="1"/>
  <c r="K4" i="9"/>
  <c r="N4" i="9" s="1"/>
  <c r="J4" i="9"/>
  <c r="K3" i="9"/>
  <c r="N3" i="9" s="1"/>
  <c r="J3" i="9"/>
  <c r="K2" i="9"/>
  <c r="N2" i="9" s="1"/>
  <c r="J2" i="9"/>
  <c r="L10" i="9" l="1"/>
  <c r="L9" i="9"/>
  <c r="L8" i="9"/>
  <c r="L2" i="9"/>
  <c r="L3" i="9"/>
  <c r="L4" i="9"/>
  <c r="K7" i="9"/>
  <c r="N7" i="9" s="1"/>
  <c r="J7" i="9"/>
  <c r="K6" i="9"/>
  <c r="N6" i="9" s="1"/>
  <c r="J6" i="9"/>
  <c r="K5" i="9"/>
  <c r="N5" i="9" s="1"/>
  <c r="J5" i="9"/>
  <c r="L7" i="9" l="1"/>
  <c r="L6" i="9"/>
  <c r="L5" i="9"/>
  <c r="K13" i="9" l="1"/>
  <c r="N13" i="9" s="1"/>
  <c r="J13" i="9"/>
  <c r="K12" i="9"/>
  <c r="N12" i="9" s="1"/>
  <c r="J12" i="9"/>
  <c r="J11" i="9"/>
  <c r="K11" i="9"/>
  <c r="N11" i="9" s="1"/>
  <c r="K17" i="9"/>
  <c r="N17" i="9" s="1"/>
  <c r="J17" i="9"/>
  <c r="K14" i="9"/>
  <c r="N14" i="9" s="1"/>
  <c r="J14" i="9"/>
  <c r="L13" i="9" l="1"/>
  <c r="L12" i="9"/>
  <c r="L11" i="9"/>
  <c r="L14" i="9"/>
  <c r="L17" i="9"/>
  <c r="AC2" i="5"/>
  <c r="AD2" i="5" s="1"/>
  <c r="AC15" i="5" l="1"/>
  <c r="AC3" i="5"/>
  <c r="AD3" i="5" s="1"/>
  <c r="D2" i="7"/>
  <c r="J4" i="7"/>
  <c r="K4" i="7" s="1"/>
  <c r="J3" i="7"/>
  <c r="K3" i="7" s="1"/>
  <c r="J2" i="7"/>
  <c r="K2" i="7" s="1"/>
  <c r="J7" i="10"/>
  <c r="K7" i="10" s="1"/>
  <c r="M7" i="10" s="1"/>
  <c r="E5" i="1" l="1"/>
  <c r="AC4" i="5"/>
  <c r="AD4" i="5" s="1"/>
  <c r="E6" i="1" l="1"/>
  <c r="D8" i="1"/>
  <c r="AD15" i="5"/>
  <c r="E2" i="1" l="1"/>
  <c r="E3" i="1"/>
  <c r="D4" i="7" l="1"/>
  <c r="E4" i="7" s="1"/>
  <c r="D3" i="7"/>
  <c r="E3" i="7" s="1"/>
  <c r="E2" i="7"/>
  <c r="J13" i="10" l="1"/>
  <c r="K13" i="10" s="1"/>
  <c r="M13" i="10" s="1"/>
  <c r="J11" i="10"/>
  <c r="K11" i="10" s="1"/>
  <c r="M11" i="10" s="1"/>
  <c r="J10" i="10"/>
  <c r="K10" i="10" s="1"/>
  <c r="M10" i="10" s="1"/>
  <c r="J9" i="10" l="1"/>
  <c r="K9" i="10" s="1"/>
  <c r="M9" i="10" s="1"/>
  <c r="J3" i="10" l="1"/>
  <c r="K3" i="10" s="1"/>
  <c r="M3" i="10"/>
  <c r="J2" i="10"/>
  <c r="K2" i="10" s="1"/>
  <c r="M2" i="10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5" i="10" l="1"/>
  <c r="K5" i="10" s="1"/>
  <c r="M5" i="10" s="1"/>
  <c r="J4" i="10"/>
  <c r="K4" i="10" s="1"/>
  <c r="M4" i="10" s="1"/>
  <c r="J6" i="1" l="1"/>
  <c r="N10" i="1"/>
  <c r="I6" i="1" l="1"/>
  <c r="I8" i="1" s="1"/>
  <c r="M15" i="1" s="1"/>
  <c r="I9" i="1" l="1"/>
  <c r="M17" i="1"/>
  <c r="M16" i="1" l="1"/>
  <c r="I7" i="1"/>
  <c r="J6" i="10"/>
  <c r="K6" i="10" s="1"/>
  <c r="M6" i="10" s="1"/>
  <c r="J8" i="10"/>
  <c r="K8" i="10" s="1"/>
  <c r="M8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12" i="1" l="1"/>
  <c r="M10" i="1"/>
  <c r="M11" i="1"/>
  <c r="T1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21" authorId="0" shapeId="0" xr:uid="{00EFB7DA-F542-4457-9FE9-EDFD4A525537}">
      <text>
        <r>
          <rPr>
            <sz val="12"/>
            <color indexed="81"/>
            <rFont val="Times New Roman"/>
            <family val="1"/>
          </rPr>
          <t>Enhanced Familiar +2</t>
        </r>
      </text>
    </comment>
    <comment ref="I24" authorId="0" shapeId="0" xr:uid="{C00BE919-E5A1-402C-B8B1-4459FD5DAF3D}">
      <text>
        <r>
          <rPr>
            <sz val="12"/>
            <color indexed="81"/>
            <rFont val="Times New Roman"/>
            <family val="1"/>
          </rPr>
          <t>Enhanced Familiar +2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3" authorId="0" shapeId="0" xr:uid="{AE673882-E1B8-48E4-B954-A0A26741C9D3}">
      <text>
        <r>
          <rPr>
            <i/>
            <sz val="12"/>
            <color indexed="81"/>
            <rFont val="Times New Roman"/>
            <family val="1"/>
          </rPr>
          <t>Fatigue -1</t>
        </r>
      </text>
    </comment>
    <comment ref="E3" authorId="0" shapeId="0" xr:uid="{C9358A44-F3A4-4E8F-B28D-35A0D85BE2C3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F3" authorId="0" shapeId="0" xr:uid="{E2810A85-5F3E-4FA5-B803-78BE0945CAD9}">
      <text>
        <r>
          <rPr>
            <i/>
            <sz val="12"/>
            <color indexed="81"/>
            <rFont val="Times New Roman"/>
            <family val="1"/>
          </rPr>
          <t>Fatigue -1</t>
        </r>
      </text>
    </comment>
    <comment ref="E4" authorId="0" shapeId="0" xr:uid="{76138BC1-8225-4A85-8076-DE51C4FDA6F4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4" authorId="0" shapeId="0" xr:uid="{0B7A2DAC-7059-4F92-9D6F-2EB1F765ABDE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5" authorId="0" shapeId="0" xr:uid="{9394E05F-DF02-4E3B-84C2-3B04B0CE062E}">
      <text>
        <r>
          <rPr>
            <i/>
            <sz val="12"/>
            <color indexed="81"/>
            <rFont val="Times New Roman"/>
            <family val="1"/>
          </rPr>
          <t>luminous armor +5
shield of faith +3</t>
        </r>
      </text>
    </comment>
    <comment ref="E5" authorId="0" shapeId="0" xr:uid="{6D67FB96-B16B-4F73-B5E6-3DA12B10121A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F5" authorId="0" shapeId="0" xr:uid="{41BE108D-165D-4296-A58D-C402B2A9FF48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Y5" authorId="0" shapeId="0" xr:uid="{E0C27D71-55CC-4474-A8EA-C4D84E7C4F1D}">
      <text>
        <r>
          <rPr>
            <i/>
            <sz val="12"/>
            <color indexed="81"/>
            <rFont val="Times New Roman"/>
            <family val="1"/>
          </rPr>
          <t>Con dmg -39</t>
        </r>
      </text>
    </comment>
    <comment ref="D10" authorId="0" shapeId="0" xr:uid="{ED5226AA-D2C2-4F0B-9FCC-2178D9B147C2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0" authorId="0" shapeId="0" xr:uid="{08637609-7014-4F85-90AC-19DD1EBA88B9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F10" authorId="0" shapeId="0" xr:uid="{55FBF479-3D08-44FC-B30D-CB202F5810F6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1" authorId="0" shapeId="0" xr:uid="{AE5279F7-01FD-42A4-836E-35D152350409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F11" authorId="0" shapeId="0" xr:uid="{2CD2D6DA-9383-4E0B-B63A-02822B926C69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Z11" authorId="0" shapeId="0" xr:uid="{4E86856F-274B-4FB5-B98D-B48AE1A44F10}">
      <text>
        <r>
          <rPr>
            <i/>
            <sz val="12"/>
            <color theme="1"/>
            <rFont val="Times New Roman"/>
            <family val="1"/>
          </rPr>
          <t>bear’s endurance +30</t>
        </r>
      </text>
    </comment>
    <comment ref="D13" authorId="0" shapeId="0" xr:uid="{584E3E1C-92D7-4C09-A337-52E8DDBF73DF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E13" authorId="0" shapeId="0" xr:uid="{46FCA16B-31FF-4D78-86CB-51868E5C5D3A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F13" authorId="0" shapeId="0" xr:uid="{CCD00BC7-A6B1-4E3D-BB28-6E59129E9C9C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E14" authorId="0" shapeId="0" xr:uid="{07007BD5-F985-4CAD-BB24-08E4F7B8D518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</commentList>
</comments>
</file>

<file path=xl/sharedStrings.xml><?xml version="1.0" encoding="utf-8"?>
<sst xmlns="http://schemas.openxmlformats.org/spreadsheetml/2006/main" count="517" uniqueCount="193">
  <si>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</si>
  <si>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</si>
  <si>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</si>
  <si>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</si>
  <si>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</si>
  <si>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</si>
  <si>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</si>
  <si>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</si>
  <si>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</si>
  <si>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</si>
  <si>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</si>
  <si>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</si>
  <si>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</si>
  <si>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</si>
  <si>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</si>
  <si>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</si>
  <si>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</si>
  <si>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</si>
  <si>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</si>
  <si>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</si>
  <si>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</si>
  <si>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</si>
  <si>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</si>
  <si>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</si>
  <si>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</si>
  <si>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</si>
  <si>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</si>
  <si>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</si>
  <si>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</si>
  <si>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</si>
  <si>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</si>
  <si>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</si>
  <si>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</si>
  <si>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</si>
  <si>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</si>
  <si>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</si>
  <si>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</si>
  <si>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</si>
  <si>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</si>
  <si>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</si>
  <si>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</si>
  <si>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</si>
  <si>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</si>
  <si>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</si>
  <si>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</si>
  <si>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</si>
  <si>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</si>
  <si>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</si>
  <si>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</si>
  <si>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</si>
  <si>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</si>
  <si>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</si>
  <si>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</si>
  <si>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</si>
  <si>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</si>
  <si>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</si>
  <si>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</si>
  <si>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</si>
  <si>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</si>
  <si>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</si>
  <si>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</si>
  <si>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</si>
  <si>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</si>
  <si>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</si>
  <si>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</si>
  <si>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</si>
  <si>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</si>
  <si>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</si>
  <si>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</si>
  <si>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</si>
  <si>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</si>
  <si>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</si>
  <si>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</si>
  <si>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</si>
  <si>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</si>
  <si>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</si>
  <si>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</si>
  <si>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</si>
  <si>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</si>
  <si>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</si>
  <si>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</si>
  <si>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</si>
  <si>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</si>
  <si>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</si>
  <si>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</si>
  <si>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</si>
  <si>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</si>
  <si>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</si>
  <si>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</si>
  <si>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</si>
  <si>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</si>
  <si>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</si>
  <si>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</si>
  <si>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</si>
  <si>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</si>
  <si>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</si>
  <si>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</si>
  <si>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</si>
  <si>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</si>
  <si>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</si>
  <si>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</si>
  <si>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</si>
  <si>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</si>
  <si>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</si>
  <si>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Stoneskin</t>
  </si>
  <si>
    <t>Saradette</t>
  </si>
  <si>
    <t>20’</t>
  </si>
  <si>
    <t>Tore</t>
  </si>
  <si>
    <t>Rogue / Illusionist / Artificer</t>
  </si>
  <si>
    <t>Fighter / Cleric of Lurue</t>
  </si>
  <si>
    <t>Scout</t>
  </si>
  <si>
    <t>Duskblade</t>
  </si>
  <si>
    <t>Move Silently</t>
  </si>
  <si>
    <t>Ranged / Finesse</t>
  </si>
  <si>
    <t>Jinx</t>
  </si>
  <si>
    <t>Ada</t>
  </si>
  <si>
    <t>Aarakocra</t>
  </si>
  <si>
    <t>60’</t>
  </si>
  <si>
    <t>30’ - 40’</t>
  </si>
  <si>
    <t>Ranger / Scout</t>
  </si>
  <si>
    <t>R30</t>
  </si>
  <si>
    <t>Lady Asunder</t>
  </si>
  <si>
    <t>Grim Gerome</t>
  </si>
  <si>
    <t>Myrtle Eyes</t>
  </si>
  <si>
    <t>Whisper</t>
  </si>
  <si>
    <t>Typhoid</t>
  </si>
  <si>
    <t>cold iron, good</t>
  </si>
  <si>
    <t>R10</t>
  </si>
  <si>
    <t>Conceal.</t>
  </si>
  <si>
    <t>Septimania</t>
  </si>
  <si>
    <t>Battle Sorcerer</t>
  </si>
  <si>
    <t>Quasit</t>
  </si>
  <si>
    <t>Goliath Knight</t>
  </si>
  <si>
    <t>Halfling Sorceress</t>
  </si>
  <si>
    <t>Halfling Archivist</t>
  </si>
  <si>
    <t>Domineering Morningstar</t>
  </si>
  <si>
    <t>1d8[2d6]+7+1</t>
  </si>
  <si>
    <t>2nd Attack</t>
  </si>
  <si>
    <t>3rd Attack</t>
  </si>
  <si>
    <t>Spiked Shield +1</t>
  </si>
  <si>
    <t>1d4[1d6]+1+7+1</t>
  </si>
  <si>
    <t>Ranged Touch Attack</t>
  </si>
  <si>
    <t>varies</t>
  </si>
  <si>
    <t>Grapple</t>
  </si>
  <si>
    <t>Quarterstaff +2</t>
  </si>
  <si>
    <t>QR Hand Crossbow +1</t>
  </si>
  <si>
    <t>1d3+1</t>
  </si>
  <si>
    <t>Bypass Spell Resistance</t>
  </si>
  <si>
    <t>Blackthorn Shillelagh +2</t>
  </si>
  <si>
    <t>1d4+2</t>
  </si>
  <si>
    <t>Dispelling Dagger</t>
  </si>
  <si>
    <t>1d3</t>
  </si>
  <si>
    <t>3d6 electric</t>
  </si>
  <si>
    <t>Call Lightning</t>
  </si>
  <si>
    <t>Claw 1</t>
  </si>
  <si>
    <t>Claw 2</t>
  </si>
  <si>
    <t>Dispel Magic</t>
  </si>
  <si>
    <t>Greater Dispel Magic</t>
  </si>
  <si>
    <t>Residents</t>
  </si>
  <si>
    <t>Rumi</t>
  </si>
  <si>
    <t>Skeleton, M</t>
  </si>
  <si>
    <t>1d4+1</t>
  </si>
  <si>
    <t>bludgeoning</t>
  </si>
  <si>
    <t>Celestial wolverine</t>
  </si>
  <si>
    <t>Smite Evil 1/day; +3 Good</t>
  </si>
  <si>
    <t>R5</t>
  </si>
  <si>
    <t>Celestial Wolverine</t>
  </si>
  <si>
    <t>+4 to Str, +4 to Con, –2 to AC</t>
  </si>
  <si>
    <t>Allip</t>
  </si>
  <si>
    <t>1d4 Wis</t>
  </si>
  <si>
    <t>Incorporeal Touch</t>
  </si>
  <si>
    <t>destroyed</t>
  </si>
  <si>
    <t>Incorporeal</t>
  </si>
  <si>
    <t>-</t>
  </si>
  <si>
    <t>Celestial Wolverine 1</t>
  </si>
  <si>
    <t>Celestial Wolverine 2</t>
  </si>
  <si>
    <t>Celestial Wolverine 3</t>
  </si>
  <si>
    <t>Deceased</t>
  </si>
  <si>
    <r>
      <rPr>
        <b/>
        <i/>
        <sz val="12"/>
        <color theme="1"/>
        <rFont val="Calibri Light"/>
        <family val="2"/>
      </rPr>
      <t xml:space="preserve">Fist of Light </t>
    </r>
    <r>
      <rPr>
        <b/>
        <sz val="12"/>
        <color theme="1"/>
        <rFont val="Calibri Light"/>
        <family val="2"/>
      </rPr>
      <t>Composition</t>
    </r>
  </si>
  <si>
    <r>
      <t>1d4+2</t>
    </r>
    <r>
      <rPr>
        <vertAlign val="superscript"/>
        <sz val="12"/>
        <color theme="1"/>
        <rFont val="Calibri Light"/>
        <family val="2"/>
      </rPr>
      <t>2</t>
    </r>
  </si>
  <si>
    <t>9 bolts left</t>
  </si>
  <si>
    <t>Dextir</t>
  </si>
  <si>
    <t>Turret</t>
  </si>
  <si>
    <t>10d10</t>
  </si>
  <si>
    <t>Dagger +3</t>
  </si>
  <si>
    <t>1d4+3</t>
  </si>
  <si>
    <t>Heavy Crossbow +1</t>
  </si>
  <si>
    <t>1d6+3</t>
  </si>
  <si>
    <t>Allip 1</t>
  </si>
  <si>
    <t>Allip 2</t>
  </si>
  <si>
    <t>Bite</t>
  </si>
  <si>
    <t>1d3-1 + Poison</t>
  </si>
  <si>
    <t>Fort DC 13; 1d4 Dex; 2d4 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</si>
</sst>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/>
      <name val="Calibri Light"/>
      <family val="2"/>
    </font>
    <font>
      <b/>
      <sz val="12"/>
      <color rgb="FFFFCC00"/>
      <name val="Calibri Light"/>
      <family val="2"/>
    </font>
    <font>
      <b/>
      <i/>
      <sz val="12"/>
      <color theme="1"/>
      <name val="Calibri Light"/>
      <family val="2"/>
    </font>
    <font>
      <sz val="12"/>
      <color theme="0"/>
      <name val="Calibri Light"/>
      <family val="2"/>
    </font>
    <font>
      <sz val="12"/>
      <color theme="1"/>
      <name val="Calibri Light"/>
      <family val="2"/>
    </font>
    <font>
      <sz val="12"/>
      <color rgb="FFFFCC00"/>
      <name val="Calibri Light"/>
      <family val="2"/>
    </font>
    <font>
      <b/>
      <sz val="12"/>
      <color theme="0"/>
      <name val="Calibri Light"/>
      <family val="2"/>
    </font>
    <font>
      <b/>
      <sz val="12"/>
      <color rgb="FFFF0000"/>
      <name val="Calibri Light"/>
      <family val="2"/>
    </font>
    <font>
      <sz val="12"/>
      <color rgb="FFFF0000"/>
      <name val="Calibri Light"/>
      <family val="2"/>
    </font>
    <font>
      <i/>
      <sz val="12"/>
      <color theme="1"/>
      <name val="Calibri Light"/>
      <family val="2"/>
    </font>
    <font>
      <sz val="12"/>
      <name val="Calibri Light"/>
      <family val="2"/>
    </font>
    <font>
      <sz val="12"/>
      <color rgb="FFFFFF00"/>
      <name val="Calibri Light"/>
      <family val="2"/>
    </font>
    <font>
      <sz val="20"/>
      <color theme="1"/>
      <name val="Calibri Light"/>
      <family val="2"/>
    </font>
    <font>
      <vertAlign val="superscript"/>
      <sz val="12"/>
      <color theme="1"/>
      <name val="Calibri Light"/>
      <family val="2"/>
    </font>
    <font>
      <b/>
      <sz val="11"/>
      <color theme="0" tint="-0.14999847407452621"/>
      <name val="Calibri Light"/>
      <family val="2"/>
    </font>
    <font>
      <b/>
      <sz val="12"/>
      <color rgb="FFFF33CC"/>
      <name val="Calibri Light"/>
      <family val="2"/>
    </font>
    <font>
      <b/>
      <sz val="12"/>
      <name val="Calibri Light"/>
      <family val="2"/>
    </font>
    <font>
      <b/>
      <sz val="12"/>
      <color theme="0" tint="-0.14999847407452621"/>
      <name val="Calibri Light"/>
      <family val="2"/>
    </font>
    <font>
      <i/>
      <sz val="12"/>
      <color theme="0" tint="-0.499984740745262"/>
      <name val="Calibri Light"/>
      <family val="2"/>
    </font>
    <font>
      <b/>
      <sz val="12"/>
      <color theme="0" tint="-0.34998626667073579"/>
      <name val="Calibri Light"/>
      <family val="2"/>
    </font>
    <font>
      <i/>
      <sz val="12"/>
      <color theme="0"/>
      <name val="Calibri Light"/>
      <family val="2"/>
    </font>
    <font>
      <i/>
      <sz val="12"/>
      <color theme="1" tint="0.249977111117893"/>
      <name val="Calibri Light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CC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</cellStyleXfs>
  <cellXfs count="270">
    <xf numFmtId="0" fontId="0" fillId="0" borderId="0" xfId="0"/>
    <xf numFmtId="0" fontId="7" fillId="23" borderId="25" xfId="11" applyNumberFormat="1" applyFont="1" applyFill="1" applyBorder="1" applyAlignment="1">
      <alignment horizontal="center" vertical="center" shrinkToFit="1"/>
    </xf>
    <xf numFmtId="0" fontId="7" fillId="20" borderId="25" xfId="11" applyNumberFormat="1" applyFont="1" applyFill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25" borderId="31" xfId="0" applyFont="1" applyFill="1" applyBorder="1" applyAlignment="1">
      <alignment horizontal="center" vertical="center"/>
    </xf>
    <xf numFmtId="0" fontId="8" fillId="25" borderId="30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Continuous" vertical="center" wrapText="1"/>
    </xf>
    <xf numFmtId="0" fontId="14" fillId="5" borderId="30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9" borderId="3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37" xfId="0" quotePrefix="1" applyFont="1" applyFill="1" applyBorder="1" applyAlignment="1">
      <alignment vertical="center"/>
    </xf>
    <xf numFmtId="164" fontId="15" fillId="3" borderId="0" xfId="0" applyNumberFormat="1" applyFont="1" applyFill="1" applyAlignment="1">
      <alignment horizontal="center" vertical="center"/>
    </xf>
    <xf numFmtId="0" fontId="11" fillId="3" borderId="38" xfId="0" applyFont="1" applyFill="1" applyBorder="1" applyAlignment="1">
      <alignment horizontal="right" vertical="center"/>
    </xf>
    <xf numFmtId="164" fontId="15" fillId="3" borderId="39" xfId="0" applyNumberFormat="1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4" fillId="5" borderId="46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right" vertical="center"/>
    </xf>
    <xf numFmtId="1" fontId="14" fillId="5" borderId="0" xfId="0" applyNumberFormat="1" applyFont="1" applyFill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8" fillId="16" borderId="41" xfId="0" applyFont="1" applyFill="1" applyBorder="1" applyAlignment="1">
      <alignment horizontal="center" vertical="center"/>
    </xf>
    <xf numFmtId="0" fontId="18" fillId="16" borderId="43" xfId="0" applyFont="1" applyFill="1" applyBorder="1" applyAlignment="1">
      <alignment horizontal="center" vertical="center"/>
    </xf>
    <xf numFmtId="0" fontId="18" fillId="16" borderId="42" xfId="0" applyFont="1" applyFill="1" applyBorder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0" fontId="19" fillId="16" borderId="36" xfId="0" applyFont="1" applyFill="1" applyBorder="1" applyAlignment="1">
      <alignment horizontal="center" vertical="center"/>
    </xf>
    <xf numFmtId="0" fontId="19" fillId="16" borderId="30" xfId="0" applyFont="1" applyFill="1" applyBorder="1" applyAlignment="1">
      <alignment horizontal="center" vertical="center"/>
    </xf>
    <xf numFmtId="0" fontId="19" fillId="16" borderId="37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right" vertical="center"/>
    </xf>
    <xf numFmtId="1" fontId="14" fillId="5" borderId="39" xfId="0" applyNumberFormat="1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20" fillId="0" borderId="0" xfId="0" applyFont="1" applyAlignment="1">
      <alignment horizontal="right" vertical="center"/>
    </xf>
    <xf numFmtId="1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25" xfId="0" applyFont="1" applyBorder="1" applyAlignment="1">
      <alignment horizontal="center" vertical="center"/>
    </xf>
    <xf numFmtId="0" fontId="21" fillId="7" borderId="25" xfId="0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21" fillId="28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2" fillId="9" borderId="25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16" borderId="25" xfId="0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19" borderId="51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0" fontId="17" fillId="26" borderId="51" xfId="0" applyFont="1" applyFill="1" applyBorder="1" applyAlignment="1">
      <alignment horizontal="center" vertical="center" wrapText="1"/>
    </xf>
    <xf numFmtId="20" fontId="23" fillId="0" borderId="50" xfId="0" applyNumberFormat="1" applyFont="1" applyBorder="1" applyAlignment="1">
      <alignment horizontal="center" vertical="center"/>
    </xf>
    <xf numFmtId="0" fontId="11" fillId="27" borderId="5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quotePrefix="1" applyFont="1" applyBorder="1" applyAlignment="1">
      <alignment horizontal="center" vertical="center" wrapText="1"/>
    </xf>
    <xf numFmtId="0" fontId="15" fillId="0" borderId="31" xfId="0" quotePrefix="1" applyFont="1" applyBorder="1" applyAlignment="1">
      <alignment horizontal="center" vertical="center" wrapText="1"/>
    </xf>
    <xf numFmtId="0" fontId="15" fillId="25" borderId="30" xfId="0" applyFont="1" applyFill="1" applyBorder="1" applyAlignment="1">
      <alignment horizontal="center" vertical="center"/>
    </xf>
    <xf numFmtId="0" fontId="15" fillId="24" borderId="30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25" borderId="31" xfId="0" applyFont="1" applyFill="1" applyBorder="1" applyAlignment="1">
      <alignment horizontal="center" vertical="center"/>
    </xf>
    <xf numFmtId="0" fontId="15" fillId="24" borderId="31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7" borderId="30" xfId="0" applyFont="1" applyFill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24" borderId="33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1" fillId="25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5" borderId="57" xfId="0" applyFont="1" applyFill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6" fillId="9" borderId="57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14" fillId="5" borderId="31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6" fillId="9" borderId="31" xfId="0" applyFont="1" applyFill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9" fontId="25" fillId="29" borderId="27" xfId="11" applyFont="1" applyFill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17" fillId="21" borderId="20" xfId="0" applyFont="1" applyFill="1" applyBorder="1" applyAlignment="1">
      <alignment horizontal="center" vertical="center"/>
    </xf>
    <xf numFmtId="0" fontId="26" fillId="9" borderId="23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centerContinuous" vertical="center" wrapText="1"/>
    </xf>
    <xf numFmtId="0" fontId="11" fillId="13" borderId="20" xfId="0" applyFont="1" applyFill="1" applyBorder="1" applyAlignment="1">
      <alignment horizontal="centerContinuous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22" borderId="15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8" fillId="16" borderId="27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17" borderId="23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7" fillId="14" borderId="61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/>
    </xf>
    <xf numFmtId="9" fontId="28" fillId="29" borderId="48" xfId="11" applyFont="1" applyFill="1" applyBorder="1" applyAlignment="1">
      <alignment horizontal="center" vertical="center"/>
    </xf>
    <xf numFmtId="0" fontId="27" fillId="20" borderId="18" xfId="0" applyFont="1" applyFill="1" applyBorder="1" applyAlignment="1">
      <alignment horizontal="center" vertical="center"/>
    </xf>
    <xf numFmtId="0" fontId="27" fillId="19" borderId="8" xfId="0" applyFont="1" applyFill="1" applyBorder="1" applyAlignment="1">
      <alignment horizontal="center" vertical="center"/>
    </xf>
    <xf numFmtId="0" fontId="17" fillId="21" borderId="21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center"/>
    </xf>
    <xf numFmtId="0" fontId="15" fillId="13" borderId="18" xfId="0" quotePrefix="1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29" fillId="22" borderId="5" xfId="0" applyFont="1" applyFill="1" applyBorder="1" applyAlignment="1">
      <alignment horizontal="center" vertical="center"/>
    </xf>
    <xf numFmtId="0" fontId="29" fillId="12" borderId="5" xfId="0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15" borderId="13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9" fillId="16" borderId="58" xfId="0" applyFont="1" applyFill="1" applyBorder="1" applyAlignment="1">
      <alignment horizontal="center" vertical="center"/>
    </xf>
    <xf numFmtId="0" fontId="15" fillId="20" borderId="25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17" borderId="25" xfId="0" applyFont="1" applyFill="1" applyBorder="1" applyAlignment="1">
      <alignment horizontal="center" vertical="center"/>
    </xf>
    <xf numFmtId="1" fontId="15" fillId="18" borderId="44" xfId="0" applyNumberFormat="1" applyFont="1" applyFill="1" applyBorder="1" applyAlignment="1">
      <alignment horizontal="center" vertical="center"/>
    </xf>
    <xf numFmtId="1" fontId="21" fillId="13" borderId="60" xfId="0" applyNumberFormat="1" applyFont="1" applyFill="1" applyBorder="1" applyAlignment="1">
      <alignment horizontal="center" vertical="center"/>
    </xf>
    <xf numFmtId="0" fontId="30" fillId="16" borderId="8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13" borderId="8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21" fillId="13" borderId="60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center"/>
    </xf>
    <xf numFmtId="0" fontId="15" fillId="22" borderId="8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0" fontId="17" fillId="5" borderId="25" xfId="0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15" fillId="22" borderId="5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27" fillId="6" borderId="21" xfId="0" applyFont="1" applyFill="1" applyBorder="1" applyAlignment="1">
      <alignment horizontal="center"/>
    </xf>
    <xf numFmtId="0" fontId="26" fillId="9" borderId="25" xfId="0" applyFont="1" applyFill="1" applyBorder="1" applyAlignment="1">
      <alignment horizontal="center"/>
    </xf>
    <xf numFmtId="0" fontId="15" fillId="13" borderId="18" xfId="0" applyFont="1" applyFill="1" applyBorder="1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5" fillId="11" borderId="8" xfId="0" applyFont="1" applyFill="1" applyBorder="1" applyAlignment="1">
      <alignment horizontal="center"/>
    </xf>
    <xf numFmtId="0" fontId="15" fillId="13" borderId="8" xfId="0" applyFont="1" applyFill="1" applyBorder="1" applyAlignment="1">
      <alignment horizontal="center"/>
    </xf>
    <xf numFmtId="0" fontId="15" fillId="14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9" fillId="16" borderId="28" xfId="0" applyFont="1" applyFill="1" applyBorder="1" applyAlignment="1">
      <alignment horizontal="center"/>
    </xf>
    <xf numFmtId="0" fontId="15" fillId="20" borderId="25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17" borderId="25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18" borderId="44" xfId="0" applyFont="1" applyFill="1" applyBorder="1" applyAlignment="1">
      <alignment horizontal="center"/>
    </xf>
    <xf numFmtId="0" fontId="21" fillId="13" borderId="60" xfId="0" quotePrefix="1" applyFont="1" applyFill="1" applyBorder="1" applyAlignment="1">
      <alignment horizontal="center" vertical="center"/>
    </xf>
    <xf numFmtId="0" fontId="15" fillId="7" borderId="63" xfId="0" applyFont="1" applyFill="1" applyBorder="1" applyAlignment="1">
      <alignment horizontal="center"/>
    </xf>
    <xf numFmtId="0" fontId="15" fillId="8" borderId="63" xfId="0" applyFont="1" applyFill="1" applyBorder="1" applyAlignment="1">
      <alignment horizontal="center"/>
    </xf>
    <xf numFmtId="0" fontId="32" fillId="13" borderId="8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27" fillId="19" borderId="8" xfId="0" applyFont="1" applyFill="1" applyBorder="1" applyAlignment="1">
      <alignment horizontal="center"/>
    </xf>
    <xf numFmtId="0" fontId="15" fillId="22" borderId="5" xfId="0" applyFont="1" applyFill="1" applyBorder="1" applyAlignment="1">
      <alignment horizontal="center"/>
    </xf>
    <xf numFmtId="0" fontId="15" fillId="15" borderId="13" xfId="0" applyFont="1" applyFill="1" applyBorder="1" applyAlignment="1">
      <alignment horizontal="center"/>
    </xf>
    <xf numFmtId="0" fontId="19" fillId="16" borderId="58" xfId="0" applyFont="1" applyFill="1" applyBorder="1" applyAlignment="1">
      <alignment horizontal="center"/>
    </xf>
    <xf numFmtId="0" fontId="15" fillId="7" borderId="63" xfId="0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22" borderId="8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 vertical="center"/>
    </xf>
    <xf numFmtId="0" fontId="19" fillId="16" borderId="28" xfId="0" applyFont="1" applyFill="1" applyBorder="1" applyAlignment="1">
      <alignment horizontal="center" vertical="center"/>
    </xf>
    <xf numFmtId="0" fontId="29" fillId="1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55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7" fillId="2" borderId="10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1" fillId="2" borderId="56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25" borderId="30" xfId="0" applyFont="1" applyFill="1" applyBorder="1" applyAlignment="1">
      <alignment horizontal="center" vertical="center"/>
    </xf>
    <xf numFmtId="0" fontId="35" fillId="5" borderId="30" xfId="0" applyFont="1" applyFill="1" applyBorder="1" applyAlignment="1">
      <alignment horizontal="center" vertical="center"/>
    </xf>
    <xf numFmtId="0" fontId="34" fillId="24" borderId="30" xfId="0" applyFont="1" applyFill="1" applyBorder="1" applyAlignment="1">
      <alignment horizontal="center" vertical="center"/>
    </xf>
    <xf numFmtId="0" fontId="36" fillId="9" borderId="30" xfId="0" applyFont="1" applyFill="1" applyBorder="1" applyAlignment="1">
      <alignment horizontal="center" vertical="center"/>
    </xf>
    <xf numFmtId="0" fontId="34" fillId="7" borderId="30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25" borderId="31" xfId="0" applyFont="1" applyFill="1" applyBorder="1" applyAlignment="1">
      <alignment horizontal="center" vertical="center"/>
    </xf>
    <xf numFmtId="0" fontId="35" fillId="5" borderId="31" xfId="0" applyFont="1" applyFill="1" applyBorder="1" applyAlignment="1">
      <alignment horizontal="center" vertical="center"/>
    </xf>
    <xf numFmtId="0" fontId="34" fillId="24" borderId="31" xfId="0" applyFont="1" applyFill="1" applyBorder="1" applyAlignment="1">
      <alignment horizontal="center" vertical="center"/>
    </xf>
    <xf numFmtId="0" fontId="36" fillId="9" borderId="31" xfId="0" applyFont="1" applyFill="1" applyBorder="1" applyAlignment="1">
      <alignment horizontal="center" vertical="center"/>
    </xf>
    <xf numFmtId="0" fontId="34" fillId="7" borderId="31" xfId="0" applyFont="1" applyFill="1" applyBorder="1" applyAlignment="1">
      <alignment horizontal="center" vertical="center"/>
    </xf>
    <xf numFmtId="0" fontId="34" fillId="0" borderId="31" xfId="0" applyFont="1" applyBorder="1" applyAlignment="1">
      <alignment horizontal="center" vertical="center" wrapText="1"/>
    </xf>
    <xf numFmtId="0" fontId="17" fillId="16" borderId="25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3" borderId="60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2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color rgb="FFFF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9361B1D-D1BD-4DC0-B49C-78CB4C899C2E}"/>
  </tableStyles>
  <colors>
    <mruColors>
      <color rgb="FF00FFFF"/>
      <color rgb="FF99FF99"/>
      <color rgb="FFFF66FF"/>
      <color rgb="FF0000FF"/>
      <color rgb="FF00FF00"/>
      <color rgb="FF9900FF"/>
      <color rgb="FFFF6600"/>
      <color rgb="FFFF0066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14</c:v>
                </c:pt>
                <c:pt idx="6">
                  <c:v>12</c:v>
                </c:pt>
                <c:pt idx="7">
                  <c:v>20</c:v>
                </c:pt>
                <c:pt idx="8">
                  <c:v>23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12</c:v>
                </c:pt>
                <c:pt idx="3">
                  <c:v>13</c:v>
                </c:pt>
                <c:pt idx="4">
                  <c:v>16</c:v>
                </c:pt>
                <c:pt idx="5">
                  <c:v>21</c:v>
                </c:pt>
                <c:pt idx="6">
                  <c:v>25</c:v>
                </c:pt>
                <c:pt idx="7">
                  <c:v>32</c:v>
                </c:pt>
                <c:pt idx="8">
                  <c:v>42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18</c:v>
                </c:pt>
                <c:pt idx="4">
                  <c:v>18</c:v>
                </c:pt>
                <c:pt idx="5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39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15</c:v>
                </c:pt>
                <c:pt idx="2">
                  <c:v>24</c:v>
                </c:pt>
                <c:pt idx="3">
                  <c:v>25</c:v>
                </c:pt>
                <c:pt idx="4">
                  <c:v>25</c:v>
                </c:pt>
                <c:pt idx="5">
                  <c:v>37</c:v>
                </c:pt>
                <c:pt idx="6">
                  <c:v>48</c:v>
                </c:pt>
                <c:pt idx="7">
                  <c:v>49</c:v>
                </c:pt>
                <c:pt idx="8">
                  <c:v>45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7</c:v>
                </c:pt>
                <c:pt idx="1">
                  <c:v>11</c:v>
                </c:pt>
                <c:pt idx="2">
                  <c:v>14</c:v>
                </c:pt>
                <c:pt idx="3">
                  <c:v>26</c:v>
                </c:pt>
                <c:pt idx="4">
                  <c:v>35</c:v>
                </c:pt>
                <c:pt idx="5">
                  <c:v>35</c:v>
                </c:pt>
                <c:pt idx="6">
                  <c:v>45</c:v>
                </c:pt>
                <c:pt idx="7">
                  <c:v>57</c:v>
                </c:pt>
                <c:pt idx="8">
                  <c:v>78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25</c:v>
                </c:pt>
                <c:pt idx="2">
                  <c:v>16</c:v>
                </c:pt>
                <c:pt idx="3">
                  <c:v>25</c:v>
                </c:pt>
                <c:pt idx="4">
                  <c:v>33</c:v>
                </c:pt>
                <c:pt idx="5">
                  <c:v>47</c:v>
                </c:pt>
                <c:pt idx="6">
                  <c:v>82</c:v>
                </c:pt>
                <c:pt idx="7">
                  <c:v>62</c:v>
                </c:pt>
                <c:pt idx="8">
                  <c:v>79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15</c:v>
                </c:pt>
                <c:pt idx="5">
                  <c:v>11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8</c:v>
                </c:pt>
                <c:pt idx="4">
                  <c:v>24</c:v>
                </c:pt>
                <c:pt idx="5">
                  <c:v>14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25</c:v>
                </c:pt>
                <c:pt idx="5">
                  <c:v>26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16</c:v>
                </c:pt>
                <c:pt idx="3">
                  <c:v>18</c:v>
                </c:pt>
                <c:pt idx="4">
                  <c:v>25</c:v>
                </c:pt>
                <c:pt idx="5">
                  <c:v>35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21</c:v>
                </c:pt>
                <c:pt idx="3">
                  <c:v>29</c:v>
                </c:pt>
                <c:pt idx="4">
                  <c:v>37</c:v>
                </c:pt>
                <c:pt idx="5">
                  <c:v>35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25</c:v>
                </c:pt>
                <c:pt idx="3">
                  <c:v>34</c:v>
                </c:pt>
                <c:pt idx="4">
                  <c:v>48</c:v>
                </c:pt>
                <c:pt idx="5">
                  <c:v>45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18</c:v>
                </c:pt>
                <c:pt idx="1">
                  <c:v>20</c:v>
                </c:pt>
                <c:pt idx="2">
                  <c:v>32</c:v>
                </c:pt>
                <c:pt idx="3">
                  <c:v>32</c:v>
                </c:pt>
                <c:pt idx="4">
                  <c:v>49</c:v>
                </c:pt>
                <c:pt idx="5">
                  <c:v>57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42</c:v>
                </c:pt>
                <c:pt idx="3">
                  <c:v>39</c:v>
                </c:pt>
                <c:pt idx="4">
                  <c:v>45</c:v>
                </c:pt>
                <c:pt idx="5">
                  <c:v>78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58</c:v>
                </c:pt>
                <c:pt idx="5">
                  <c:v>56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14</c:v>
                </c:pt>
                <c:pt idx="6">
                  <c:v>12</c:v>
                </c:pt>
                <c:pt idx="7">
                  <c:v>20</c:v>
                </c:pt>
                <c:pt idx="8">
                  <c:v>23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12</c:v>
                </c:pt>
                <c:pt idx="3">
                  <c:v>13</c:v>
                </c:pt>
                <c:pt idx="4">
                  <c:v>16</c:v>
                </c:pt>
                <c:pt idx="5">
                  <c:v>21</c:v>
                </c:pt>
                <c:pt idx="6">
                  <c:v>25</c:v>
                </c:pt>
                <c:pt idx="7">
                  <c:v>32</c:v>
                </c:pt>
                <c:pt idx="8">
                  <c:v>42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18</c:v>
                </c:pt>
                <c:pt idx="4">
                  <c:v>18</c:v>
                </c:pt>
                <c:pt idx="5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39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15</c:v>
                </c:pt>
                <c:pt idx="2">
                  <c:v>24</c:v>
                </c:pt>
                <c:pt idx="3">
                  <c:v>25</c:v>
                </c:pt>
                <c:pt idx="4">
                  <c:v>25</c:v>
                </c:pt>
                <c:pt idx="5">
                  <c:v>37</c:v>
                </c:pt>
                <c:pt idx="6">
                  <c:v>48</c:v>
                </c:pt>
                <c:pt idx="7">
                  <c:v>49</c:v>
                </c:pt>
                <c:pt idx="8">
                  <c:v>45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7</c:v>
                </c:pt>
                <c:pt idx="1">
                  <c:v>11</c:v>
                </c:pt>
                <c:pt idx="2">
                  <c:v>14</c:v>
                </c:pt>
                <c:pt idx="3">
                  <c:v>26</c:v>
                </c:pt>
                <c:pt idx="4">
                  <c:v>35</c:v>
                </c:pt>
                <c:pt idx="5">
                  <c:v>35</c:v>
                </c:pt>
                <c:pt idx="6">
                  <c:v>45</c:v>
                </c:pt>
                <c:pt idx="7">
                  <c:v>57</c:v>
                </c:pt>
                <c:pt idx="8">
                  <c:v>78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25</c:v>
                </c:pt>
                <c:pt idx="2">
                  <c:v>16</c:v>
                </c:pt>
                <c:pt idx="3">
                  <c:v>25</c:v>
                </c:pt>
                <c:pt idx="4">
                  <c:v>33</c:v>
                </c:pt>
                <c:pt idx="5">
                  <c:v>47</c:v>
                </c:pt>
                <c:pt idx="6">
                  <c:v>82</c:v>
                </c:pt>
                <c:pt idx="7">
                  <c:v>62</c:v>
                </c:pt>
                <c:pt idx="8">
                  <c:v>79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zoomScaleNormal="100" workbookViewId="0">
      <selection activeCell="A3" sqref="A3:A6"/>
    </sheetView>
  </sheetViews>
  <sheetFormatPr defaultRowHeight="15.6" x14ac:dyDescent="0.3"/>
  <cols>
    <col min="1" max="1" width="9.5" style="15" bestFit="1" customWidth="1"/>
    <col min="2" max="2" width="6.296875" style="33" bestFit="1" customWidth="1"/>
    <col min="3" max="3" width="8.5" style="33" bestFit="1" customWidth="1"/>
    <col min="4" max="4" width="4.296875" style="33" bestFit="1" customWidth="1"/>
    <col min="5" max="5" width="8.3984375" style="33" bestFit="1" customWidth="1"/>
    <col min="6" max="6" width="8" style="33" bestFit="1" customWidth="1"/>
    <col min="7" max="7" width="3" style="15" customWidth="1"/>
    <col min="8" max="8" width="14.09765625" style="15" bestFit="1" customWidth="1"/>
    <col min="9" max="9" width="5.3984375" style="15" bestFit="1" customWidth="1"/>
    <col min="10" max="10" width="24.19921875" style="15" bestFit="1" customWidth="1"/>
    <col min="11" max="11" width="3" style="15" customWidth="1"/>
    <col min="12" max="12" width="17.59765625" style="15" customWidth="1"/>
    <col min="13" max="13" width="4.8984375" style="15" bestFit="1" customWidth="1"/>
    <col min="14" max="14" width="21.8984375" style="15" bestFit="1" customWidth="1"/>
    <col min="15" max="16384" width="8.796875" style="15"/>
  </cols>
  <sheetData>
    <row r="1" spans="1:14" s="10" customFormat="1" ht="31.8" thickBot="1" x14ac:dyDescent="0.35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7" t="s">
        <v>98</v>
      </c>
      <c r="H1" s="11" t="s">
        <v>178</v>
      </c>
      <c r="I1" s="11"/>
      <c r="J1" s="11"/>
      <c r="K1" s="11"/>
      <c r="L1" s="11" t="s">
        <v>80</v>
      </c>
      <c r="M1" s="11"/>
      <c r="N1" s="11"/>
    </row>
    <row r="2" spans="1:14" ht="16.8" thickTop="1" thickBot="1" x14ac:dyDescent="0.35">
      <c r="A2" s="12" t="s">
        <v>116</v>
      </c>
      <c r="B2" s="12">
        <v>3</v>
      </c>
      <c r="C2" s="13">
        <v>7</v>
      </c>
      <c r="D2" s="14">
        <v>16</v>
      </c>
      <c r="E2" s="13">
        <f>SUM(C2:D2)</f>
        <v>23</v>
      </c>
      <c r="F2" s="13" t="s">
        <v>117</v>
      </c>
      <c r="H2" s="16" t="s">
        <v>0</v>
      </c>
      <c r="I2" s="17" t="s">
        <v>20</v>
      </c>
      <c r="J2" s="18" t="s">
        <v>63</v>
      </c>
      <c r="L2" s="19" t="s">
        <v>0</v>
      </c>
      <c r="M2" s="20" t="s">
        <v>20</v>
      </c>
      <c r="N2" s="21" t="s">
        <v>63</v>
      </c>
    </row>
    <row r="3" spans="1:14" x14ac:dyDescent="0.3">
      <c r="A3" s="22" t="s">
        <v>115</v>
      </c>
      <c r="B3" s="22">
        <v>1</v>
      </c>
      <c r="C3" s="13">
        <v>2</v>
      </c>
      <c r="D3" s="14">
        <v>20</v>
      </c>
      <c r="E3" s="13">
        <f>SUM(C3:D3)</f>
        <v>22</v>
      </c>
      <c r="F3" s="13" t="s">
        <v>5</v>
      </c>
      <c r="H3" s="23" t="s">
        <v>114</v>
      </c>
      <c r="I3" s="22">
        <v>11</v>
      </c>
      <c r="J3" s="24" t="s">
        <v>108</v>
      </c>
      <c r="L3" s="25" t="s">
        <v>124</v>
      </c>
      <c r="M3" s="12">
        <v>16</v>
      </c>
      <c r="N3" s="26" t="s">
        <v>130</v>
      </c>
    </row>
    <row r="4" spans="1:14" x14ac:dyDescent="0.3">
      <c r="A4" s="12" t="s">
        <v>158</v>
      </c>
      <c r="B4" s="12">
        <v>3</v>
      </c>
      <c r="C4" s="13">
        <v>2</v>
      </c>
      <c r="D4" s="14">
        <v>16</v>
      </c>
      <c r="E4" s="13">
        <f>SUM(C4:D4)</f>
        <v>18</v>
      </c>
      <c r="F4" s="13" t="s">
        <v>118</v>
      </c>
      <c r="H4" s="23" t="s">
        <v>105</v>
      </c>
      <c r="I4" s="22">
        <v>13</v>
      </c>
      <c r="J4" s="24" t="s">
        <v>108</v>
      </c>
      <c r="L4" s="25" t="s">
        <v>125</v>
      </c>
      <c r="M4" s="12">
        <v>8</v>
      </c>
      <c r="N4" s="26" t="s">
        <v>131</v>
      </c>
    </row>
    <row r="5" spans="1:14" ht="16.2" thickBot="1" x14ac:dyDescent="0.35">
      <c r="A5" s="22" t="s">
        <v>105</v>
      </c>
      <c r="B5" s="22">
        <v>1</v>
      </c>
      <c r="C5" s="13">
        <v>3</v>
      </c>
      <c r="D5" s="14">
        <v>12</v>
      </c>
      <c r="E5" s="13">
        <f>SUM(C5:D5)</f>
        <v>15</v>
      </c>
      <c r="F5" s="13" t="s">
        <v>106</v>
      </c>
      <c r="H5" s="27" t="s">
        <v>115</v>
      </c>
      <c r="I5" s="28">
        <v>12</v>
      </c>
      <c r="J5" s="29" t="s">
        <v>119</v>
      </c>
      <c r="L5" s="25" t="s">
        <v>121</v>
      </c>
      <c r="M5" s="12">
        <v>15</v>
      </c>
      <c r="N5" s="26" t="s">
        <v>132</v>
      </c>
    </row>
    <row r="6" spans="1:14" x14ac:dyDescent="0.3">
      <c r="A6" s="22" t="s">
        <v>114</v>
      </c>
      <c r="B6" s="22">
        <v>1</v>
      </c>
      <c r="C6" s="13">
        <v>3</v>
      </c>
      <c r="D6" s="14">
        <v>4</v>
      </c>
      <c r="E6" s="13">
        <f>SUM(C6:D6)</f>
        <v>7</v>
      </c>
      <c r="F6" s="13" t="s">
        <v>5</v>
      </c>
      <c r="H6" s="30" t="s">
        <v>21</v>
      </c>
      <c r="I6" s="31">
        <f>SUM(I3:I5)</f>
        <v>36</v>
      </c>
      <c r="J6" s="32" t="str">
        <f>CONCATENATE("Average Level: ",ROUND(AVERAGE(I3:I5),0))</f>
        <v>Average Level: 12</v>
      </c>
      <c r="L6" s="25" t="s">
        <v>123</v>
      </c>
      <c r="M6" s="12">
        <v>14</v>
      </c>
      <c r="N6" s="26" t="s">
        <v>133</v>
      </c>
    </row>
    <row r="7" spans="1:14" x14ac:dyDescent="0.3">
      <c r="H7" s="30" t="s">
        <v>22</v>
      </c>
      <c r="I7" s="31">
        <f>COUNT(I3:I5)</f>
        <v>3</v>
      </c>
      <c r="J7" s="34"/>
      <c r="L7" s="25" t="s">
        <v>122</v>
      </c>
      <c r="M7" s="12">
        <v>15</v>
      </c>
      <c r="N7" s="26" t="s">
        <v>134</v>
      </c>
    </row>
    <row r="8" spans="1:14" x14ac:dyDescent="0.3">
      <c r="D8" s="14">
        <f ca="1">RANDBETWEEN(1,20)</f>
        <v>10</v>
      </c>
      <c r="H8" s="30" t="s">
        <v>24</v>
      </c>
      <c r="I8" s="35">
        <f>I6/4</f>
        <v>9</v>
      </c>
      <c r="J8" s="24" t="s">
        <v>25</v>
      </c>
      <c r="L8" s="25" t="s">
        <v>129</v>
      </c>
      <c r="M8" s="12">
        <v>11</v>
      </c>
      <c r="N8" s="26" t="s">
        <v>111</v>
      </c>
    </row>
    <row r="9" spans="1:14" ht="16.2" thickBot="1" x14ac:dyDescent="0.35">
      <c r="H9" s="36" t="s">
        <v>26</v>
      </c>
      <c r="I9" s="37">
        <f>I8*2</f>
        <v>18</v>
      </c>
      <c r="J9" s="38" t="s">
        <v>27</v>
      </c>
      <c r="L9" s="39" t="s">
        <v>116</v>
      </c>
      <c r="M9" s="40">
        <v>8</v>
      </c>
      <c r="N9" s="41" t="s">
        <v>110</v>
      </c>
    </row>
    <row r="10" spans="1:14" ht="16.8" thickTop="1" thickBot="1" x14ac:dyDescent="0.35">
      <c r="L10" s="42" t="s">
        <v>21</v>
      </c>
      <c r="M10" s="43">
        <f>SUM(M3:M9)</f>
        <v>87</v>
      </c>
      <c r="N10" s="44" t="str">
        <f>CONCATENATE("Average Level: ",ROUND(AVERAGE(M3:M9),0))</f>
        <v>Average Level: 12</v>
      </c>
    </row>
    <row r="11" spans="1:14" ht="16.8" thickTop="1" thickBot="1" x14ac:dyDescent="0.35">
      <c r="H11" s="45" t="s">
        <v>0</v>
      </c>
      <c r="I11" s="46" t="s">
        <v>20</v>
      </c>
      <c r="J11" s="47" t="s">
        <v>177</v>
      </c>
      <c r="L11" s="42" t="s">
        <v>92</v>
      </c>
      <c r="M11" s="48">
        <f>AVERAGE(M3:M9)</f>
        <v>12.428571428571429</v>
      </c>
      <c r="N11" s="26"/>
    </row>
    <row r="12" spans="1:14" ht="16.2" thickBot="1" x14ac:dyDescent="0.35">
      <c r="H12" s="49" t="s">
        <v>107</v>
      </c>
      <c r="I12" s="50">
        <v>13</v>
      </c>
      <c r="J12" s="51" t="s">
        <v>109</v>
      </c>
      <c r="L12" s="52" t="s">
        <v>22</v>
      </c>
      <c r="M12" s="53">
        <f>COUNT(M3:M9)</f>
        <v>7</v>
      </c>
      <c r="N12" s="54"/>
    </row>
    <row r="13" spans="1:14" ht="16.2" thickTop="1" x14ac:dyDescent="0.3"/>
    <row r="14" spans="1:14" x14ac:dyDescent="0.3">
      <c r="N14" s="55"/>
    </row>
    <row r="15" spans="1:14" x14ac:dyDescent="0.3">
      <c r="L15" s="56" t="s">
        <v>28</v>
      </c>
      <c r="M15" s="57">
        <f>I8</f>
        <v>9</v>
      </c>
      <c r="N15" s="55"/>
    </row>
    <row r="16" spans="1:14" x14ac:dyDescent="0.3">
      <c r="L16" s="56" t="s">
        <v>29</v>
      </c>
      <c r="M16" s="57">
        <f>I9</f>
        <v>18</v>
      </c>
      <c r="N16" s="55"/>
    </row>
    <row r="17" spans="12:14" x14ac:dyDescent="0.3">
      <c r="L17" s="56" t="s">
        <v>30</v>
      </c>
      <c r="M17" s="57">
        <f>I6</f>
        <v>36</v>
      </c>
      <c r="N17" s="55"/>
    </row>
    <row r="19" spans="12:14" x14ac:dyDescent="0.3">
      <c r="L19" s="58" t="s">
        <v>31</v>
      </c>
      <c r="M19" s="57">
        <f>M10</f>
        <v>87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9">
    <cfRule type="cellIs" dxfId="20" priority="1434" operator="greaterThan">
      <formula>$M$17</formula>
    </cfRule>
    <cfRule type="cellIs" dxfId="19" priority="1435" operator="between">
      <formula>$M$16</formula>
      <formula>$M$17</formula>
    </cfRule>
    <cfRule type="cellIs" dxfId="18" priority="1436" operator="between">
      <formula>$M$15</formula>
      <formula>$M$16</formula>
    </cfRule>
    <cfRule type="cellIs" dxfId="17" priority="1437" operator="lessThan">
      <formula>$M$15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69921875" style="33" bestFit="1" customWidth="1"/>
    <col min="2" max="2" width="17.69921875" style="33" bestFit="1" customWidth="1"/>
    <col min="3" max="3" width="7.59765625" style="33" bestFit="1" customWidth="1"/>
    <col min="4" max="4" width="3" style="33" bestFit="1" customWidth="1"/>
    <col min="5" max="5" width="8.3984375" style="33" bestFit="1" customWidth="1"/>
    <col min="6" max="6" width="8.69921875" style="33" bestFit="1" customWidth="1"/>
    <col min="7" max="7" width="9.796875" style="33" bestFit="1" customWidth="1"/>
    <col min="8" max="8" width="7.296875" style="33" bestFit="1" customWidth="1"/>
    <col min="9" max="9" width="7.796875" style="33" bestFit="1" customWidth="1"/>
    <col min="10" max="10" width="8.796875" style="33" bestFit="1" customWidth="1"/>
    <col min="11" max="11" width="10.09765625" style="33" bestFit="1" customWidth="1"/>
    <col min="12" max="12" width="9.09765625" style="33" customWidth="1"/>
    <col min="13" max="13" width="7.5" style="33" bestFit="1" customWidth="1"/>
    <col min="14" max="14" width="2.296875" style="33" customWidth="1"/>
    <col min="15" max="15" width="10.5" style="33" customWidth="1"/>
    <col min="16" max="16" width="6.3984375" style="33" bestFit="1" customWidth="1"/>
    <col min="17" max="17" width="10.19921875" style="33" customWidth="1"/>
    <col min="18" max="18" width="7.296875" style="33" bestFit="1" customWidth="1"/>
    <col min="19" max="19" width="10.19921875" style="33" customWidth="1"/>
    <col min="20" max="20" width="7.296875" style="33" bestFit="1" customWidth="1"/>
    <col min="21" max="16384" width="8.796875" style="33"/>
  </cols>
  <sheetData>
    <row r="1" spans="1:20" s="68" customFormat="1" ht="31.8" thickBot="1" x14ac:dyDescent="0.35">
      <c r="A1" s="67" t="s">
        <v>70</v>
      </c>
      <c r="B1" s="67" t="s">
        <v>71</v>
      </c>
      <c r="C1" s="67" t="s">
        <v>72</v>
      </c>
      <c r="D1" s="67" t="s">
        <v>73</v>
      </c>
      <c r="E1" s="67" t="s">
        <v>90</v>
      </c>
      <c r="F1" s="67" t="s">
        <v>89</v>
      </c>
      <c r="G1" s="67" t="s">
        <v>88</v>
      </c>
      <c r="H1" s="67" t="s">
        <v>87</v>
      </c>
      <c r="I1" s="67" t="s">
        <v>91</v>
      </c>
      <c r="J1" s="67" t="s">
        <v>74</v>
      </c>
      <c r="K1" s="67" t="s">
        <v>75</v>
      </c>
      <c r="L1" s="67" t="s">
        <v>76</v>
      </c>
      <c r="M1" s="67" t="s">
        <v>77</v>
      </c>
      <c r="O1" s="69" t="s">
        <v>78</v>
      </c>
      <c r="P1" s="70">
        <v>230</v>
      </c>
      <c r="Q1" s="71" t="s">
        <v>95</v>
      </c>
      <c r="R1" s="72">
        <v>0.375</v>
      </c>
      <c r="S1" s="73" t="s">
        <v>96</v>
      </c>
      <c r="T1" s="72">
        <f>R1+((P1)/(24*60*10))</f>
        <v>0.39097222222222222</v>
      </c>
    </row>
    <row r="2" spans="1:20" ht="16.8" x14ac:dyDescent="0.3">
      <c r="A2" s="62" t="s">
        <v>105</v>
      </c>
      <c r="B2" s="61"/>
      <c r="C2" s="59"/>
      <c r="D2" s="59">
        <v>1</v>
      </c>
      <c r="E2" s="1" t="s">
        <v>79</v>
      </c>
      <c r="F2" s="1" t="s">
        <v>79</v>
      </c>
      <c r="G2" s="1" t="s">
        <v>79</v>
      </c>
      <c r="H2" s="1" t="s">
        <v>79</v>
      </c>
      <c r="I2" s="59"/>
      <c r="J2" s="59">
        <f t="shared" ref="J2:J15" si="0">IF($E2="þ",$D2,IF($F2="þ",($D2*10),IF($G2="þ",($D2*100),IF($H2="þ",($D2*600),$I2))))</f>
        <v>0</v>
      </c>
      <c r="K2" s="59">
        <f t="shared" ref="K2" si="1">J2+C2</f>
        <v>0</v>
      </c>
      <c r="L2" s="1" t="s">
        <v>79</v>
      </c>
      <c r="M2" s="2" t="str">
        <f t="shared" ref="M2" si="2">IF(C2="","",IF(K2&lt;=$P$1,"þ","q"))</f>
        <v/>
      </c>
    </row>
    <row r="3" spans="1:20" ht="16.8" x14ac:dyDescent="0.3">
      <c r="A3" s="62" t="s">
        <v>105</v>
      </c>
      <c r="B3" s="63"/>
      <c r="C3" s="59"/>
      <c r="D3" s="59">
        <v>1</v>
      </c>
      <c r="E3" s="1" t="s">
        <v>79</v>
      </c>
      <c r="F3" s="1" t="s">
        <v>79</v>
      </c>
      <c r="G3" s="1" t="s">
        <v>79</v>
      </c>
      <c r="H3" s="1" t="s">
        <v>79</v>
      </c>
      <c r="I3" s="59"/>
      <c r="J3" s="59">
        <f t="shared" si="0"/>
        <v>0</v>
      </c>
      <c r="K3" s="59">
        <f t="shared" ref="K3" si="3">J3+C3</f>
        <v>0</v>
      </c>
      <c r="L3" s="1" t="s">
        <v>79</v>
      </c>
      <c r="M3" s="2" t="str">
        <f t="shared" ref="M3" si="4">IF(C3="","",IF(K3&lt;=$P$1,"þ","q"))</f>
        <v/>
      </c>
    </row>
    <row r="4" spans="1:20" ht="16.8" x14ac:dyDescent="0.3">
      <c r="A4" s="62" t="s">
        <v>105</v>
      </c>
      <c r="B4" s="63"/>
      <c r="C4" s="59"/>
      <c r="D4" s="59">
        <v>1</v>
      </c>
      <c r="E4" s="1" t="s">
        <v>79</v>
      </c>
      <c r="F4" s="1" t="s">
        <v>79</v>
      </c>
      <c r="G4" s="1" t="s">
        <v>79</v>
      </c>
      <c r="H4" s="1" t="s">
        <v>79</v>
      </c>
      <c r="I4" s="59"/>
      <c r="J4" s="59">
        <f t="shared" si="0"/>
        <v>0</v>
      </c>
      <c r="K4" s="59">
        <f t="shared" ref="K4:K5" si="5">J4+C4</f>
        <v>0</v>
      </c>
      <c r="L4" s="1" t="s">
        <v>79</v>
      </c>
      <c r="M4" s="2" t="str">
        <f t="shared" ref="M4:M5" si="6">IF(C4="","",IF(K4&lt;=$P$1,"þ","q"))</f>
        <v/>
      </c>
    </row>
    <row r="5" spans="1:20" ht="16.8" x14ac:dyDescent="0.3">
      <c r="A5" s="62" t="s">
        <v>105</v>
      </c>
      <c r="B5" s="63"/>
      <c r="C5" s="59"/>
      <c r="D5" s="59">
        <v>1</v>
      </c>
      <c r="E5" s="1" t="s">
        <v>79</v>
      </c>
      <c r="F5" s="1" t="s">
        <v>79</v>
      </c>
      <c r="G5" s="1" t="s">
        <v>79</v>
      </c>
      <c r="H5" s="1" t="s">
        <v>79</v>
      </c>
      <c r="I5" s="59"/>
      <c r="J5" s="59">
        <f t="shared" si="0"/>
        <v>0</v>
      </c>
      <c r="K5" s="59">
        <f t="shared" si="5"/>
        <v>0</v>
      </c>
      <c r="L5" s="1" t="s">
        <v>79</v>
      </c>
      <c r="M5" s="2" t="str">
        <f t="shared" si="6"/>
        <v/>
      </c>
    </row>
    <row r="6" spans="1:20" ht="16.8" x14ac:dyDescent="0.3">
      <c r="A6" s="64" t="s">
        <v>114</v>
      </c>
      <c r="B6" s="61"/>
      <c r="C6" s="59"/>
      <c r="D6" s="59"/>
      <c r="E6" s="1" t="s">
        <v>79</v>
      </c>
      <c r="F6" s="1" t="s">
        <v>79</v>
      </c>
      <c r="G6" s="1" t="s">
        <v>103</v>
      </c>
      <c r="H6" s="1" t="s">
        <v>79</v>
      </c>
      <c r="I6" s="59"/>
      <c r="J6" s="59">
        <f t="shared" si="0"/>
        <v>0</v>
      </c>
      <c r="K6" s="59">
        <f t="shared" ref="K6:K8" si="7">J6+C6</f>
        <v>0</v>
      </c>
      <c r="L6" s="1" t="s">
        <v>79</v>
      </c>
      <c r="M6" s="2" t="str">
        <f t="shared" ref="M6:M8" si="8">IF(C6="","",IF(K6&lt;=$P$1,"þ","q"))</f>
        <v/>
      </c>
    </row>
    <row r="7" spans="1:20" ht="16.8" x14ac:dyDescent="0.3">
      <c r="A7" s="64" t="s">
        <v>114</v>
      </c>
      <c r="B7" s="61"/>
      <c r="C7" s="59"/>
      <c r="D7" s="59"/>
      <c r="E7" s="1" t="s">
        <v>79</v>
      </c>
      <c r="F7" s="1" t="s">
        <v>79</v>
      </c>
      <c r="G7" s="1" t="s">
        <v>79</v>
      </c>
      <c r="H7" s="1" t="s">
        <v>79</v>
      </c>
      <c r="I7" s="59"/>
      <c r="J7" s="59">
        <f t="shared" si="0"/>
        <v>0</v>
      </c>
      <c r="K7" s="59">
        <f t="shared" ref="K7" si="9">J7+C7</f>
        <v>0</v>
      </c>
      <c r="L7" s="1" t="s">
        <v>79</v>
      </c>
      <c r="M7" s="2" t="str">
        <f t="shared" ref="M7" si="10">IF(C7="","",IF(K7&lt;=$P$1,"þ","q"))</f>
        <v/>
      </c>
    </row>
    <row r="8" spans="1:20" ht="16.8" x14ac:dyDescent="0.3">
      <c r="A8" s="64" t="s">
        <v>114</v>
      </c>
      <c r="B8" s="61"/>
      <c r="C8" s="59"/>
      <c r="D8" s="59"/>
      <c r="E8" s="1" t="s">
        <v>79</v>
      </c>
      <c r="F8" s="1" t="s">
        <v>79</v>
      </c>
      <c r="G8" s="1" t="s">
        <v>79</v>
      </c>
      <c r="H8" s="1" t="s">
        <v>79</v>
      </c>
      <c r="I8" s="59"/>
      <c r="J8" s="59">
        <f t="shared" si="0"/>
        <v>0</v>
      </c>
      <c r="K8" s="59">
        <f t="shared" si="7"/>
        <v>0</v>
      </c>
      <c r="L8" s="1" t="s">
        <v>79</v>
      </c>
      <c r="M8" s="2" t="str">
        <f t="shared" si="8"/>
        <v/>
      </c>
    </row>
    <row r="9" spans="1:20" ht="16.8" x14ac:dyDescent="0.3">
      <c r="A9" s="64" t="s">
        <v>114</v>
      </c>
      <c r="B9" s="61"/>
      <c r="C9" s="59"/>
      <c r="D9" s="59"/>
      <c r="E9" s="1" t="s">
        <v>79</v>
      </c>
      <c r="F9" s="1" t="s">
        <v>79</v>
      </c>
      <c r="G9" s="1" t="s">
        <v>79</v>
      </c>
      <c r="H9" s="1" t="s">
        <v>79</v>
      </c>
      <c r="I9" s="59"/>
      <c r="J9" s="59">
        <f t="shared" si="0"/>
        <v>0</v>
      </c>
      <c r="K9" s="59">
        <f t="shared" ref="K9" si="11">J9+C9</f>
        <v>0</v>
      </c>
      <c r="L9" s="1" t="s">
        <v>79</v>
      </c>
      <c r="M9" s="2" t="str">
        <f t="shared" ref="M9" si="12">IF(C9="","",IF(K9&lt;=$P$1,"þ","q"))</f>
        <v/>
      </c>
    </row>
    <row r="10" spans="1:20" ht="16.8" x14ac:dyDescent="0.3">
      <c r="A10" s="65" t="s">
        <v>115</v>
      </c>
      <c r="B10" s="61"/>
      <c r="C10" s="59"/>
      <c r="D10" s="59"/>
      <c r="E10" s="1" t="s">
        <v>79</v>
      </c>
      <c r="F10" s="1" t="s">
        <v>79</v>
      </c>
      <c r="G10" s="1" t="s">
        <v>79</v>
      </c>
      <c r="H10" s="1" t="s">
        <v>79</v>
      </c>
      <c r="I10" s="59"/>
      <c r="J10" s="59">
        <f t="shared" si="0"/>
        <v>0</v>
      </c>
      <c r="K10" s="59">
        <f t="shared" ref="K10:K13" si="13">J10+C10</f>
        <v>0</v>
      </c>
      <c r="L10" s="1" t="s">
        <v>79</v>
      </c>
      <c r="M10" s="2" t="str">
        <f t="shared" ref="M10:M13" si="14">IF(C10="","",IF(K10&lt;=$P$1,"þ","q"))</f>
        <v/>
      </c>
    </row>
    <row r="11" spans="1:20" ht="16.8" x14ac:dyDescent="0.3">
      <c r="A11" s="65" t="s">
        <v>115</v>
      </c>
      <c r="B11" s="61"/>
      <c r="C11" s="59"/>
      <c r="D11" s="59"/>
      <c r="E11" s="1" t="s">
        <v>79</v>
      </c>
      <c r="F11" s="1" t="s">
        <v>79</v>
      </c>
      <c r="G11" s="1" t="s">
        <v>79</v>
      </c>
      <c r="H11" s="1" t="s">
        <v>79</v>
      </c>
      <c r="I11" s="59"/>
      <c r="J11" s="59">
        <f t="shared" si="0"/>
        <v>0</v>
      </c>
      <c r="K11" s="59">
        <f t="shared" si="13"/>
        <v>0</v>
      </c>
      <c r="L11" s="1" t="s">
        <v>79</v>
      </c>
      <c r="M11" s="2" t="str">
        <f t="shared" si="14"/>
        <v/>
      </c>
    </row>
    <row r="12" spans="1:20" ht="16.8" x14ac:dyDescent="0.3">
      <c r="A12" s="66" t="s">
        <v>124</v>
      </c>
      <c r="B12" s="61"/>
      <c r="C12" s="59"/>
      <c r="D12" s="59"/>
      <c r="E12" s="1" t="s">
        <v>79</v>
      </c>
      <c r="F12" s="1" t="s">
        <v>79</v>
      </c>
      <c r="G12" s="1" t="s">
        <v>79</v>
      </c>
      <c r="H12" s="1" t="s">
        <v>79</v>
      </c>
      <c r="I12" s="59"/>
      <c r="J12" s="59">
        <f t="shared" si="0"/>
        <v>0</v>
      </c>
      <c r="K12" s="59">
        <f t="shared" ref="K12" si="15">J12+C12</f>
        <v>0</v>
      </c>
      <c r="L12" s="1" t="s">
        <v>79</v>
      </c>
      <c r="M12" s="2" t="str">
        <f t="shared" ref="M12" si="16">IF(C12="","",IF(K12&lt;=$P$1,"þ","q"))</f>
        <v/>
      </c>
    </row>
    <row r="13" spans="1:20" ht="16.8" x14ac:dyDescent="0.3">
      <c r="A13" s="66" t="s">
        <v>124</v>
      </c>
      <c r="B13" s="61"/>
      <c r="C13" s="59"/>
      <c r="D13" s="59"/>
      <c r="E13" s="1" t="s">
        <v>79</v>
      </c>
      <c r="F13" s="1" t="s">
        <v>79</v>
      </c>
      <c r="G13" s="1" t="s">
        <v>79</v>
      </c>
      <c r="H13" s="1" t="s">
        <v>79</v>
      </c>
      <c r="I13" s="59"/>
      <c r="J13" s="59">
        <f t="shared" si="0"/>
        <v>0</v>
      </c>
      <c r="K13" s="59">
        <f t="shared" si="13"/>
        <v>0</v>
      </c>
      <c r="L13" s="1" t="s">
        <v>79</v>
      </c>
      <c r="M13" s="2" t="str">
        <f t="shared" si="14"/>
        <v/>
      </c>
    </row>
    <row r="14" spans="1:20" ht="16.8" x14ac:dyDescent="0.3">
      <c r="A14" s="66" t="s">
        <v>124</v>
      </c>
      <c r="B14" s="61"/>
      <c r="C14" s="59"/>
      <c r="D14" s="59"/>
      <c r="E14" s="1" t="s">
        <v>79</v>
      </c>
      <c r="F14" s="1" t="s">
        <v>79</v>
      </c>
      <c r="G14" s="1" t="s">
        <v>79</v>
      </c>
      <c r="H14" s="1" t="s">
        <v>79</v>
      </c>
      <c r="I14" s="59"/>
      <c r="J14" s="59">
        <f t="shared" si="0"/>
        <v>0</v>
      </c>
      <c r="K14" s="59">
        <f t="shared" ref="K14" si="17">J14+C14</f>
        <v>0</v>
      </c>
      <c r="L14" s="1" t="s">
        <v>79</v>
      </c>
      <c r="M14" s="2" t="str">
        <f t="shared" ref="M14" si="18">IF(C14="","",IF(K14&lt;=$P$1,"þ","q"))</f>
        <v/>
      </c>
    </row>
    <row r="15" spans="1:20" ht="16.8" x14ac:dyDescent="0.3">
      <c r="A15" s="66" t="s">
        <v>124</v>
      </c>
      <c r="B15" s="61"/>
      <c r="C15" s="59"/>
      <c r="D15" s="59"/>
      <c r="E15" s="1" t="s">
        <v>79</v>
      </c>
      <c r="F15" s="1" t="s">
        <v>79</v>
      </c>
      <c r="G15" s="1" t="s">
        <v>79</v>
      </c>
      <c r="H15" s="1" t="s">
        <v>79</v>
      </c>
      <c r="I15" s="59"/>
      <c r="J15" s="59">
        <f t="shared" si="0"/>
        <v>0</v>
      </c>
      <c r="K15" s="59">
        <f t="shared" ref="K15" si="19">J15+C15</f>
        <v>0</v>
      </c>
      <c r="L15" s="1" t="s">
        <v>79</v>
      </c>
      <c r="M15" s="2" t="str">
        <f t="shared" ref="M15" si="20">IF(C15="","",IF(K15&lt;=$P$1,"þ","q"))</f>
        <v/>
      </c>
    </row>
    <row r="16" spans="1:20" ht="16.8" x14ac:dyDescent="0.3">
      <c r="A16" s="60"/>
      <c r="B16" s="59"/>
      <c r="C16" s="59"/>
      <c r="D16" s="59"/>
      <c r="E16" s="1" t="s">
        <v>79</v>
      </c>
      <c r="F16" s="1" t="s">
        <v>79</v>
      </c>
      <c r="G16" s="1" t="s">
        <v>79</v>
      </c>
      <c r="H16" s="1" t="s">
        <v>79</v>
      </c>
      <c r="I16" s="59"/>
      <c r="J16" s="59">
        <f>IF($E16="þ",$D16,IF($F16="þ",($D16*10),IF($G16="þ",($D16*100),IF($H16="þ",($D16*600),$I16))))</f>
        <v>0</v>
      </c>
      <c r="K16" s="59">
        <f t="shared" ref="K16" si="21">J16+C16</f>
        <v>0</v>
      </c>
      <c r="L16" s="1" t="s">
        <v>79</v>
      </c>
      <c r="M16" s="2" t="str">
        <f t="shared" ref="M16:M18" si="22">IF(C16="","",IF(K16&lt;=$P$1,"þ","q"))</f>
        <v/>
      </c>
    </row>
    <row r="17" spans="1:13" ht="16.8" x14ac:dyDescent="0.3">
      <c r="A17" s="60"/>
      <c r="B17" s="59"/>
      <c r="C17" s="59"/>
      <c r="D17" s="59"/>
      <c r="E17" s="1" t="s">
        <v>79</v>
      </c>
      <c r="F17" s="1" t="s">
        <v>79</v>
      </c>
      <c r="G17" s="1" t="s">
        <v>79</v>
      </c>
      <c r="H17" s="1" t="s">
        <v>79</v>
      </c>
      <c r="I17" s="59"/>
      <c r="J17" s="59">
        <f>IF($E17="þ",$D17,IF($F17="þ",($D17*10),IF($G17="þ",($D17*100),IF($H17="þ",($D17*600),$I17))))</f>
        <v>0</v>
      </c>
      <c r="K17" s="59">
        <f t="shared" ref="K17" si="23">J17+C17</f>
        <v>0</v>
      </c>
      <c r="L17" s="1" t="s">
        <v>79</v>
      </c>
      <c r="M17" s="2" t="str">
        <f t="shared" si="22"/>
        <v/>
      </c>
    </row>
    <row r="18" spans="1:13" ht="16.8" x14ac:dyDescent="0.3">
      <c r="A18" s="60"/>
      <c r="B18" s="61"/>
      <c r="C18" s="59"/>
      <c r="D18" s="59"/>
      <c r="E18" s="1" t="s">
        <v>79</v>
      </c>
      <c r="F18" s="1" t="s">
        <v>79</v>
      </c>
      <c r="G18" s="1" t="s">
        <v>79</v>
      </c>
      <c r="H18" s="1" t="s">
        <v>79</v>
      </c>
      <c r="I18" s="59"/>
      <c r="J18" s="59">
        <f>IF($E18="þ",$D18,IF($F18="þ",($D18*10),IF($G18="þ",($D18*100),IF($H18="þ",($D18*600),$I18))))</f>
        <v>0</v>
      </c>
      <c r="K18" s="59">
        <f t="shared" ref="K18" si="24">J18+C18</f>
        <v>0</v>
      </c>
      <c r="L18" s="1" t="s">
        <v>79</v>
      </c>
      <c r="M18" s="2" t="str">
        <f t="shared" si="22"/>
        <v/>
      </c>
    </row>
    <row r="19" spans="1:13" ht="16.8" x14ac:dyDescent="0.3">
      <c r="A19" s="60"/>
      <c r="B19" s="61"/>
      <c r="C19" s="59"/>
      <c r="D19" s="59"/>
      <c r="E19" s="1" t="s">
        <v>79</v>
      </c>
      <c r="F19" s="1" t="s">
        <v>79</v>
      </c>
      <c r="G19" s="1" t="s">
        <v>79</v>
      </c>
      <c r="H19" s="1" t="s">
        <v>79</v>
      </c>
      <c r="I19" s="59"/>
      <c r="J19" s="59">
        <f>IF($E19="þ",$D19,IF($F19="þ",($D19*10),IF($G19="þ",($D19*100),IF($H19="þ",($D19*600),$I19))))</f>
        <v>0</v>
      </c>
      <c r="K19" s="59">
        <f t="shared" ref="K19" si="25">J19+C19</f>
        <v>0</v>
      </c>
      <c r="L19" s="1" t="s">
        <v>79</v>
      </c>
      <c r="M19" s="2" t="str">
        <f t="shared" ref="M19" si="26">IF(C19="","",IF(K19&lt;=$P$1,"þ","q"))</f>
        <v/>
      </c>
    </row>
  </sheetData>
  <sortState xmlns:xlrd2="http://schemas.microsoft.com/office/spreadsheetml/2017/richdata2" ref="A16:M18">
    <sortCondition ref="A16:A18"/>
    <sortCondition ref="C16:C18"/>
  </sortState>
  <conditionalFormatting sqref="E8:G8">
    <cfRule type="cellIs" dxfId="16" priority="57" stopIfTrue="1" operator="equal">
      <formula>"þ"</formula>
    </cfRule>
  </conditionalFormatting>
  <conditionalFormatting sqref="F9:G15">
    <cfRule type="cellIs" dxfId="15" priority="1" stopIfTrue="1" operator="equal">
      <formula>"þ"</formula>
    </cfRule>
  </conditionalFormatting>
  <conditionalFormatting sqref="F2:H7 E2:E15 L2:M19 E16:H19">
    <cfRule type="cellIs" dxfId="14" priority="3" stopIfTrue="1" operator="equal">
      <formula>"þ"</formula>
    </cfRule>
  </conditionalFormatting>
  <conditionalFormatting sqref="H8:H15">
    <cfRule type="cellIs" dxfId="13" priority="119" stopIfTrue="1" operator="equal">
      <formula>"þ"</formula>
    </cfRule>
  </conditionalFormatting>
  <conditionalFormatting sqref="K2:K19">
    <cfRule type="cellIs" dxfId="12" priority="36" operator="lessThan">
      <formula>$P$1</formula>
    </cfRule>
  </conditionalFormatting>
  <conditionalFormatting sqref="M9:M15">
    <cfRule type="cellIs" dxfId="11" priority="155" stopIfTrue="1" operator="equal">
      <formula>"þ"</formula>
    </cfRule>
  </conditionalFormatting>
  <conditionalFormatting sqref="P1">
    <cfRule type="cellIs" dxfId="10" priority="1045" operator="equal">
      <formula>0</formula>
    </cfRule>
  </conditionalFormatting>
  <conditionalFormatting sqref="R1">
    <cfRule type="cellIs" dxfId="9" priority="1044" operator="equal">
      <formula>0</formula>
    </cfRule>
  </conditionalFormatting>
  <conditionalFormatting sqref="T1">
    <cfRule type="cellIs" dxfId="8" priority="104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09765625" style="33" bestFit="1" customWidth="1"/>
    <col min="2" max="2" width="21.8984375" style="33" bestFit="1" customWidth="1"/>
    <col min="3" max="3" width="24.59765625" style="33" bestFit="1" customWidth="1"/>
    <col min="4" max="4" width="9.59765625" style="33" customWidth="1"/>
    <col min="5" max="5" width="4.8984375" style="33" bestFit="1" customWidth="1"/>
    <col min="6" max="6" width="5.796875" style="33" bestFit="1" customWidth="1"/>
    <col min="7" max="7" width="5.796875" style="33" customWidth="1"/>
    <col min="8" max="8" width="3.8984375" style="33" bestFit="1" customWidth="1"/>
    <col min="9" max="9" width="7.09765625" style="33" bestFit="1" customWidth="1"/>
    <col min="10" max="10" width="5.69921875" style="33" bestFit="1" customWidth="1"/>
    <col min="11" max="11" width="4.296875" style="33" bestFit="1" customWidth="1"/>
    <col min="12" max="12" width="5.3984375" style="33" bestFit="1" customWidth="1"/>
    <col min="13" max="13" width="4.296875" style="33" bestFit="1" customWidth="1"/>
    <col min="14" max="14" width="6.69921875" style="33" bestFit="1" customWidth="1"/>
    <col min="15" max="15" width="25.69921875" style="74" bestFit="1" customWidth="1"/>
    <col min="16" max="16384" width="8.796875" style="15"/>
  </cols>
  <sheetData>
    <row r="1" spans="1:15" ht="47.4" thickBot="1" x14ac:dyDescent="0.35">
      <c r="A1" s="91" t="s">
        <v>0</v>
      </c>
      <c r="B1" s="92" t="s">
        <v>32</v>
      </c>
      <c r="C1" s="92" t="s">
        <v>33</v>
      </c>
      <c r="D1" s="93" t="s">
        <v>113</v>
      </c>
      <c r="E1" s="94" t="s">
        <v>34</v>
      </c>
      <c r="F1" s="95" t="s">
        <v>86</v>
      </c>
      <c r="G1" s="93" t="s">
        <v>85</v>
      </c>
      <c r="H1" s="92" t="s">
        <v>35</v>
      </c>
      <c r="I1" s="92" t="s">
        <v>36</v>
      </c>
      <c r="J1" s="96" t="s">
        <v>84</v>
      </c>
      <c r="K1" s="97" t="s">
        <v>3</v>
      </c>
      <c r="L1" s="96" t="s">
        <v>23</v>
      </c>
      <c r="M1" s="98" t="s">
        <v>82</v>
      </c>
      <c r="N1" s="96" t="s">
        <v>81</v>
      </c>
      <c r="O1" s="96" t="s">
        <v>83</v>
      </c>
    </row>
    <row r="2" spans="1:15" x14ac:dyDescent="0.3">
      <c r="A2" s="12" t="s">
        <v>121</v>
      </c>
      <c r="B2" s="13" t="s">
        <v>135</v>
      </c>
      <c r="C2" s="13" t="s">
        <v>136</v>
      </c>
      <c r="D2" s="6" t="s">
        <v>79</v>
      </c>
      <c r="E2" s="12">
        <f>13-1</f>
        <v>12</v>
      </c>
      <c r="F2" s="79">
        <f t="shared" ref="F2:F7" si="0">5+2</f>
        <v>7</v>
      </c>
      <c r="G2" s="80">
        <v>1</v>
      </c>
      <c r="H2" s="13">
        <v>1</v>
      </c>
      <c r="I2" s="13">
        <v>0</v>
      </c>
      <c r="J2" s="13">
        <f t="shared" ref="J2:J4" si="1">IF(D2="þ",SUM(E2,G2:I2),SUM(E2,F2,H2,I2))</f>
        <v>20</v>
      </c>
      <c r="K2" s="14">
        <f t="shared" ref="K2:K4" ca="1" si="2">RANDBETWEEN(1,20)</f>
        <v>16</v>
      </c>
      <c r="L2" s="13">
        <f t="shared" ref="L2:L4" ca="1" si="3">SUM(J2:K2)</f>
        <v>36</v>
      </c>
      <c r="M2" s="81">
        <v>20</v>
      </c>
      <c r="N2" s="4" t="str">
        <f t="shared" ref="N2:N4" ca="1" si="4">IF(K2&gt;(M2-1),"þ","ý")</f>
        <v>ý</v>
      </c>
      <c r="O2" s="75"/>
    </row>
    <row r="3" spans="1:15" x14ac:dyDescent="0.3">
      <c r="A3" s="12" t="s">
        <v>121</v>
      </c>
      <c r="B3" s="13" t="s">
        <v>137</v>
      </c>
      <c r="C3" s="13" t="s">
        <v>136</v>
      </c>
      <c r="D3" s="6" t="s">
        <v>79</v>
      </c>
      <c r="E3" s="12">
        <f>E2-5</f>
        <v>7</v>
      </c>
      <c r="F3" s="79">
        <f t="shared" si="0"/>
        <v>7</v>
      </c>
      <c r="G3" s="80">
        <v>1</v>
      </c>
      <c r="H3" s="13">
        <v>1</v>
      </c>
      <c r="I3" s="13">
        <v>0</v>
      </c>
      <c r="J3" s="13">
        <f t="shared" si="1"/>
        <v>15</v>
      </c>
      <c r="K3" s="14">
        <f t="shared" ca="1" si="2"/>
        <v>6</v>
      </c>
      <c r="L3" s="13">
        <f t="shared" ca="1" si="3"/>
        <v>21</v>
      </c>
      <c r="M3" s="81">
        <v>20</v>
      </c>
      <c r="N3" s="4" t="str">
        <f t="shared" ca="1" si="4"/>
        <v>ý</v>
      </c>
      <c r="O3" s="75"/>
    </row>
    <row r="4" spans="1:15" x14ac:dyDescent="0.3">
      <c r="A4" s="12" t="s">
        <v>121</v>
      </c>
      <c r="B4" s="13" t="s">
        <v>138</v>
      </c>
      <c r="C4" s="13" t="s">
        <v>136</v>
      </c>
      <c r="D4" s="6" t="s">
        <v>79</v>
      </c>
      <c r="E4" s="12">
        <f>E3-5</f>
        <v>2</v>
      </c>
      <c r="F4" s="79">
        <f t="shared" si="0"/>
        <v>7</v>
      </c>
      <c r="G4" s="80">
        <v>1</v>
      </c>
      <c r="H4" s="13">
        <v>1</v>
      </c>
      <c r="I4" s="13">
        <v>0</v>
      </c>
      <c r="J4" s="13">
        <f t="shared" si="1"/>
        <v>10</v>
      </c>
      <c r="K4" s="14">
        <f t="shared" ca="1" si="2"/>
        <v>17</v>
      </c>
      <c r="L4" s="13">
        <f t="shared" ca="1" si="3"/>
        <v>27</v>
      </c>
      <c r="M4" s="81">
        <v>20</v>
      </c>
      <c r="N4" s="4" t="str">
        <f t="shared" ca="1" si="4"/>
        <v>ý</v>
      </c>
      <c r="O4" s="75"/>
    </row>
    <row r="5" spans="1:15" x14ac:dyDescent="0.3">
      <c r="A5" s="12" t="s">
        <v>121</v>
      </c>
      <c r="B5" s="13" t="s">
        <v>139</v>
      </c>
      <c r="C5" s="13" t="s">
        <v>140</v>
      </c>
      <c r="D5" s="6" t="s">
        <v>79</v>
      </c>
      <c r="E5" s="12">
        <f>13-1</f>
        <v>12</v>
      </c>
      <c r="F5" s="79">
        <f t="shared" si="0"/>
        <v>7</v>
      </c>
      <c r="G5" s="80">
        <v>1</v>
      </c>
      <c r="H5" s="13">
        <v>1</v>
      </c>
      <c r="I5" s="13">
        <v>0</v>
      </c>
      <c r="J5" s="13">
        <f t="shared" ref="J5:J7" si="5">IF(D5="þ",SUM(E5,G5:I5),SUM(E5,F5,H5,I5))</f>
        <v>20</v>
      </c>
      <c r="K5" s="14">
        <f t="shared" ref="K5:K7" ca="1" si="6">RANDBETWEEN(1,20)</f>
        <v>12</v>
      </c>
      <c r="L5" s="13">
        <f t="shared" ref="L5:L7" ca="1" si="7">SUM(J5:K5)</f>
        <v>32</v>
      </c>
      <c r="M5" s="81">
        <v>20</v>
      </c>
      <c r="N5" s="4" t="str">
        <f t="shared" ref="N5:N7" ca="1" si="8">IF(K5&gt;(M5-1),"þ","ý")</f>
        <v>ý</v>
      </c>
      <c r="O5" s="75"/>
    </row>
    <row r="6" spans="1:15" x14ac:dyDescent="0.3">
      <c r="A6" s="12" t="s">
        <v>121</v>
      </c>
      <c r="B6" s="13" t="s">
        <v>141</v>
      </c>
      <c r="C6" s="13" t="s">
        <v>142</v>
      </c>
      <c r="D6" s="6" t="s">
        <v>103</v>
      </c>
      <c r="E6" s="12">
        <f>13-1</f>
        <v>12</v>
      </c>
      <c r="F6" s="79">
        <v>-1</v>
      </c>
      <c r="G6" s="80">
        <v>0</v>
      </c>
      <c r="H6" s="13">
        <v>1</v>
      </c>
      <c r="I6" s="13">
        <v>0</v>
      </c>
      <c r="J6" s="13">
        <f t="shared" si="5"/>
        <v>13</v>
      </c>
      <c r="K6" s="14">
        <f t="shared" ca="1" si="6"/>
        <v>18</v>
      </c>
      <c r="L6" s="13">
        <f t="shared" ca="1" si="7"/>
        <v>31</v>
      </c>
      <c r="M6" s="81">
        <v>20</v>
      </c>
      <c r="N6" s="4" t="str">
        <f t="shared" ca="1" si="8"/>
        <v>ý</v>
      </c>
      <c r="O6" s="75"/>
    </row>
    <row r="7" spans="1:15" x14ac:dyDescent="0.3">
      <c r="A7" s="82" t="s">
        <v>121</v>
      </c>
      <c r="B7" s="85" t="s">
        <v>143</v>
      </c>
      <c r="C7" s="85" t="s">
        <v>143</v>
      </c>
      <c r="D7" s="5" t="s">
        <v>79</v>
      </c>
      <c r="E7" s="82">
        <f>13-1</f>
        <v>12</v>
      </c>
      <c r="F7" s="83">
        <f t="shared" si="0"/>
        <v>7</v>
      </c>
      <c r="G7" s="84">
        <v>0</v>
      </c>
      <c r="H7" s="85">
        <v>1</v>
      </c>
      <c r="I7" s="85">
        <v>0</v>
      </c>
      <c r="J7" s="85">
        <f t="shared" si="5"/>
        <v>20</v>
      </c>
      <c r="K7" s="86">
        <f t="shared" ca="1" si="6"/>
        <v>4</v>
      </c>
      <c r="L7" s="85">
        <f t="shared" ca="1" si="7"/>
        <v>24</v>
      </c>
      <c r="M7" s="87">
        <v>20</v>
      </c>
      <c r="N7" s="3" t="str">
        <f t="shared" ca="1" si="8"/>
        <v>ý</v>
      </c>
      <c r="O7" s="76"/>
    </row>
    <row r="8" spans="1:15" ht="17.399999999999999" x14ac:dyDescent="0.3">
      <c r="A8" s="12" t="s">
        <v>123</v>
      </c>
      <c r="B8" s="13" t="s">
        <v>144</v>
      </c>
      <c r="C8" s="13" t="s">
        <v>179</v>
      </c>
      <c r="D8" s="6" t="s">
        <v>79</v>
      </c>
      <c r="E8" s="12">
        <v>5</v>
      </c>
      <c r="F8" s="79">
        <v>0</v>
      </c>
      <c r="G8" s="80">
        <v>2</v>
      </c>
      <c r="H8" s="13">
        <v>2</v>
      </c>
      <c r="I8" s="13">
        <v>0</v>
      </c>
      <c r="J8" s="13">
        <f t="shared" ref="J8:J10" si="9">IF(D8="þ",SUM(E8,G8:I8),SUM(E8,F8,H8,I8))</f>
        <v>7</v>
      </c>
      <c r="K8" s="14">
        <f t="shared" ref="K8:K10" ca="1" si="10">RANDBETWEEN(1,20)</f>
        <v>8</v>
      </c>
      <c r="L8" s="13">
        <f t="shared" ref="L8:L10" ca="1" si="11">SUM(J8:K8)</f>
        <v>15</v>
      </c>
      <c r="M8" s="81">
        <v>20</v>
      </c>
      <c r="N8" s="4" t="str">
        <f t="shared" ref="N8:N10" ca="1" si="12">IF(K8&gt;(M8-1),"þ","ý")</f>
        <v>ý</v>
      </c>
      <c r="O8" s="75"/>
    </row>
    <row r="9" spans="1:15" x14ac:dyDescent="0.3">
      <c r="A9" s="12" t="s">
        <v>123</v>
      </c>
      <c r="B9" s="13" t="s">
        <v>145</v>
      </c>
      <c r="C9" s="13" t="s">
        <v>146</v>
      </c>
      <c r="D9" s="6" t="s">
        <v>103</v>
      </c>
      <c r="E9" s="12">
        <v>5</v>
      </c>
      <c r="F9" s="79">
        <v>0</v>
      </c>
      <c r="G9" s="80">
        <v>1</v>
      </c>
      <c r="H9" s="13">
        <v>1</v>
      </c>
      <c r="I9" s="13">
        <v>0</v>
      </c>
      <c r="J9" s="13">
        <f t="shared" si="9"/>
        <v>7</v>
      </c>
      <c r="K9" s="14">
        <f t="shared" ca="1" si="10"/>
        <v>4</v>
      </c>
      <c r="L9" s="13">
        <f t="shared" ca="1" si="11"/>
        <v>11</v>
      </c>
      <c r="M9" s="81">
        <v>20</v>
      </c>
      <c r="N9" s="4" t="str">
        <f t="shared" ca="1" si="12"/>
        <v>ý</v>
      </c>
      <c r="O9" s="75"/>
    </row>
    <row r="10" spans="1:15" x14ac:dyDescent="0.3">
      <c r="A10" s="12" t="s">
        <v>123</v>
      </c>
      <c r="B10" s="13" t="s">
        <v>141</v>
      </c>
      <c r="C10" s="13" t="s">
        <v>142</v>
      </c>
      <c r="D10" s="6" t="s">
        <v>103</v>
      </c>
      <c r="E10" s="12">
        <v>5</v>
      </c>
      <c r="F10" s="79">
        <v>0</v>
      </c>
      <c r="G10" s="80">
        <v>0</v>
      </c>
      <c r="H10" s="13">
        <v>0</v>
      </c>
      <c r="I10" s="13">
        <v>0</v>
      </c>
      <c r="J10" s="13">
        <f t="shared" si="9"/>
        <v>5</v>
      </c>
      <c r="K10" s="14">
        <f t="shared" ca="1" si="10"/>
        <v>4</v>
      </c>
      <c r="L10" s="13">
        <f t="shared" ca="1" si="11"/>
        <v>9</v>
      </c>
      <c r="M10" s="81">
        <v>20</v>
      </c>
      <c r="N10" s="4" t="str">
        <f t="shared" ca="1" si="12"/>
        <v>ý</v>
      </c>
      <c r="O10" s="75"/>
    </row>
    <row r="11" spans="1:15" x14ac:dyDescent="0.3">
      <c r="A11" s="12" t="s">
        <v>123</v>
      </c>
      <c r="B11" s="13" t="s">
        <v>147</v>
      </c>
      <c r="C11" s="13" t="s">
        <v>142</v>
      </c>
      <c r="D11" s="6" t="s">
        <v>103</v>
      </c>
      <c r="E11" s="12">
        <v>9</v>
      </c>
      <c r="F11" s="79">
        <v>0</v>
      </c>
      <c r="G11" s="80">
        <v>0</v>
      </c>
      <c r="H11" s="13">
        <v>0</v>
      </c>
      <c r="I11" s="13">
        <v>0</v>
      </c>
      <c r="J11" s="13">
        <f t="shared" ref="J11" si="13">IF(D11="þ",SUM(E11,G11:I11),SUM(E11,F11,H11,I11))</f>
        <v>9</v>
      </c>
      <c r="K11" s="14">
        <f t="shared" ref="K11:K33" ca="1" si="14">RANDBETWEEN(1,20)</f>
        <v>10</v>
      </c>
      <c r="L11" s="13">
        <f t="shared" ref="L11" ca="1" si="15">SUM(J11:K11)</f>
        <v>19</v>
      </c>
      <c r="M11" s="81">
        <v>20</v>
      </c>
      <c r="N11" s="4" t="str">
        <f t="shared" ref="N11" ca="1" si="16">IF(K11&gt;(M11-1),"þ","ý")</f>
        <v>ý</v>
      </c>
      <c r="O11" s="75"/>
    </row>
    <row r="12" spans="1:15" x14ac:dyDescent="0.3">
      <c r="A12" s="82" t="s">
        <v>123</v>
      </c>
      <c r="B12" s="85" t="s">
        <v>143</v>
      </c>
      <c r="C12" s="85" t="s">
        <v>143</v>
      </c>
      <c r="D12" s="5" t="s">
        <v>79</v>
      </c>
      <c r="E12" s="82">
        <v>5</v>
      </c>
      <c r="F12" s="83">
        <v>0</v>
      </c>
      <c r="G12" s="84">
        <v>0</v>
      </c>
      <c r="H12" s="85">
        <v>0</v>
      </c>
      <c r="I12" s="85">
        <v>0</v>
      </c>
      <c r="J12" s="85">
        <f t="shared" ref="J12" si="17">IF(D12="þ",SUM(E12,G12:I12),SUM(E12,F12,H12,I12))</f>
        <v>5</v>
      </c>
      <c r="K12" s="86">
        <f t="shared" ca="1" si="14"/>
        <v>8</v>
      </c>
      <c r="L12" s="85">
        <f t="shared" ref="L12" ca="1" si="18">SUM(J12:K12)</f>
        <v>13</v>
      </c>
      <c r="M12" s="87">
        <v>20</v>
      </c>
      <c r="N12" s="3" t="str">
        <f t="shared" ref="N12" ca="1" si="19">IF(K12&gt;(M12-1),"þ","ý")</f>
        <v>ý</v>
      </c>
      <c r="O12" s="76"/>
    </row>
    <row r="13" spans="1:15" x14ac:dyDescent="0.3">
      <c r="A13" s="12" t="s">
        <v>122</v>
      </c>
      <c r="B13" s="13" t="s">
        <v>148</v>
      </c>
      <c r="C13" s="13" t="s">
        <v>149</v>
      </c>
      <c r="D13" s="6" t="s">
        <v>79</v>
      </c>
      <c r="E13" s="12">
        <v>5</v>
      </c>
      <c r="F13" s="79">
        <v>0</v>
      </c>
      <c r="G13" s="80">
        <v>0</v>
      </c>
      <c r="H13" s="13">
        <v>2</v>
      </c>
      <c r="I13" s="13">
        <v>0</v>
      </c>
      <c r="J13" s="13">
        <f t="shared" ref="J13" si="20">IF(D13="þ",SUM(E13,G13:I13),SUM(E13,F13,H13,I13))</f>
        <v>7</v>
      </c>
      <c r="K13" s="14">
        <f t="shared" ca="1" si="14"/>
        <v>4</v>
      </c>
      <c r="L13" s="13">
        <f t="shared" ref="L13" ca="1" si="21">SUM(J13:K13)</f>
        <v>11</v>
      </c>
      <c r="M13" s="81">
        <v>20</v>
      </c>
      <c r="N13" s="4" t="str">
        <f t="shared" ref="N13" ca="1" si="22">IF(K13&gt;(M13-1),"þ","ý")</f>
        <v>ý</v>
      </c>
      <c r="O13" s="75"/>
    </row>
    <row r="14" spans="1:15" x14ac:dyDescent="0.3">
      <c r="A14" s="12" t="s">
        <v>122</v>
      </c>
      <c r="B14" s="13" t="s">
        <v>150</v>
      </c>
      <c r="C14" s="13" t="s">
        <v>151</v>
      </c>
      <c r="D14" s="6" t="s">
        <v>79</v>
      </c>
      <c r="E14" s="12">
        <v>5</v>
      </c>
      <c r="F14" s="79">
        <v>0</v>
      </c>
      <c r="G14" s="80">
        <v>0</v>
      </c>
      <c r="H14" s="13">
        <v>1</v>
      </c>
      <c r="I14" s="13">
        <v>0</v>
      </c>
      <c r="J14" s="13">
        <f t="shared" ref="J14:J17" si="23">IF(D14="þ",SUM(E14,G14:I14),SUM(E14,F14,H14,I14))</f>
        <v>6</v>
      </c>
      <c r="K14" s="14">
        <f t="shared" ca="1" si="14"/>
        <v>18</v>
      </c>
      <c r="L14" s="13">
        <f t="shared" ref="L14:L17" ca="1" si="24">SUM(J14:K14)</f>
        <v>24</v>
      </c>
      <c r="M14" s="81">
        <v>20</v>
      </c>
      <c r="N14" s="4" t="str">
        <f t="shared" ref="N14:N17" ca="1" si="25">IF(K14&gt;(M14-1),"þ","ý")</f>
        <v>ý</v>
      </c>
      <c r="O14" s="75"/>
    </row>
    <row r="15" spans="1:15" x14ac:dyDescent="0.3">
      <c r="A15" s="12" t="s">
        <v>122</v>
      </c>
      <c r="B15" s="88" t="s">
        <v>153</v>
      </c>
      <c r="C15" s="13" t="s">
        <v>152</v>
      </c>
      <c r="D15" s="6" t="s">
        <v>103</v>
      </c>
      <c r="E15" s="12">
        <v>5</v>
      </c>
      <c r="F15" s="79">
        <v>1</v>
      </c>
      <c r="G15" s="80">
        <v>1</v>
      </c>
      <c r="H15" s="13">
        <v>0</v>
      </c>
      <c r="I15" s="13">
        <v>0</v>
      </c>
      <c r="J15" s="13">
        <f t="shared" ref="J15:J16" si="26">IF(D15="þ",SUM(E15,G15:I15),SUM(E15,F15,H15,I15))</f>
        <v>6</v>
      </c>
      <c r="K15" s="14">
        <f t="shared" ca="1" si="14"/>
        <v>13</v>
      </c>
      <c r="L15" s="13">
        <f t="shared" ref="L15:L16" ca="1" si="27">SUM(J15:K15)</f>
        <v>19</v>
      </c>
      <c r="M15" s="81">
        <v>20</v>
      </c>
      <c r="N15" s="4" t="str">
        <f t="shared" ref="N15:N16" ca="1" si="28">IF(K15&gt;(M15-1),"þ","ý")</f>
        <v>ý</v>
      </c>
      <c r="O15" s="75" t="s">
        <v>180</v>
      </c>
    </row>
    <row r="16" spans="1:15" x14ac:dyDescent="0.3">
      <c r="A16" s="12" t="s">
        <v>122</v>
      </c>
      <c r="B16" s="13" t="s">
        <v>141</v>
      </c>
      <c r="C16" s="13" t="s">
        <v>142</v>
      </c>
      <c r="D16" s="6" t="s">
        <v>103</v>
      </c>
      <c r="E16" s="12">
        <v>5</v>
      </c>
      <c r="F16" s="79">
        <v>1</v>
      </c>
      <c r="G16" s="80">
        <v>1</v>
      </c>
      <c r="H16" s="13">
        <v>0</v>
      </c>
      <c r="I16" s="13">
        <v>0</v>
      </c>
      <c r="J16" s="13">
        <f t="shared" si="26"/>
        <v>6</v>
      </c>
      <c r="K16" s="14">
        <f t="shared" ca="1" si="14"/>
        <v>16</v>
      </c>
      <c r="L16" s="13">
        <f t="shared" ca="1" si="27"/>
        <v>22</v>
      </c>
      <c r="M16" s="81">
        <v>20</v>
      </c>
      <c r="N16" s="4" t="str">
        <f t="shared" ca="1" si="28"/>
        <v>ý</v>
      </c>
      <c r="O16" s="75"/>
    </row>
    <row r="17" spans="1:15" x14ac:dyDescent="0.3">
      <c r="A17" s="82" t="s">
        <v>122</v>
      </c>
      <c r="B17" s="85" t="s">
        <v>143</v>
      </c>
      <c r="C17" s="85" t="s">
        <v>143</v>
      </c>
      <c r="D17" s="5" t="s">
        <v>79</v>
      </c>
      <c r="E17" s="82">
        <v>5</v>
      </c>
      <c r="F17" s="83">
        <v>0</v>
      </c>
      <c r="G17" s="84">
        <v>0</v>
      </c>
      <c r="H17" s="85">
        <v>0</v>
      </c>
      <c r="I17" s="85">
        <v>0</v>
      </c>
      <c r="J17" s="85">
        <f t="shared" si="23"/>
        <v>5</v>
      </c>
      <c r="K17" s="86">
        <f t="shared" ca="1" si="14"/>
        <v>2</v>
      </c>
      <c r="L17" s="85">
        <f t="shared" ca="1" si="24"/>
        <v>7</v>
      </c>
      <c r="M17" s="87">
        <v>20</v>
      </c>
      <c r="N17" s="3" t="str">
        <f t="shared" ca="1" si="25"/>
        <v>ý</v>
      </c>
      <c r="O17" s="76"/>
    </row>
    <row r="18" spans="1:15" x14ac:dyDescent="0.3">
      <c r="A18" s="12" t="s">
        <v>160</v>
      </c>
      <c r="B18" s="13" t="s">
        <v>154</v>
      </c>
      <c r="C18" s="13" t="s">
        <v>161</v>
      </c>
      <c r="D18" s="6" t="s">
        <v>79</v>
      </c>
      <c r="E18" s="12">
        <v>0</v>
      </c>
      <c r="F18" s="79">
        <v>1</v>
      </c>
      <c r="G18" s="80">
        <v>2</v>
      </c>
      <c r="H18" s="13">
        <v>0</v>
      </c>
      <c r="I18" s="13">
        <v>0</v>
      </c>
      <c r="J18" s="13">
        <f t="shared" ref="J18:J24" si="29">IF(D18="þ",SUM(E18,G18:I18),SUM(E18,F18,H18,I18))</f>
        <v>1</v>
      </c>
      <c r="K18" s="14">
        <f t="shared" ca="1" si="14"/>
        <v>19</v>
      </c>
      <c r="L18" s="13">
        <f t="shared" ref="L18:L24" ca="1" si="30">SUM(J18:K18)</f>
        <v>20</v>
      </c>
      <c r="M18" s="81">
        <v>20</v>
      </c>
      <c r="N18" s="4" t="str">
        <f t="shared" ref="N18:N24" ca="1" si="31">IF(K18&gt;(M18-1),"þ","ý")</f>
        <v>ý</v>
      </c>
      <c r="O18" s="75"/>
    </row>
    <row r="19" spans="1:15" x14ac:dyDescent="0.3">
      <c r="A19" s="12" t="s">
        <v>160</v>
      </c>
      <c r="B19" s="13" t="s">
        <v>155</v>
      </c>
      <c r="C19" s="13" t="s">
        <v>161</v>
      </c>
      <c r="D19" s="6" t="s">
        <v>79</v>
      </c>
      <c r="E19" s="12">
        <v>0</v>
      </c>
      <c r="F19" s="79">
        <v>1</v>
      </c>
      <c r="G19" s="80">
        <v>2</v>
      </c>
      <c r="H19" s="13">
        <v>0</v>
      </c>
      <c r="I19" s="13">
        <v>0</v>
      </c>
      <c r="J19" s="13">
        <f t="shared" ref="J19" si="32">IF(D19="þ",SUM(E19,G19:I19),SUM(E19,F19,H19,I19))</f>
        <v>1</v>
      </c>
      <c r="K19" s="14">
        <f t="shared" ca="1" si="14"/>
        <v>15</v>
      </c>
      <c r="L19" s="13">
        <f t="shared" ref="L19" ca="1" si="33">SUM(J19:K19)</f>
        <v>16</v>
      </c>
      <c r="M19" s="81">
        <v>20</v>
      </c>
      <c r="N19" s="4" t="str">
        <f t="shared" ref="N19" ca="1" si="34">IF(K19&gt;(M19-1),"þ","ý")</f>
        <v>ý</v>
      </c>
      <c r="O19" s="75"/>
    </row>
    <row r="20" spans="1:15" x14ac:dyDescent="0.3">
      <c r="A20" s="82" t="s">
        <v>160</v>
      </c>
      <c r="B20" s="85" t="s">
        <v>143</v>
      </c>
      <c r="C20" s="85" t="s">
        <v>143</v>
      </c>
      <c r="D20" s="5" t="s">
        <v>79</v>
      </c>
      <c r="E20" s="82">
        <v>0</v>
      </c>
      <c r="F20" s="83">
        <v>1</v>
      </c>
      <c r="G20" s="84">
        <v>2</v>
      </c>
      <c r="H20" s="85">
        <v>0</v>
      </c>
      <c r="I20" s="85">
        <v>0</v>
      </c>
      <c r="J20" s="85">
        <f t="shared" si="29"/>
        <v>1</v>
      </c>
      <c r="K20" s="86">
        <f t="shared" ca="1" si="14"/>
        <v>12</v>
      </c>
      <c r="L20" s="85">
        <f t="shared" ca="1" si="30"/>
        <v>13</v>
      </c>
      <c r="M20" s="87">
        <v>20</v>
      </c>
      <c r="N20" s="3" t="str">
        <f t="shared" ca="1" si="31"/>
        <v>ý</v>
      </c>
      <c r="O20" s="76"/>
    </row>
    <row r="21" spans="1:15" x14ac:dyDescent="0.3">
      <c r="A21" s="12" t="s">
        <v>125</v>
      </c>
      <c r="B21" s="13" t="s">
        <v>154</v>
      </c>
      <c r="C21" s="13" t="s">
        <v>191</v>
      </c>
      <c r="D21" s="6" t="s">
        <v>103</v>
      </c>
      <c r="E21" s="12">
        <v>3</v>
      </c>
      <c r="F21" s="79">
        <v>-5</v>
      </c>
      <c r="G21" s="80">
        <v>2</v>
      </c>
      <c r="H21" s="13">
        <v>0</v>
      </c>
      <c r="I21" s="13">
        <v>2</v>
      </c>
      <c r="J21" s="13">
        <f t="shared" si="29"/>
        <v>7</v>
      </c>
      <c r="K21" s="14">
        <f t="shared" ca="1" si="14"/>
        <v>20</v>
      </c>
      <c r="L21" s="13">
        <f t="shared" ca="1" si="30"/>
        <v>27</v>
      </c>
      <c r="M21" s="81">
        <v>20</v>
      </c>
      <c r="N21" s="4" t="str">
        <f t="shared" ca="1" si="31"/>
        <v>þ</v>
      </c>
      <c r="O21" s="75" t="s">
        <v>192</v>
      </c>
    </row>
    <row r="22" spans="1:15" x14ac:dyDescent="0.3">
      <c r="A22" s="12" t="s">
        <v>125</v>
      </c>
      <c r="B22" s="13" t="s">
        <v>155</v>
      </c>
      <c r="C22" s="13" t="s">
        <v>191</v>
      </c>
      <c r="D22" s="6" t="s">
        <v>103</v>
      </c>
      <c r="E22" s="12">
        <v>3</v>
      </c>
      <c r="F22" s="79">
        <v>-5</v>
      </c>
      <c r="G22" s="80">
        <v>2</v>
      </c>
      <c r="H22" s="13">
        <v>0</v>
      </c>
      <c r="I22" s="13">
        <v>2</v>
      </c>
      <c r="J22" s="13">
        <f t="shared" ref="J22:J23" si="35">IF(D22="þ",SUM(E22,G22:I22),SUM(E22,F22,H22,I22))</f>
        <v>7</v>
      </c>
      <c r="K22" s="14">
        <f t="shared" ca="1" si="14"/>
        <v>3</v>
      </c>
      <c r="L22" s="13">
        <f t="shared" ref="L22:L23" ca="1" si="36">SUM(J22:K22)</f>
        <v>10</v>
      </c>
      <c r="M22" s="81">
        <v>20</v>
      </c>
      <c r="N22" s="4" t="str">
        <f t="shared" ref="N22:N23" ca="1" si="37">IF(K22&gt;(M22-1),"þ","ý")</f>
        <v>ý</v>
      </c>
      <c r="O22" s="75" t="s">
        <v>192</v>
      </c>
    </row>
    <row r="23" spans="1:15" x14ac:dyDescent="0.3">
      <c r="A23" s="12" t="s">
        <v>125</v>
      </c>
      <c r="B23" s="13" t="s">
        <v>190</v>
      </c>
      <c r="C23" s="13" t="s">
        <v>161</v>
      </c>
      <c r="D23" s="6" t="s">
        <v>103</v>
      </c>
      <c r="E23" s="12">
        <v>3</v>
      </c>
      <c r="F23" s="79">
        <v>-5</v>
      </c>
      <c r="G23" s="80">
        <v>2</v>
      </c>
      <c r="H23" s="13">
        <v>0</v>
      </c>
      <c r="I23" s="13">
        <v>2</v>
      </c>
      <c r="J23" s="13">
        <f t="shared" si="35"/>
        <v>7</v>
      </c>
      <c r="K23" s="14">
        <f t="shared" ca="1" si="14"/>
        <v>16</v>
      </c>
      <c r="L23" s="13">
        <f t="shared" ca="1" si="36"/>
        <v>23</v>
      </c>
      <c r="M23" s="81">
        <v>20</v>
      </c>
      <c r="N23" s="4" t="str">
        <f t="shared" ca="1" si="37"/>
        <v>ý</v>
      </c>
      <c r="O23" s="75"/>
    </row>
    <row r="24" spans="1:15" x14ac:dyDescent="0.3">
      <c r="A24" s="82" t="s">
        <v>125</v>
      </c>
      <c r="B24" s="85" t="s">
        <v>143</v>
      </c>
      <c r="C24" s="85" t="s">
        <v>143</v>
      </c>
      <c r="D24" s="5" t="s">
        <v>79</v>
      </c>
      <c r="E24" s="82">
        <v>3</v>
      </c>
      <c r="F24" s="83">
        <v>-5</v>
      </c>
      <c r="G24" s="84">
        <v>2</v>
      </c>
      <c r="H24" s="85">
        <v>0</v>
      </c>
      <c r="I24" s="85">
        <v>2</v>
      </c>
      <c r="J24" s="85">
        <f t="shared" si="29"/>
        <v>0</v>
      </c>
      <c r="K24" s="86">
        <f t="shared" ca="1" si="14"/>
        <v>16</v>
      </c>
      <c r="L24" s="85">
        <f t="shared" ca="1" si="30"/>
        <v>16</v>
      </c>
      <c r="M24" s="87">
        <v>20</v>
      </c>
      <c r="N24" s="3" t="str">
        <f t="shared" ca="1" si="31"/>
        <v>ý</v>
      </c>
      <c r="O24" s="76"/>
    </row>
    <row r="25" spans="1:15" x14ac:dyDescent="0.3">
      <c r="A25" s="12" t="s">
        <v>168</v>
      </c>
      <c r="B25" s="13" t="s">
        <v>170</v>
      </c>
      <c r="C25" s="13" t="s">
        <v>169</v>
      </c>
      <c r="D25" s="6" t="s">
        <v>103</v>
      </c>
      <c r="E25" s="12">
        <v>2</v>
      </c>
      <c r="F25" s="79">
        <v>0</v>
      </c>
      <c r="G25" s="80">
        <v>1</v>
      </c>
      <c r="H25" s="13">
        <v>0</v>
      </c>
      <c r="I25" s="13">
        <v>0</v>
      </c>
      <c r="J25" s="13">
        <f t="shared" ref="J25:J26" si="38">IF(D25="þ",SUM(E25,G25:I25),SUM(E25,F25,H25,I25))</f>
        <v>3</v>
      </c>
      <c r="K25" s="14">
        <f t="shared" ca="1" si="14"/>
        <v>8</v>
      </c>
      <c r="L25" s="13">
        <f t="shared" ref="L25:L26" ca="1" si="39">SUM(J25:K25)</f>
        <v>11</v>
      </c>
      <c r="M25" s="81">
        <v>20</v>
      </c>
      <c r="N25" s="4" t="str">
        <f t="shared" ref="N25:N26" ca="1" si="40">IF(K25&gt;(M25-1),"þ","ý")</f>
        <v>ý</v>
      </c>
      <c r="O25" s="75"/>
    </row>
    <row r="26" spans="1:15" x14ac:dyDescent="0.3">
      <c r="A26" s="82" t="s">
        <v>168</v>
      </c>
      <c r="B26" s="85" t="s">
        <v>143</v>
      </c>
      <c r="C26" s="85" t="s">
        <v>143</v>
      </c>
      <c r="D26" s="5" t="s">
        <v>79</v>
      </c>
      <c r="E26" s="82">
        <v>2</v>
      </c>
      <c r="F26" s="83">
        <v>0</v>
      </c>
      <c r="G26" s="84">
        <v>1</v>
      </c>
      <c r="H26" s="85">
        <v>0</v>
      </c>
      <c r="I26" s="85">
        <v>0</v>
      </c>
      <c r="J26" s="85">
        <f t="shared" si="38"/>
        <v>2</v>
      </c>
      <c r="K26" s="86">
        <f t="shared" ca="1" si="14"/>
        <v>7</v>
      </c>
      <c r="L26" s="85">
        <f t="shared" ca="1" si="39"/>
        <v>9</v>
      </c>
      <c r="M26" s="87">
        <v>20</v>
      </c>
      <c r="N26" s="3" t="str">
        <f t="shared" ca="1" si="40"/>
        <v>ý</v>
      </c>
      <c r="O26" s="76"/>
    </row>
    <row r="27" spans="1:15" x14ac:dyDescent="0.3">
      <c r="A27" s="89" t="s">
        <v>166</v>
      </c>
      <c r="B27" s="13" t="s">
        <v>154</v>
      </c>
      <c r="C27" s="13" t="s">
        <v>149</v>
      </c>
      <c r="D27" s="6" t="s">
        <v>79</v>
      </c>
      <c r="E27" s="12">
        <v>2</v>
      </c>
      <c r="F27" s="79">
        <v>2</v>
      </c>
      <c r="G27" s="80">
        <v>2</v>
      </c>
      <c r="H27" s="13">
        <v>0</v>
      </c>
      <c r="I27" s="13">
        <v>0</v>
      </c>
      <c r="J27" s="13">
        <f t="shared" ref="J27:J33" si="41">IF(D27="þ",SUM(E27,G27:I27),SUM(E27,F27,H27,I27))</f>
        <v>4</v>
      </c>
      <c r="K27" s="14">
        <f t="shared" ca="1" si="14"/>
        <v>20</v>
      </c>
      <c r="L27" s="13">
        <f t="shared" ref="L27:L33" ca="1" si="42">SUM(J27:K27)</f>
        <v>24</v>
      </c>
      <c r="M27" s="81">
        <v>20</v>
      </c>
      <c r="N27" s="4" t="str">
        <f t="shared" ref="N27:N33" ca="1" si="43">IF(K27&gt;(M27-1),"þ","ý")</f>
        <v>þ</v>
      </c>
      <c r="O27" s="77" t="s">
        <v>167</v>
      </c>
    </row>
    <row r="28" spans="1:15" x14ac:dyDescent="0.3">
      <c r="A28" s="89" t="s">
        <v>166</v>
      </c>
      <c r="B28" s="13" t="s">
        <v>155</v>
      </c>
      <c r="C28" s="13" t="s">
        <v>149</v>
      </c>
      <c r="D28" s="6" t="s">
        <v>79</v>
      </c>
      <c r="E28" s="12">
        <v>2</v>
      </c>
      <c r="F28" s="79">
        <v>2</v>
      </c>
      <c r="G28" s="80">
        <v>2</v>
      </c>
      <c r="H28" s="13">
        <v>0</v>
      </c>
      <c r="I28" s="13">
        <v>0</v>
      </c>
      <c r="J28" s="13">
        <f t="shared" si="41"/>
        <v>4</v>
      </c>
      <c r="K28" s="14">
        <f t="shared" ca="1" si="14"/>
        <v>11</v>
      </c>
      <c r="L28" s="13">
        <f t="shared" ca="1" si="42"/>
        <v>15</v>
      </c>
      <c r="M28" s="81">
        <v>20</v>
      </c>
      <c r="N28" s="4" t="str">
        <f t="shared" ca="1" si="43"/>
        <v>ý</v>
      </c>
      <c r="O28" s="75" t="s">
        <v>164</v>
      </c>
    </row>
    <row r="29" spans="1:15" x14ac:dyDescent="0.3">
      <c r="A29" s="90" t="s">
        <v>166</v>
      </c>
      <c r="B29" s="85" t="s">
        <v>143</v>
      </c>
      <c r="C29" s="85" t="s">
        <v>143</v>
      </c>
      <c r="D29" s="5" t="s">
        <v>79</v>
      </c>
      <c r="E29" s="82">
        <v>2</v>
      </c>
      <c r="F29" s="83">
        <v>2</v>
      </c>
      <c r="G29" s="84">
        <v>2</v>
      </c>
      <c r="H29" s="85">
        <v>0</v>
      </c>
      <c r="I29" s="85">
        <v>0</v>
      </c>
      <c r="J29" s="85">
        <f t="shared" si="41"/>
        <v>4</v>
      </c>
      <c r="K29" s="86">
        <f t="shared" ca="1" si="14"/>
        <v>14</v>
      </c>
      <c r="L29" s="85">
        <f t="shared" ca="1" si="42"/>
        <v>18</v>
      </c>
      <c r="M29" s="87">
        <v>20</v>
      </c>
      <c r="N29" s="3" t="str">
        <f t="shared" ca="1" si="43"/>
        <v>ý</v>
      </c>
      <c r="O29" s="78"/>
    </row>
    <row r="30" spans="1:15" x14ac:dyDescent="0.3">
      <c r="A30" s="250" t="s">
        <v>181</v>
      </c>
      <c r="B30" s="251" t="s">
        <v>182</v>
      </c>
      <c r="C30" s="251" t="s">
        <v>183</v>
      </c>
      <c r="D30" s="6" t="s">
        <v>103</v>
      </c>
      <c r="E30" s="253">
        <v>7</v>
      </c>
      <c r="F30" s="252">
        <v>-1</v>
      </c>
      <c r="G30" s="254">
        <v>4</v>
      </c>
      <c r="H30" s="251">
        <v>1</v>
      </c>
      <c r="I30" s="251">
        <v>0</v>
      </c>
      <c r="J30" s="251">
        <f t="shared" si="41"/>
        <v>12</v>
      </c>
      <c r="K30" s="255">
        <f t="shared" ca="1" si="14"/>
        <v>2</v>
      </c>
      <c r="L30" s="251">
        <f t="shared" ca="1" si="42"/>
        <v>14</v>
      </c>
      <c r="M30" s="256">
        <v>20</v>
      </c>
      <c r="N30" s="4" t="str">
        <f t="shared" ca="1" si="43"/>
        <v>ý</v>
      </c>
      <c r="O30" s="257"/>
    </row>
    <row r="31" spans="1:15" x14ac:dyDescent="0.3">
      <c r="A31" s="250" t="s">
        <v>181</v>
      </c>
      <c r="B31" s="251" t="s">
        <v>184</v>
      </c>
      <c r="C31" s="251" t="s">
        <v>185</v>
      </c>
      <c r="D31" s="6" t="s">
        <v>79</v>
      </c>
      <c r="E31" s="253">
        <v>7</v>
      </c>
      <c r="F31" s="252">
        <v>-1</v>
      </c>
      <c r="G31" s="254">
        <v>4</v>
      </c>
      <c r="H31" s="251">
        <v>3</v>
      </c>
      <c r="I31" s="251">
        <v>0</v>
      </c>
      <c r="J31" s="251">
        <f t="shared" si="41"/>
        <v>9</v>
      </c>
      <c r="K31" s="255">
        <f t="shared" ca="1" si="14"/>
        <v>19</v>
      </c>
      <c r="L31" s="251">
        <f t="shared" ca="1" si="42"/>
        <v>28</v>
      </c>
      <c r="M31" s="256">
        <v>20</v>
      </c>
      <c r="N31" s="4" t="str">
        <f t="shared" ca="1" si="43"/>
        <v>ý</v>
      </c>
      <c r="O31" s="257"/>
    </row>
    <row r="32" spans="1:15" x14ac:dyDescent="0.3">
      <c r="A32" s="250" t="s">
        <v>181</v>
      </c>
      <c r="B32" s="251" t="s">
        <v>186</v>
      </c>
      <c r="C32" s="251" t="s">
        <v>187</v>
      </c>
      <c r="D32" s="6" t="s">
        <v>103</v>
      </c>
      <c r="E32" s="253">
        <v>7</v>
      </c>
      <c r="F32" s="252">
        <v>-1</v>
      </c>
      <c r="G32" s="254">
        <v>4</v>
      </c>
      <c r="H32" s="251">
        <v>0</v>
      </c>
      <c r="I32" s="251">
        <v>0</v>
      </c>
      <c r="J32" s="251">
        <f t="shared" si="41"/>
        <v>11</v>
      </c>
      <c r="K32" s="255">
        <f t="shared" ca="1" si="14"/>
        <v>3</v>
      </c>
      <c r="L32" s="251">
        <f t="shared" ca="1" si="42"/>
        <v>14</v>
      </c>
      <c r="M32" s="256">
        <v>20</v>
      </c>
      <c r="N32" s="4" t="str">
        <f t="shared" ca="1" si="43"/>
        <v>ý</v>
      </c>
      <c r="O32" s="257"/>
    </row>
    <row r="33" spans="1:15" x14ac:dyDescent="0.3">
      <c r="A33" s="258" t="s">
        <v>181</v>
      </c>
      <c r="B33" s="259" t="s">
        <v>143</v>
      </c>
      <c r="C33" s="259" t="s">
        <v>143</v>
      </c>
      <c r="D33" s="5" t="s">
        <v>79</v>
      </c>
      <c r="E33" s="261">
        <v>7</v>
      </c>
      <c r="F33" s="260">
        <v>-1</v>
      </c>
      <c r="G33" s="262">
        <v>4</v>
      </c>
      <c r="H33" s="259">
        <v>0</v>
      </c>
      <c r="I33" s="259">
        <v>0</v>
      </c>
      <c r="J33" s="259">
        <f t="shared" si="41"/>
        <v>6</v>
      </c>
      <c r="K33" s="263">
        <f t="shared" ca="1" si="14"/>
        <v>14</v>
      </c>
      <c r="L33" s="259">
        <f t="shared" ca="1" si="42"/>
        <v>20</v>
      </c>
      <c r="M33" s="264">
        <v>20</v>
      </c>
      <c r="N33" s="3" t="str">
        <f t="shared" ca="1" si="43"/>
        <v>ý</v>
      </c>
      <c r="O33" s="265"/>
    </row>
  </sheetData>
  <conditionalFormatting sqref="D2:D33">
    <cfRule type="cellIs" dxfId="7" priority="1" operator="equal">
      <formula>"þ"</formula>
    </cfRule>
  </conditionalFormatting>
  <conditionalFormatting sqref="K2:K33">
    <cfRule type="cellIs" dxfId="6" priority="3" operator="greaterThanOrEqual">
      <formula>$M2</formula>
    </cfRule>
  </conditionalFormatting>
  <conditionalFormatting sqref="N2:N33">
    <cfRule type="cellIs" dxfId="5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2" style="101" bestFit="1" customWidth="1"/>
    <col min="2" max="2" width="18.3984375" style="101" bestFit="1" customWidth="1"/>
    <col min="3" max="3" width="6.19921875" style="101" bestFit="1" customWidth="1"/>
    <col min="4" max="4" width="4.296875" style="101" bestFit="1" customWidth="1"/>
    <col min="5" max="5" width="6.296875" style="101" bestFit="1" customWidth="1"/>
    <col min="6" max="6" width="4" style="101"/>
    <col min="7" max="7" width="16.69921875" style="101" bestFit="1" customWidth="1"/>
    <col min="8" max="8" width="8.09765625" style="101" bestFit="1" customWidth="1"/>
    <col min="9" max="9" width="6.19921875" style="101" bestFit="1" customWidth="1"/>
    <col min="10" max="10" width="4.296875" style="101" bestFit="1" customWidth="1"/>
    <col min="11" max="11" width="6.296875" style="101" bestFit="1" customWidth="1"/>
    <col min="12" max="12" width="19.3984375" style="101" bestFit="1" customWidth="1"/>
    <col min="13" max="16384" width="4" style="101"/>
  </cols>
  <sheetData>
    <row r="1" spans="1:11" s="102" customFormat="1" x14ac:dyDescent="0.3">
      <c r="A1" s="99" t="s">
        <v>0</v>
      </c>
      <c r="B1" s="99" t="s">
        <v>62</v>
      </c>
      <c r="C1" s="99" t="s">
        <v>37</v>
      </c>
      <c r="D1" s="100" t="s">
        <v>3</v>
      </c>
      <c r="E1" s="99" t="s">
        <v>97</v>
      </c>
      <c r="F1" s="101"/>
      <c r="G1" s="99" t="s">
        <v>0</v>
      </c>
      <c r="H1" s="99" t="s">
        <v>62</v>
      </c>
      <c r="I1" s="99" t="s">
        <v>37</v>
      </c>
      <c r="J1" s="100" t="s">
        <v>3</v>
      </c>
      <c r="K1" s="99" t="s">
        <v>97</v>
      </c>
    </row>
    <row r="2" spans="1:11" x14ac:dyDescent="0.3">
      <c r="A2" s="103" t="s">
        <v>123</v>
      </c>
      <c r="B2" s="33" t="s">
        <v>38</v>
      </c>
      <c r="C2" s="104">
        <v>6</v>
      </c>
      <c r="D2" s="105">
        <f t="shared" ref="D2:D13" ca="1" si="0">RANDBETWEEN(1,20)</f>
        <v>13</v>
      </c>
      <c r="E2" s="104">
        <f t="shared" ref="E2:E4" ca="1" si="1">D2+C2</f>
        <v>19</v>
      </c>
      <c r="G2" s="89" t="s">
        <v>163</v>
      </c>
      <c r="H2" s="33" t="s">
        <v>38</v>
      </c>
      <c r="I2" s="106">
        <v>7</v>
      </c>
      <c r="J2" s="14">
        <f t="shared" ref="J2:J4" ca="1" si="2">RANDBETWEEN(1,20)</f>
        <v>5</v>
      </c>
      <c r="K2" s="13">
        <f t="shared" ref="K2:K4" ca="1" si="3">J2+I2</f>
        <v>12</v>
      </c>
    </row>
    <row r="3" spans="1:11" x14ac:dyDescent="0.3">
      <c r="A3" s="12" t="s">
        <v>123</v>
      </c>
      <c r="B3" s="33" t="s">
        <v>39</v>
      </c>
      <c r="C3" s="13">
        <v>7</v>
      </c>
      <c r="D3" s="14">
        <f t="shared" ca="1" si="0"/>
        <v>20</v>
      </c>
      <c r="E3" s="13">
        <f t="shared" ca="1" si="1"/>
        <v>27</v>
      </c>
      <c r="G3" s="89" t="s">
        <v>163</v>
      </c>
      <c r="H3" s="33" t="s">
        <v>39</v>
      </c>
      <c r="I3" s="106">
        <v>5</v>
      </c>
      <c r="J3" s="14">
        <f t="shared" ca="1" si="2"/>
        <v>14</v>
      </c>
      <c r="K3" s="13">
        <f t="shared" ca="1" si="3"/>
        <v>19</v>
      </c>
    </row>
    <row r="4" spans="1:11" x14ac:dyDescent="0.3">
      <c r="A4" s="82" t="s">
        <v>123</v>
      </c>
      <c r="B4" s="107" t="s">
        <v>40</v>
      </c>
      <c r="C4" s="85">
        <v>9</v>
      </c>
      <c r="D4" s="86">
        <f t="shared" ca="1" si="0"/>
        <v>20</v>
      </c>
      <c r="E4" s="85">
        <f t="shared" ca="1" si="1"/>
        <v>29</v>
      </c>
      <c r="G4" s="90" t="s">
        <v>163</v>
      </c>
      <c r="H4" s="107" t="s">
        <v>40</v>
      </c>
      <c r="I4" s="108">
        <v>2</v>
      </c>
      <c r="J4" s="86">
        <f t="shared" ca="1" si="2"/>
        <v>15</v>
      </c>
      <c r="K4" s="85">
        <f t="shared" ca="1" si="3"/>
        <v>17</v>
      </c>
    </row>
    <row r="5" spans="1:11" x14ac:dyDescent="0.3">
      <c r="A5" s="103" t="s">
        <v>122</v>
      </c>
      <c r="B5" s="33" t="s">
        <v>38</v>
      </c>
      <c r="C5" s="104">
        <v>9</v>
      </c>
      <c r="D5" s="105">
        <f t="shared" ca="1" si="0"/>
        <v>16</v>
      </c>
      <c r="E5" s="104">
        <f t="shared" ref="E5:E7" ca="1" si="4">D5+C5</f>
        <v>25</v>
      </c>
      <c r="G5" s="89" t="s">
        <v>159</v>
      </c>
      <c r="H5" s="33" t="s">
        <v>38</v>
      </c>
      <c r="I5" s="106">
        <v>6</v>
      </c>
      <c r="J5" s="14">
        <f t="shared" ref="J5:J8" ca="1" si="5">RANDBETWEEN(1,20)</f>
        <v>3</v>
      </c>
      <c r="K5" s="13">
        <f t="shared" ref="K5:K8" ca="1" si="6">J5+I5</f>
        <v>9</v>
      </c>
    </row>
    <row r="6" spans="1:11" x14ac:dyDescent="0.3">
      <c r="A6" s="12" t="s">
        <v>122</v>
      </c>
      <c r="B6" s="33" t="s">
        <v>39</v>
      </c>
      <c r="C6" s="13">
        <v>5</v>
      </c>
      <c r="D6" s="14">
        <f t="shared" ca="1" si="0"/>
        <v>3</v>
      </c>
      <c r="E6" s="13">
        <f t="shared" ca="1" si="4"/>
        <v>8</v>
      </c>
      <c r="G6" s="89" t="s">
        <v>159</v>
      </c>
      <c r="H6" s="33" t="s">
        <v>39</v>
      </c>
      <c r="I6" s="106">
        <v>7</v>
      </c>
      <c r="J6" s="14">
        <f t="shared" ca="1" si="5"/>
        <v>16</v>
      </c>
      <c r="K6" s="13">
        <f t="shared" ca="1" si="6"/>
        <v>23</v>
      </c>
    </row>
    <row r="7" spans="1:11" x14ac:dyDescent="0.3">
      <c r="A7" s="82" t="s">
        <v>122</v>
      </c>
      <c r="B7" s="107" t="s">
        <v>40</v>
      </c>
      <c r="C7" s="85">
        <v>9</v>
      </c>
      <c r="D7" s="86">
        <f t="shared" ca="1" si="0"/>
        <v>8</v>
      </c>
      <c r="E7" s="85">
        <f t="shared" ca="1" si="4"/>
        <v>17</v>
      </c>
      <c r="G7" s="90" t="s">
        <v>159</v>
      </c>
      <c r="H7" s="107" t="s">
        <v>40</v>
      </c>
      <c r="I7" s="108">
        <v>7</v>
      </c>
      <c r="J7" s="86">
        <f t="shared" ca="1" si="5"/>
        <v>4</v>
      </c>
      <c r="K7" s="85">
        <f t="shared" ca="1" si="6"/>
        <v>11</v>
      </c>
    </row>
    <row r="8" spans="1:11" x14ac:dyDescent="0.3">
      <c r="A8" s="103" t="s">
        <v>121</v>
      </c>
      <c r="B8" s="33" t="s">
        <v>38</v>
      </c>
      <c r="C8" s="104">
        <v>6</v>
      </c>
      <c r="D8" s="105">
        <f t="shared" ca="1" si="0"/>
        <v>12</v>
      </c>
      <c r="E8" s="104">
        <f t="shared" ref="E8:E10" ca="1" si="7">D8+C8</f>
        <v>18</v>
      </c>
      <c r="G8" s="90" t="s">
        <v>159</v>
      </c>
      <c r="H8" s="107" t="s">
        <v>40</v>
      </c>
      <c r="I8" s="108"/>
      <c r="J8" s="86">
        <f t="shared" ca="1" si="5"/>
        <v>15</v>
      </c>
      <c r="K8" s="85">
        <f t="shared" ca="1" si="6"/>
        <v>15</v>
      </c>
    </row>
    <row r="9" spans="1:11" x14ac:dyDescent="0.3">
      <c r="A9" s="12" t="s">
        <v>121</v>
      </c>
      <c r="B9" s="33" t="s">
        <v>39</v>
      </c>
      <c r="C9" s="13">
        <v>7</v>
      </c>
      <c r="D9" s="14">
        <f t="shared" ca="1" si="0"/>
        <v>5</v>
      </c>
      <c r="E9" s="13">
        <f t="shared" ca="1" si="7"/>
        <v>12</v>
      </c>
    </row>
    <row r="10" spans="1:11" x14ac:dyDescent="0.3">
      <c r="A10" s="82" t="s">
        <v>121</v>
      </c>
      <c r="B10" s="107" t="s">
        <v>40</v>
      </c>
      <c r="C10" s="85">
        <v>9</v>
      </c>
      <c r="D10" s="86">
        <f t="shared" ca="1" si="0"/>
        <v>9</v>
      </c>
      <c r="E10" s="85">
        <f t="shared" ca="1" si="7"/>
        <v>18</v>
      </c>
    </row>
    <row r="11" spans="1:11" x14ac:dyDescent="0.3">
      <c r="A11" s="103" t="s">
        <v>168</v>
      </c>
      <c r="B11" s="33" t="s">
        <v>38</v>
      </c>
      <c r="C11" s="104">
        <v>1</v>
      </c>
      <c r="D11" s="105">
        <f t="shared" ca="1" si="0"/>
        <v>10</v>
      </c>
      <c r="E11" s="104">
        <f t="shared" ref="E11:E13" ca="1" si="8">D11+C11</f>
        <v>11</v>
      </c>
    </row>
    <row r="12" spans="1:11" x14ac:dyDescent="0.3">
      <c r="A12" s="12" t="s">
        <v>168</v>
      </c>
      <c r="B12" s="33" t="s">
        <v>39</v>
      </c>
      <c r="C12" s="13">
        <v>4</v>
      </c>
      <c r="D12" s="14">
        <f t="shared" ca="1" si="0"/>
        <v>15</v>
      </c>
      <c r="E12" s="13">
        <f t="shared" ca="1" si="8"/>
        <v>19</v>
      </c>
    </row>
    <row r="13" spans="1:11" x14ac:dyDescent="0.3">
      <c r="A13" s="82" t="s">
        <v>168</v>
      </c>
      <c r="B13" s="107" t="s">
        <v>40</v>
      </c>
      <c r="C13" s="85">
        <v>4</v>
      </c>
      <c r="D13" s="86">
        <f t="shared" ca="1" si="0"/>
        <v>11</v>
      </c>
      <c r="E13" s="85">
        <f t="shared" ca="1" si="8"/>
        <v>15</v>
      </c>
    </row>
    <row r="14" spans="1:11" x14ac:dyDescent="0.3">
      <c r="A14" s="109" t="s">
        <v>122</v>
      </c>
      <c r="B14" s="110" t="s">
        <v>156</v>
      </c>
      <c r="C14" s="111">
        <v>10</v>
      </c>
      <c r="D14" s="112">
        <f t="shared" ref="D14:D21" ca="1" si="9">RANDBETWEEN(1,20)</f>
        <v>20</v>
      </c>
      <c r="E14" s="113">
        <f t="shared" ref="E14:E21" ca="1" si="10">D14+C14</f>
        <v>30</v>
      </c>
    </row>
    <row r="15" spans="1:11" x14ac:dyDescent="0.3">
      <c r="A15" s="109" t="s">
        <v>122</v>
      </c>
      <c r="B15" s="110" t="s">
        <v>157</v>
      </c>
      <c r="C15" s="111">
        <v>12</v>
      </c>
      <c r="D15" s="112">
        <f t="shared" ca="1" si="9"/>
        <v>15</v>
      </c>
      <c r="E15" s="113">
        <f t="shared" ca="1" si="10"/>
        <v>27</v>
      </c>
    </row>
    <row r="16" spans="1:11" x14ac:dyDescent="0.3">
      <c r="A16" s="109" t="s">
        <v>121</v>
      </c>
      <c r="B16" s="110" t="s">
        <v>112</v>
      </c>
      <c r="C16" s="111">
        <v>2</v>
      </c>
      <c r="D16" s="112">
        <f t="shared" ca="1" si="9"/>
        <v>10</v>
      </c>
      <c r="E16" s="113">
        <f t="shared" ca="1" si="10"/>
        <v>12</v>
      </c>
    </row>
    <row r="17" spans="1:5" x14ac:dyDescent="0.3">
      <c r="A17" s="109" t="s">
        <v>122</v>
      </c>
      <c r="B17" s="110" t="s">
        <v>156</v>
      </c>
      <c r="C17" s="111">
        <v>8</v>
      </c>
      <c r="D17" s="112">
        <f t="shared" ca="1" si="9"/>
        <v>2</v>
      </c>
      <c r="E17" s="113">
        <f t="shared" ca="1" si="10"/>
        <v>10</v>
      </c>
    </row>
    <row r="18" spans="1:5" x14ac:dyDescent="0.3">
      <c r="A18" s="109" t="s">
        <v>122</v>
      </c>
      <c r="B18" s="110" t="s">
        <v>112</v>
      </c>
      <c r="C18" s="111">
        <v>9</v>
      </c>
      <c r="D18" s="112">
        <f t="shared" ca="1" si="9"/>
        <v>17</v>
      </c>
      <c r="E18" s="113">
        <f t="shared" ca="1" si="10"/>
        <v>26</v>
      </c>
    </row>
    <row r="19" spans="1:5" x14ac:dyDescent="0.3">
      <c r="A19" s="103" t="s">
        <v>160</v>
      </c>
      <c r="B19" s="33" t="s">
        <v>38</v>
      </c>
      <c r="C19" s="104">
        <v>0</v>
      </c>
      <c r="D19" s="105">
        <f t="shared" ca="1" si="9"/>
        <v>20</v>
      </c>
      <c r="E19" s="104">
        <f t="shared" ca="1" si="10"/>
        <v>20</v>
      </c>
    </row>
    <row r="20" spans="1:5" x14ac:dyDescent="0.3">
      <c r="A20" s="12" t="s">
        <v>160</v>
      </c>
      <c r="B20" s="33" t="s">
        <v>39</v>
      </c>
      <c r="C20" s="13">
        <v>1</v>
      </c>
      <c r="D20" s="14">
        <f t="shared" ca="1" si="9"/>
        <v>5</v>
      </c>
      <c r="E20" s="13">
        <f t="shared" ca="1" si="10"/>
        <v>6</v>
      </c>
    </row>
    <row r="21" spans="1:5" x14ac:dyDescent="0.3">
      <c r="A21" s="82" t="s">
        <v>160</v>
      </c>
      <c r="B21" s="107" t="s">
        <v>40</v>
      </c>
      <c r="C21" s="85">
        <v>2</v>
      </c>
      <c r="D21" s="86">
        <f t="shared" ca="1" si="9"/>
        <v>9</v>
      </c>
      <c r="E21" s="85">
        <f t="shared" ca="1" si="10"/>
        <v>11</v>
      </c>
    </row>
  </sheetData>
  <conditionalFormatting sqref="A14:A18">
    <cfRule type="cellIs" dxfId="4" priority="1" operator="equal">
      <formula>"No"</formula>
    </cfRule>
    <cfRule type="cellIs" dxfId="3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tabSelected="1" zoomScaleNormal="100" workbookViewId="0">
      <pane xSplit="1" ySplit="1" topLeftCell="G2" activePane="bottomRight" state="frozen"/>
      <selection pane="topRight"/>
      <selection pane="bottomLeft"/>
      <selection pane="bottomRight" activeCell="AD9" sqref="AD9"/>
    </sheetView>
  </sheetViews>
  <sheetFormatPr defaultColWidth="9.69921875" defaultRowHeight="15.6" x14ac:dyDescent="0.3"/>
  <cols>
    <col min="1" max="1" width="19.19921875" style="231" bestFit="1" customWidth="1"/>
    <col min="2" max="2" width="5.69921875" style="231" customWidth="1"/>
    <col min="3" max="3" width="7.69921875" style="231" bestFit="1" customWidth="1"/>
    <col min="4" max="4" width="5" style="231" bestFit="1" customWidth="1"/>
    <col min="5" max="5" width="5.8984375" style="231" bestFit="1" customWidth="1"/>
    <col min="6" max="6" width="3.69921875" style="231" bestFit="1" customWidth="1"/>
    <col min="7" max="7" width="6.09765625" style="231" bestFit="1" customWidth="1"/>
    <col min="8" max="8" width="13.09765625" style="33" bestFit="1" customWidth="1"/>
    <col min="9" max="9" width="2.8984375" style="33" bestFit="1" customWidth="1"/>
    <col min="10" max="10" width="7.19921875" style="33" bestFit="1" customWidth="1"/>
    <col min="11" max="11" width="7.296875" style="33" bestFit="1" customWidth="1"/>
    <col min="12" max="12" width="7" style="33" bestFit="1" customWidth="1"/>
    <col min="13" max="13" width="4.796875" style="33" bestFit="1" customWidth="1"/>
    <col min="14" max="14" width="4.69921875" style="33" bestFit="1" customWidth="1"/>
    <col min="15" max="15" width="8" style="33" bestFit="1" customWidth="1"/>
    <col min="16" max="16" width="5.3984375" style="33" bestFit="1" customWidth="1"/>
    <col min="17" max="17" width="7.09765625" style="33" customWidth="1"/>
    <col min="18" max="18" width="8.09765625" style="33" customWidth="1"/>
    <col min="19" max="19" width="6.09765625" style="33" bestFit="1" customWidth="1"/>
    <col min="20" max="20" width="5" style="33" bestFit="1" customWidth="1"/>
    <col min="21" max="21" width="5.796875" style="33" bestFit="1" customWidth="1"/>
    <col min="22" max="22" width="9" style="33" customWidth="1"/>
    <col min="23" max="23" width="12.3984375" style="33" customWidth="1"/>
    <col min="24" max="24" width="7.796875" style="33" bestFit="1" customWidth="1"/>
    <col min="25" max="25" width="10.59765625" style="33" customWidth="1"/>
    <col min="26" max="26" width="5.69921875" style="33" bestFit="1" customWidth="1"/>
    <col min="27" max="27" width="7.3984375" style="33" bestFit="1" customWidth="1"/>
    <col min="28" max="28" width="4.3984375" style="33" bestFit="1" customWidth="1"/>
    <col min="29" max="29" width="6.69921875" style="33" hidden="1" customWidth="1"/>
    <col min="30" max="30" width="7.59765625" style="33" bestFit="1" customWidth="1"/>
    <col min="31" max="31" width="1.59765625" style="33" customWidth="1"/>
    <col min="32" max="16384" width="9.69921875" style="33"/>
  </cols>
  <sheetData>
    <row r="1" spans="1:32" s="142" customFormat="1" ht="48" thickTop="1" thickBot="1" x14ac:dyDescent="0.35">
      <c r="A1" s="114" t="s">
        <v>0</v>
      </c>
      <c r="B1" s="115" t="s">
        <v>94</v>
      </c>
      <c r="C1" s="116" t="s">
        <v>128</v>
      </c>
      <c r="D1" s="117" t="s">
        <v>42</v>
      </c>
      <c r="E1" s="118" t="s">
        <v>41</v>
      </c>
      <c r="F1" s="119" t="s">
        <v>43</v>
      </c>
      <c r="G1" s="120" t="s">
        <v>64</v>
      </c>
      <c r="H1" s="121" t="s">
        <v>44</v>
      </c>
      <c r="I1" s="122"/>
      <c r="J1" s="123" t="s">
        <v>45</v>
      </c>
      <c r="K1" s="124" t="s">
        <v>46</v>
      </c>
      <c r="L1" s="125" t="s">
        <v>47</v>
      </c>
      <c r="M1" s="126" t="s">
        <v>48</v>
      </c>
      <c r="N1" s="127" t="s">
        <v>49</v>
      </c>
      <c r="O1" s="128" t="s">
        <v>50</v>
      </c>
      <c r="P1" s="129" t="s">
        <v>51</v>
      </c>
      <c r="Q1" s="248" t="s">
        <v>68</v>
      </c>
      <c r="R1" s="130" t="s">
        <v>65</v>
      </c>
      <c r="S1" s="131" t="s">
        <v>52</v>
      </c>
      <c r="T1" s="132" t="s">
        <v>53</v>
      </c>
      <c r="U1" s="133" t="s">
        <v>66</v>
      </c>
      <c r="V1" s="134" t="s">
        <v>69</v>
      </c>
      <c r="W1" s="135" t="s">
        <v>54</v>
      </c>
      <c r="X1" s="136" t="s">
        <v>55</v>
      </c>
      <c r="Y1" s="137" t="s">
        <v>56</v>
      </c>
      <c r="Z1" s="138" t="s">
        <v>67</v>
      </c>
      <c r="AA1" s="139" t="s">
        <v>57</v>
      </c>
      <c r="AB1" s="140" t="s">
        <v>58</v>
      </c>
      <c r="AC1" s="136" t="s">
        <v>59</v>
      </c>
      <c r="AD1" s="141" t="s">
        <v>60</v>
      </c>
      <c r="AF1" s="143" t="s">
        <v>104</v>
      </c>
    </row>
    <row r="2" spans="1:32" ht="16.2" thickTop="1" x14ac:dyDescent="0.3">
      <c r="A2" s="144" t="s">
        <v>115</v>
      </c>
      <c r="B2" s="145">
        <v>1</v>
      </c>
      <c r="C2" s="146">
        <v>0</v>
      </c>
      <c r="D2" s="147">
        <v>16</v>
      </c>
      <c r="E2" s="148">
        <v>18</v>
      </c>
      <c r="F2" s="149">
        <v>20</v>
      </c>
      <c r="G2" s="150">
        <v>0</v>
      </c>
      <c r="H2" s="151" t="s">
        <v>61</v>
      </c>
      <c r="I2" s="152">
        <v>0</v>
      </c>
      <c r="J2" s="153">
        <v>8</v>
      </c>
      <c r="K2" s="154"/>
      <c r="L2" s="155"/>
      <c r="M2" s="156">
        <v>5</v>
      </c>
      <c r="N2" s="157">
        <v>29</v>
      </c>
      <c r="O2" s="158"/>
      <c r="P2" s="159">
        <v>13</v>
      </c>
      <c r="Q2" s="249"/>
      <c r="R2" s="160" t="s">
        <v>93</v>
      </c>
      <c r="S2" s="161"/>
      <c r="T2" s="162"/>
      <c r="U2" s="163"/>
      <c r="V2" s="164"/>
      <c r="W2" s="165"/>
      <c r="X2" s="166">
        <f>SUM(J2:V2)</f>
        <v>55</v>
      </c>
      <c r="Y2" s="167"/>
      <c r="Z2" s="168"/>
      <c r="AA2" s="169"/>
      <c r="AB2" s="170">
        <v>81</v>
      </c>
      <c r="AC2" s="59">
        <f t="shared" ref="AC2:AC15" si="0">SUM(AA2:AB2)-(X2+Y2)</f>
        <v>26</v>
      </c>
      <c r="AD2" s="171">
        <f t="shared" ref="AD2:AD15" si="1">SMALL(AB2:AC2,1)+Z2</f>
        <v>26</v>
      </c>
      <c r="AF2" s="172"/>
    </row>
    <row r="3" spans="1:32" x14ac:dyDescent="0.3">
      <c r="A3" s="144" t="s">
        <v>114</v>
      </c>
      <c r="B3" s="144">
        <v>1</v>
      </c>
      <c r="C3" s="146">
        <v>0</v>
      </c>
      <c r="D3" s="147">
        <f>14</f>
        <v>14</v>
      </c>
      <c r="E3" s="173">
        <f>21</f>
        <v>21</v>
      </c>
      <c r="F3" s="149">
        <f>24</f>
        <v>24</v>
      </c>
      <c r="G3" s="150">
        <v>0</v>
      </c>
      <c r="H3" s="151" t="s">
        <v>61</v>
      </c>
      <c r="I3" s="152">
        <v>0</v>
      </c>
      <c r="J3" s="174">
        <v>6</v>
      </c>
      <c r="K3" s="175">
        <v>9</v>
      </c>
      <c r="L3" s="155">
        <v>1</v>
      </c>
      <c r="M3" s="156">
        <v>5</v>
      </c>
      <c r="N3" s="157">
        <v>6</v>
      </c>
      <c r="O3" s="158">
        <v>7</v>
      </c>
      <c r="P3" s="159"/>
      <c r="Q3" s="249"/>
      <c r="R3" s="160" t="s">
        <v>93</v>
      </c>
      <c r="S3" s="161" t="s">
        <v>93</v>
      </c>
      <c r="T3" s="176"/>
      <c r="U3" s="177"/>
      <c r="V3" s="178"/>
      <c r="W3" s="165"/>
      <c r="X3" s="166">
        <f t="shared" ref="X3:X15" si="2">SUM(J3:V3)</f>
        <v>34</v>
      </c>
      <c r="Y3" s="167">
        <v>15</v>
      </c>
      <c r="Z3" s="168"/>
      <c r="AA3" s="179"/>
      <c r="AB3" s="170">
        <v>48</v>
      </c>
      <c r="AC3" s="59">
        <f t="shared" si="0"/>
        <v>-1</v>
      </c>
      <c r="AD3" s="171">
        <f t="shared" si="1"/>
        <v>-1</v>
      </c>
      <c r="AF3" s="180"/>
    </row>
    <row r="4" spans="1:32" x14ac:dyDescent="0.3">
      <c r="A4" s="144" t="s">
        <v>105</v>
      </c>
      <c r="B4" s="144">
        <v>1</v>
      </c>
      <c r="C4" s="146">
        <v>0</v>
      </c>
      <c r="D4" s="147">
        <f>14</f>
        <v>14</v>
      </c>
      <c r="E4" s="173">
        <f>21</f>
        <v>21</v>
      </c>
      <c r="F4" s="149">
        <f>24</f>
        <v>24</v>
      </c>
      <c r="G4" s="150">
        <v>0</v>
      </c>
      <c r="H4" s="151" t="s">
        <v>61</v>
      </c>
      <c r="I4" s="152">
        <v>0</v>
      </c>
      <c r="J4" s="174">
        <v>14</v>
      </c>
      <c r="K4" s="175"/>
      <c r="L4" s="155"/>
      <c r="M4" s="156">
        <v>2</v>
      </c>
      <c r="N4" s="157">
        <v>7</v>
      </c>
      <c r="O4" s="181" t="s">
        <v>120</v>
      </c>
      <c r="P4" s="159"/>
      <c r="Q4" s="249">
        <v>40</v>
      </c>
      <c r="R4" s="160" t="s">
        <v>93</v>
      </c>
      <c r="S4" s="161" t="s">
        <v>93</v>
      </c>
      <c r="T4" s="176"/>
      <c r="U4" s="177"/>
      <c r="V4" s="178"/>
      <c r="W4" s="165"/>
      <c r="X4" s="166">
        <f t="shared" si="2"/>
        <v>63</v>
      </c>
      <c r="Y4" s="167"/>
      <c r="Z4" s="168"/>
      <c r="AA4" s="179">
        <v>23</v>
      </c>
      <c r="AB4" s="170">
        <v>69</v>
      </c>
      <c r="AC4" s="59">
        <f t="shared" si="0"/>
        <v>29</v>
      </c>
      <c r="AD4" s="171">
        <f t="shared" si="1"/>
        <v>29</v>
      </c>
      <c r="AF4" s="180"/>
    </row>
    <row r="5" spans="1:32" x14ac:dyDescent="0.3">
      <c r="A5" s="144" t="s">
        <v>107</v>
      </c>
      <c r="B5" s="267">
        <v>1</v>
      </c>
      <c r="C5" s="146">
        <v>0</v>
      </c>
      <c r="D5" s="192">
        <f>13</f>
        <v>13</v>
      </c>
      <c r="E5" s="193">
        <v>21</v>
      </c>
      <c r="F5" s="194">
        <v>23</v>
      </c>
      <c r="G5" s="195">
        <v>0</v>
      </c>
      <c r="H5" s="196" t="s">
        <v>61</v>
      </c>
      <c r="I5" s="197">
        <v>0</v>
      </c>
      <c r="J5" s="198">
        <v>46</v>
      </c>
      <c r="K5" s="199"/>
      <c r="L5" s="200"/>
      <c r="M5" s="201"/>
      <c r="N5" s="202"/>
      <c r="O5" s="203"/>
      <c r="P5" s="204"/>
      <c r="Q5" s="190"/>
      <c r="R5" s="186" t="s">
        <v>93</v>
      </c>
      <c r="S5" s="187" t="s">
        <v>93</v>
      </c>
      <c r="T5" s="205"/>
      <c r="U5" s="206"/>
      <c r="V5" s="207">
        <v>14</v>
      </c>
      <c r="W5" s="208"/>
      <c r="X5" s="166">
        <f t="shared" si="2"/>
        <v>60</v>
      </c>
      <c r="Y5" s="209">
        <v>39</v>
      </c>
      <c r="Z5" s="210"/>
      <c r="AA5" s="211"/>
      <c r="AB5" s="212">
        <v>100</v>
      </c>
      <c r="AC5" s="213">
        <f t="shared" si="0"/>
        <v>1</v>
      </c>
      <c r="AD5" s="214">
        <f t="shared" si="1"/>
        <v>1</v>
      </c>
      <c r="AE5" s="268"/>
      <c r="AF5" s="269"/>
    </row>
    <row r="6" spans="1:32" x14ac:dyDescent="0.3">
      <c r="A6" s="182" t="s">
        <v>174</v>
      </c>
      <c r="B6" s="182">
        <v>1</v>
      </c>
      <c r="C6" s="146">
        <v>0</v>
      </c>
      <c r="D6" s="147">
        <v>12</v>
      </c>
      <c r="E6" s="148">
        <v>12</v>
      </c>
      <c r="F6" s="149">
        <v>14</v>
      </c>
      <c r="G6" s="150">
        <v>8</v>
      </c>
      <c r="H6" s="151" t="s">
        <v>61</v>
      </c>
      <c r="I6" s="152">
        <v>0</v>
      </c>
      <c r="J6" s="174"/>
      <c r="K6" s="175"/>
      <c r="L6" s="155"/>
      <c r="M6" s="183" t="s">
        <v>165</v>
      </c>
      <c r="N6" s="184" t="s">
        <v>165</v>
      </c>
      <c r="O6" s="185" t="s">
        <v>165</v>
      </c>
      <c r="P6" s="159"/>
      <c r="Q6" s="249">
        <v>8</v>
      </c>
      <c r="R6" s="186"/>
      <c r="S6" s="187"/>
      <c r="T6" s="176"/>
      <c r="U6" s="177"/>
      <c r="V6" s="178"/>
      <c r="W6" s="165"/>
      <c r="X6" s="166">
        <f t="shared" ref="X6" si="3">SUM(J6:V6)</f>
        <v>8</v>
      </c>
      <c r="Y6" s="167"/>
      <c r="Z6" s="168"/>
      <c r="AA6" s="179"/>
      <c r="AB6" s="170">
        <v>28</v>
      </c>
      <c r="AC6" s="59">
        <f t="shared" ref="AC6" si="4">SUM(AA6:AB6)-(X6+Y6)</f>
        <v>20</v>
      </c>
      <c r="AD6" s="171">
        <f t="shared" ref="AD6" si="5">SMALL(AB6:AC6,1)+Z6</f>
        <v>20</v>
      </c>
      <c r="AF6" s="180"/>
    </row>
    <row r="7" spans="1:32" x14ac:dyDescent="0.3">
      <c r="A7" s="182" t="s">
        <v>175</v>
      </c>
      <c r="B7" s="182">
        <v>1</v>
      </c>
      <c r="C7" s="146">
        <v>0</v>
      </c>
      <c r="D7" s="147">
        <v>12</v>
      </c>
      <c r="E7" s="148">
        <v>12</v>
      </c>
      <c r="F7" s="149">
        <v>14</v>
      </c>
      <c r="G7" s="150">
        <v>8</v>
      </c>
      <c r="H7" s="151" t="s">
        <v>61</v>
      </c>
      <c r="I7" s="152">
        <v>0</v>
      </c>
      <c r="J7" s="174"/>
      <c r="K7" s="175"/>
      <c r="L7" s="155"/>
      <c r="M7" s="183" t="s">
        <v>165</v>
      </c>
      <c r="N7" s="184" t="s">
        <v>165</v>
      </c>
      <c r="O7" s="185" t="s">
        <v>165</v>
      </c>
      <c r="P7" s="159"/>
      <c r="Q7" s="249">
        <v>14</v>
      </c>
      <c r="R7" s="186"/>
      <c r="S7" s="187"/>
      <c r="T7" s="176"/>
      <c r="U7" s="177"/>
      <c r="V7" s="178"/>
      <c r="W7" s="165"/>
      <c r="X7" s="166">
        <f t="shared" ref="X7:X8" si="6">SUM(J7:V7)</f>
        <v>14</v>
      </c>
      <c r="Y7" s="167"/>
      <c r="Z7" s="168"/>
      <c r="AA7" s="179"/>
      <c r="AB7" s="170">
        <v>28</v>
      </c>
      <c r="AC7" s="59">
        <f t="shared" ref="AC7:AC8" si="7">SUM(AA7:AB7)-(X7+Y7)</f>
        <v>14</v>
      </c>
      <c r="AD7" s="171">
        <f t="shared" ref="AD7:AD8" si="8">SMALL(AB7:AC7,1)+Z7</f>
        <v>14</v>
      </c>
      <c r="AF7" s="180"/>
    </row>
    <row r="8" spans="1:32" x14ac:dyDescent="0.3">
      <c r="A8" s="182" t="s">
        <v>176</v>
      </c>
      <c r="B8" s="182">
        <v>1</v>
      </c>
      <c r="C8" s="146">
        <v>0</v>
      </c>
      <c r="D8" s="147">
        <v>12</v>
      </c>
      <c r="E8" s="148">
        <v>12</v>
      </c>
      <c r="F8" s="149">
        <v>14</v>
      </c>
      <c r="G8" s="150">
        <v>8</v>
      </c>
      <c r="H8" s="151" t="s">
        <v>61</v>
      </c>
      <c r="I8" s="152">
        <v>0</v>
      </c>
      <c r="J8" s="174"/>
      <c r="K8" s="175"/>
      <c r="L8" s="155"/>
      <c r="M8" s="183" t="s">
        <v>165</v>
      </c>
      <c r="N8" s="184" t="s">
        <v>165</v>
      </c>
      <c r="O8" s="185" t="s">
        <v>165</v>
      </c>
      <c r="P8" s="159"/>
      <c r="Q8" s="249">
        <v>5</v>
      </c>
      <c r="R8" s="186"/>
      <c r="S8" s="187"/>
      <c r="T8" s="176"/>
      <c r="U8" s="177"/>
      <c r="V8" s="178"/>
      <c r="W8" s="165"/>
      <c r="X8" s="166">
        <f t="shared" si="6"/>
        <v>5</v>
      </c>
      <c r="Y8" s="167"/>
      <c r="Z8" s="168"/>
      <c r="AA8" s="179"/>
      <c r="AB8" s="170">
        <v>28</v>
      </c>
      <c r="AC8" s="59">
        <f t="shared" si="7"/>
        <v>23</v>
      </c>
      <c r="AD8" s="171">
        <f t="shared" si="8"/>
        <v>23</v>
      </c>
      <c r="AF8" s="180"/>
    </row>
    <row r="9" spans="1:32" x14ac:dyDescent="0.3">
      <c r="A9" s="188" t="s">
        <v>124</v>
      </c>
      <c r="B9" s="188">
        <v>2</v>
      </c>
      <c r="C9" s="146">
        <v>0</v>
      </c>
      <c r="D9" s="147">
        <v>14</v>
      </c>
      <c r="E9" s="148">
        <v>20</v>
      </c>
      <c r="F9" s="149">
        <v>24</v>
      </c>
      <c r="G9" s="150">
        <v>27</v>
      </c>
      <c r="H9" s="151" t="s">
        <v>61</v>
      </c>
      <c r="I9" s="152">
        <v>0</v>
      </c>
      <c r="J9" s="174">
        <v>77</v>
      </c>
      <c r="K9" s="175">
        <v>6</v>
      </c>
      <c r="L9" s="155">
        <v>7</v>
      </c>
      <c r="M9" s="183"/>
      <c r="N9" s="184"/>
      <c r="O9" s="181" t="s">
        <v>127</v>
      </c>
      <c r="P9" s="189" t="s">
        <v>127</v>
      </c>
      <c r="Q9" s="190" t="s">
        <v>93</v>
      </c>
      <c r="R9" s="191"/>
      <c r="S9" s="161" t="s">
        <v>93</v>
      </c>
      <c r="T9" s="176"/>
      <c r="U9" s="177"/>
      <c r="V9" s="178"/>
      <c r="W9" s="165"/>
      <c r="X9" s="166">
        <f t="shared" si="2"/>
        <v>90</v>
      </c>
      <c r="Y9" s="167"/>
      <c r="Z9" s="168"/>
      <c r="AA9" s="179"/>
      <c r="AB9" s="170">
        <v>98</v>
      </c>
      <c r="AC9" s="59">
        <f t="shared" si="0"/>
        <v>8</v>
      </c>
      <c r="AD9" s="171">
        <f t="shared" si="1"/>
        <v>8</v>
      </c>
      <c r="AF9" s="180"/>
    </row>
    <row r="10" spans="1:32" x14ac:dyDescent="0.3">
      <c r="A10" s="188" t="s">
        <v>125</v>
      </c>
      <c r="B10" s="188">
        <v>2</v>
      </c>
      <c r="C10" s="146">
        <v>0</v>
      </c>
      <c r="D10" s="192">
        <f>20+2</f>
        <v>22</v>
      </c>
      <c r="E10" s="193">
        <f>20+2</f>
        <v>22</v>
      </c>
      <c r="F10" s="194">
        <f>23+2</f>
        <v>25</v>
      </c>
      <c r="G10" s="195">
        <v>0</v>
      </c>
      <c r="H10" s="196" t="s">
        <v>126</v>
      </c>
      <c r="I10" s="197">
        <v>5</v>
      </c>
      <c r="J10" s="198">
        <v>39</v>
      </c>
      <c r="K10" s="199"/>
      <c r="L10" s="200">
        <v>23</v>
      </c>
      <c r="M10" s="201"/>
      <c r="N10" s="202"/>
      <c r="O10" s="203"/>
      <c r="P10" s="204"/>
      <c r="Q10" s="190" t="s">
        <v>93</v>
      </c>
      <c r="R10" s="186"/>
      <c r="S10" s="187"/>
      <c r="T10" s="205"/>
      <c r="U10" s="206"/>
      <c r="V10" s="207"/>
      <c r="W10" s="208"/>
      <c r="X10" s="166">
        <f t="shared" si="2"/>
        <v>62</v>
      </c>
      <c r="Y10" s="209"/>
      <c r="Z10" s="210"/>
      <c r="AA10" s="211"/>
      <c r="AB10" s="212">
        <f>$AB$9*0.5</f>
        <v>49</v>
      </c>
      <c r="AC10" s="213">
        <f t="shared" si="0"/>
        <v>-13</v>
      </c>
      <c r="AD10" s="214">
        <f t="shared" si="1"/>
        <v>-13</v>
      </c>
      <c r="AF10" s="215"/>
    </row>
    <row r="11" spans="1:32" x14ac:dyDescent="0.3">
      <c r="A11" s="266" t="s">
        <v>121</v>
      </c>
      <c r="B11" s="266">
        <v>2</v>
      </c>
      <c r="C11" s="146">
        <v>0</v>
      </c>
      <c r="D11" s="219">
        <f>9+2-1</f>
        <v>10</v>
      </c>
      <c r="E11" s="220">
        <v>23</v>
      </c>
      <c r="F11" s="194">
        <f>23-1</f>
        <v>22</v>
      </c>
      <c r="G11" s="150">
        <v>26</v>
      </c>
      <c r="H11" s="196" t="s">
        <v>61</v>
      </c>
      <c r="I11" s="197">
        <v>0</v>
      </c>
      <c r="J11" s="198">
        <v>235</v>
      </c>
      <c r="K11" s="199"/>
      <c r="L11" s="200">
        <v>38</v>
      </c>
      <c r="M11" s="216"/>
      <c r="N11" s="217"/>
      <c r="O11" s="203"/>
      <c r="P11" s="204"/>
      <c r="Q11" s="190" t="s">
        <v>93</v>
      </c>
      <c r="R11" s="186"/>
      <c r="S11" s="187"/>
      <c r="T11" s="218" t="s">
        <v>93</v>
      </c>
      <c r="U11" s="206"/>
      <c r="V11" s="207"/>
      <c r="W11" s="208"/>
      <c r="X11" s="166">
        <f t="shared" si="2"/>
        <v>273</v>
      </c>
      <c r="Y11" s="209"/>
      <c r="Z11" s="210">
        <v>30</v>
      </c>
      <c r="AA11" s="211"/>
      <c r="AB11" s="212">
        <v>180</v>
      </c>
      <c r="AC11" s="213">
        <f t="shared" si="0"/>
        <v>-93</v>
      </c>
      <c r="AD11" s="214">
        <f t="shared" si="1"/>
        <v>-63</v>
      </c>
      <c r="AF11" s="180"/>
    </row>
    <row r="12" spans="1:32" x14ac:dyDescent="0.3">
      <c r="A12" s="188" t="s">
        <v>123</v>
      </c>
      <c r="B12" s="188">
        <v>2</v>
      </c>
      <c r="C12" s="146">
        <v>0</v>
      </c>
      <c r="D12" s="147">
        <f>15</f>
        <v>15</v>
      </c>
      <c r="E12" s="148">
        <v>19</v>
      </c>
      <c r="F12" s="149">
        <f>24</f>
        <v>24</v>
      </c>
      <c r="G12" s="150">
        <v>24</v>
      </c>
      <c r="H12" s="196" t="s">
        <v>61</v>
      </c>
      <c r="I12" s="197">
        <v>0</v>
      </c>
      <c r="J12" s="198"/>
      <c r="K12" s="199"/>
      <c r="L12" s="200"/>
      <c r="M12" s="201"/>
      <c r="N12" s="202"/>
      <c r="O12" s="203"/>
      <c r="P12" s="204"/>
      <c r="Q12" s="190" t="s">
        <v>93</v>
      </c>
      <c r="R12" s="186"/>
      <c r="S12" s="187"/>
      <c r="T12" s="205"/>
      <c r="U12" s="206"/>
      <c r="V12" s="207"/>
      <c r="W12" s="208"/>
      <c r="X12" s="166">
        <f t="shared" si="2"/>
        <v>0</v>
      </c>
      <c r="Y12" s="209"/>
      <c r="Z12" s="210"/>
      <c r="AA12" s="211"/>
      <c r="AB12" s="212">
        <v>41</v>
      </c>
      <c r="AC12" s="213">
        <f t="shared" si="0"/>
        <v>41</v>
      </c>
      <c r="AD12" s="214">
        <f t="shared" si="1"/>
        <v>41</v>
      </c>
      <c r="AF12" s="180"/>
    </row>
    <row r="13" spans="1:32" x14ac:dyDescent="0.3">
      <c r="A13" s="188" t="s">
        <v>122</v>
      </c>
      <c r="B13" s="188">
        <v>2</v>
      </c>
      <c r="C13" s="146">
        <v>0</v>
      </c>
      <c r="D13" s="192">
        <v>16</v>
      </c>
      <c r="E13" s="193">
        <v>17</v>
      </c>
      <c r="F13" s="194">
        <v>18</v>
      </c>
      <c r="G13" s="150">
        <v>24</v>
      </c>
      <c r="H13" s="196" t="s">
        <v>61</v>
      </c>
      <c r="I13" s="197">
        <v>0</v>
      </c>
      <c r="J13" s="198">
        <v>9</v>
      </c>
      <c r="K13" s="199"/>
      <c r="L13" s="200"/>
      <c r="M13" s="201"/>
      <c r="N13" s="202"/>
      <c r="O13" s="203"/>
      <c r="P13" s="204"/>
      <c r="Q13" s="190" t="s">
        <v>93</v>
      </c>
      <c r="R13" s="221"/>
      <c r="S13" s="161" t="s">
        <v>93</v>
      </c>
      <c r="T13" s="205"/>
      <c r="U13" s="206"/>
      <c r="V13" s="207"/>
      <c r="W13" s="222"/>
      <c r="X13" s="166">
        <f t="shared" si="2"/>
        <v>9</v>
      </c>
      <c r="Y13" s="223"/>
      <c r="Z13" s="210"/>
      <c r="AA13" s="211"/>
      <c r="AB13" s="212">
        <v>48</v>
      </c>
      <c r="AC13" s="213">
        <f t="shared" si="0"/>
        <v>39</v>
      </c>
      <c r="AD13" s="214">
        <f t="shared" si="1"/>
        <v>39</v>
      </c>
      <c r="AF13" s="180"/>
    </row>
    <row r="14" spans="1:32" x14ac:dyDescent="0.3">
      <c r="A14" s="266" t="s">
        <v>129</v>
      </c>
      <c r="B14" s="266">
        <v>2</v>
      </c>
      <c r="C14" s="146">
        <v>0</v>
      </c>
      <c r="D14" s="147">
        <v>14</v>
      </c>
      <c r="E14" s="173">
        <v>21</v>
      </c>
      <c r="F14" s="149">
        <v>24</v>
      </c>
      <c r="G14" s="150">
        <v>0</v>
      </c>
      <c r="H14" s="151" t="s">
        <v>61</v>
      </c>
      <c r="I14" s="152">
        <v>0</v>
      </c>
      <c r="J14" s="174">
        <v>39</v>
      </c>
      <c r="K14" s="175"/>
      <c r="L14" s="155"/>
      <c r="M14" s="224"/>
      <c r="N14" s="225"/>
      <c r="O14" s="158"/>
      <c r="P14" s="159"/>
      <c r="Q14" s="190" t="s">
        <v>93</v>
      </c>
      <c r="R14" s="226"/>
      <c r="S14" s="227"/>
      <c r="T14" s="218" t="s">
        <v>93</v>
      </c>
      <c r="U14" s="177"/>
      <c r="V14" s="178"/>
      <c r="W14" s="228"/>
      <c r="X14" s="166">
        <f t="shared" si="2"/>
        <v>39</v>
      </c>
      <c r="Y14" s="229"/>
      <c r="Z14" s="168"/>
      <c r="AA14" s="179"/>
      <c r="AB14" s="170">
        <v>39</v>
      </c>
      <c r="AC14" s="59">
        <f t="shared" si="0"/>
        <v>0</v>
      </c>
      <c r="AD14" s="171">
        <f t="shared" si="1"/>
        <v>0</v>
      </c>
      <c r="AF14" s="180"/>
    </row>
    <row r="15" spans="1:32" x14ac:dyDescent="0.3">
      <c r="A15" s="188" t="s">
        <v>116</v>
      </c>
      <c r="B15" s="188">
        <v>2</v>
      </c>
      <c r="C15" s="146">
        <v>0</v>
      </c>
      <c r="D15" s="147">
        <v>14</v>
      </c>
      <c r="E15" s="148">
        <v>14</v>
      </c>
      <c r="F15" s="149">
        <v>18</v>
      </c>
      <c r="G15" s="150">
        <v>0</v>
      </c>
      <c r="H15" s="151" t="s">
        <v>61</v>
      </c>
      <c r="I15" s="152">
        <v>0</v>
      </c>
      <c r="J15" s="174"/>
      <c r="K15" s="175"/>
      <c r="L15" s="155"/>
      <c r="M15" s="224"/>
      <c r="N15" s="225"/>
      <c r="O15" s="158"/>
      <c r="P15" s="159"/>
      <c r="Q15" s="249"/>
      <c r="R15" s="226"/>
      <c r="S15" s="230"/>
      <c r="T15" s="176"/>
      <c r="U15" s="177"/>
      <c r="V15" s="178"/>
      <c r="W15" s="228"/>
      <c r="X15" s="166">
        <f t="shared" si="2"/>
        <v>0</v>
      </c>
      <c r="Y15" s="229"/>
      <c r="Z15" s="168"/>
      <c r="AA15" s="179"/>
      <c r="AB15" s="170">
        <v>32</v>
      </c>
      <c r="AC15" s="59">
        <f t="shared" si="0"/>
        <v>32</v>
      </c>
      <c r="AD15" s="171">
        <f t="shared" si="1"/>
        <v>32</v>
      </c>
      <c r="AF15" s="180"/>
    </row>
    <row r="16" spans="1:32" x14ac:dyDescent="0.3">
      <c r="A16" s="266" t="s">
        <v>160</v>
      </c>
      <c r="B16" s="266">
        <v>2</v>
      </c>
      <c r="C16" s="146">
        <v>0</v>
      </c>
      <c r="D16" s="147">
        <v>11</v>
      </c>
      <c r="E16" s="148">
        <v>14</v>
      </c>
      <c r="F16" s="149">
        <v>15</v>
      </c>
      <c r="G16" s="150">
        <v>0</v>
      </c>
      <c r="H16" s="151" t="s">
        <v>162</v>
      </c>
      <c r="I16" s="152">
        <v>5</v>
      </c>
      <c r="J16" s="174"/>
      <c r="K16" s="174" t="s">
        <v>171</v>
      </c>
      <c r="L16" s="155"/>
      <c r="M16" s="224"/>
      <c r="N16" s="225"/>
      <c r="O16" s="158"/>
      <c r="P16" s="159"/>
      <c r="Q16" s="249"/>
      <c r="R16" s="226"/>
      <c r="S16" s="230"/>
      <c r="T16" s="176"/>
      <c r="U16" s="177"/>
      <c r="V16" s="178"/>
      <c r="W16" s="228"/>
      <c r="X16" s="166">
        <f t="shared" ref="X16:X19" si="9">SUM(J16:V16)</f>
        <v>0</v>
      </c>
      <c r="Y16" s="229"/>
      <c r="Z16" s="168"/>
      <c r="AA16" s="179"/>
      <c r="AB16" s="170">
        <v>6</v>
      </c>
      <c r="AC16" s="59">
        <f t="shared" ref="AC16:AC19" si="10">SUM(AA16:AB16)-(X16+Y16)</f>
        <v>6</v>
      </c>
      <c r="AD16" s="171">
        <f t="shared" ref="AD16:AD19" si="11">SMALL(AB16:AC16,1)+Z16</f>
        <v>6</v>
      </c>
      <c r="AF16" s="180"/>
    </row>
    <row r="17" spans="1:32" x14ac:dyDescent="0.3">
      <c r="A17" s="266" t="s">
        <v>160</v>
      </c>
      <c r="B17" s="266">
        <v>2</v>
      </c>
      <c r="C17" s="146">
        <v>0</v>
      </c>
      <c r="D17" s="147">
        <v>11</v>
      </c>
      <c r="E17" s="148">
        <v>14</v>
      </c>
      <c r="F17" s="149">
        <v>15</v>
      </c>
      <c r="G17" s="150">
        <v>0</v>
      </c>
      <c r="H17" s="151" t="s">
        <v>162</v>
      </c>
      <c r="I17" s="152">
        <v>5</v>
      </c>
      <c r="J17" s="174"/>
      <c r="K17" s="174" t="s">
        <v>171</v>
      </c>
      <c r="L17" s="155"/>
      <c r="M17" s="224"/>
      <c r="N17" s="225"/>
      <c r="O17" s="158"/>
      <c r="P17" s="159"/>
      <c r="Q17" s="249"/>
      <c r="R17" s="226"/>
      <c r="S17" s="230"/>
      <c r="T17" s="176"/>
      <c r="U17" s="177"/>
      <c r="V17" s="178"/>
      <c r="W17" s="228"/>
      <c r="X17" s="166">
        <f t="shared" si="9"/>
        <v>0</v>
      </c>
      <c r="Y17" s="229"/>
      <c r="Z17" s="168"/>
      <c r="AA17" s="179"/>
      <c r="AB17" s="170">
        <v>6</v>
      </c>
      <c r="AC17" s="59">
        <f t="shared" si="10"/>
        <v>6</v>
      </c>
      <c r="AD17" s="171">
        <f t="shared" si="11"/>
        <v>6</v>
      </c>
      <c r="AF17" s="180"/>
    </row>
    <row r="18" spans="1:32" x14ac:dyDescent="0.3">
      <c r="A18" s="266" t="s">
        <v>160</v>
      </c>
      <c r="B18" s="266">
        <v>2</v>
      </c>
      <c r="C18" s="146">
        <v>0</v>
      </c>
      <c r="D18" s="147">
        <v>11</v>
      </c>
      <c r="E18" s="148">
        <v>14</v>
      </c>
      <c r="F18" s="149">
        <v>15</v>
      </c>
      <c r="G18" s="150">
        <v>0</v>
      </c>
      <c r="H18" s="151" t="s">
        <v>162</v>
      </c>
      <c r="I18" s="152">
        <v>5</v>
      </c>
      <c r="J18" s="174"/>
      <c r="K18" s="174" t="s">
        <v>171</v>
      </c>
      <c r="L18" s="155"/>
      <c r="M18" s="224"/>
      <c r="N18" s="225"/>
      <c r="O18" s="158"/>
      <c r="P18" s="159"/>
      <c r="Q18" s="249"/>
      <c r="R18" s="226"/>
      <c r="S18" s="230"/>
      <c r="T18" s="176"/>
      <c r="U18" s="177"/>
      <c r="V18" s="178"/>
      <c r="W18" s="228"/>
      <c r="X18" s="166">
        <f t="shared" si="9"/>
        <v>0</v>
      </c>
      <c r="Y18" s="229"/>
      <c r="Z18" s="168"/>
      <c r="AA18" s="179"/>
      <c r="AB18" s="170">
        <v>6</v>
      </c>
      <c r="AC18" s="59">
        <f t="shared" si="10"/>
        <v>6</v>
      </c>
      <c r="AD18" s="171">
        <f t="shared" si="11"/>
        <v>6</v>
      </c>
      <c r="AF18" s="180"/>
    </row>
    <row r="19" spans="1:32" x14ac:dyDescent="0.3">
      <c r="A19" s="266" t="s">
        <v>160</v>
      </c>
      <c r="B19" s="266">
        <v>2</v>
      </c>
      <c r="C19" s="146">
        <v>0</v>
      </c>
      <c r="D19" s="147">
        <v>11</v>
      </c>
      <c r="E19" s="148">
        <v>14</v>
      </c>
      <c r="F19" s="149">
        <v>15</v>
      </c>
      <c r="G19" s="150">
        <v>0</v>
      </c>
      <c r="H19" s="151" t="s">
        <v>162</v>
      </c>
      <c r="I19" s="152">
        <v>5</v>
      </c>
      <c r="J19" s="174"/>
      <c r="K19" s="174" t="s">
        <v>171</v>
      </c>
      <c r="L19" s="155"/>
      <c r="M19" s="224"/>
      <c r="N19" s="225"/>
      <c r="O19" s="158"/>
      <c r="P19" s="159"/>
      <c r="Q19" s="249"/>
      <c r="R19" s="226"/>
      <c r="S19" s="230"/>
      <c r="T19" s="176"/>
      <c r="U19" s="177"/>
      <c r="V19" s="178"/>
      <c r="W19" s="228"/>
      <c r="X19" s="166">
        <f t="shared" si="9"/>
        <v>0</v>
      </c>
      <c r="Y19" s="229"/>
      <c r="Z19" s="168"/>
      <c r="AA19" s="179"/>
      <c r="AB19" s="170">
        <v>6</v>
      </c>
      <c r="AC19" s="59">
        <f t="shared" si="10"/>
        <v>6</v>
      </c>
      <c r="AD19" s="171">
        <f t="shared" si="11"/>
        <v>6</v>
      </c>
      <c r="AF19" s="180"/>
    </row>
    <row r="20" spans="1:32" x14ac:dyDescent="0.3">
      <c r="A20" s="266" t="s">
        <v>188</v>
      </c>
      <c r="B20" s="266">
        <v>2</v>
      </c>
      <c r="C20" s="146">
        <v>0</v>
      </c>
      <c r="D20" s="147">
        <v>11</v>
      </c>
      <c r="E20" s="148">
        <v>14</v>
      </c>
      <c r="F20" s="149">
        <v>15</v>
      </c>
      <c r="G20" s="150">
        <v>0</v>
      </c>
      <c r="H20" s="151" t="s">
        <v>172</v>
      </c>
      <c r="I20" s="152" t="s">
        <v>173</v>
      </c>
      <c r="J20" s="174"/>
      <c r="K20" s="175"/>
      <c r="L20" s="155"/>
      <c r="M20" s="224"/>
      <c r="N20" s="225"/>
      <c r="O20" s="158"/>
      <c r="P20" s="159">
        <v>60</v>
      </c>
      <c r="Q20" s="249"/>
      <c r="R20" s="226"/>
      <c r="S20" s="230"/>
      <c r="T20" s="176"/>
      <c r="U20" s="177"/>
      <c r="V20" s="178"/>
      <c r="W20" s="228"/>
      <c r="X20" s="166">
        <f t="shared" ref="X20" si="12">SUM(J20:V20)</f>
        <v>60</v>
      </c>
      <c r="Y20" s="229"/>
      <c r="Z20" s="168"/>
      <c r="AA20" s="179"/>
      <c r="AB20" s="170">
        <v>26</v>
      </c>
      <c r="AC20" s="59">
        <f t="shared" ref="AC20" si="13">SUM(AA20:AB20)-(X20+Y20)</f>
        <v>-34</v>
      </c>
      <c r="AD20" s="171">
        <f t="shared" ref="AD20" si="14">SMALL(AB20:AC20,1)+Z20</f>
        <v>-34</v>
      </c>
      <c r="AF20" s="180"/>
    </row>
    <row r="21" spans="1:32" x14ac:dyDescent="0.3">
      <c r="A21" s="188" t="s">
        <v>189</v>
      </c>
      <c r="B21" s="188">
        <v>2</v>
      </c>
      <c r="C21" s="146">
        <v>0</v>
      </c>
      <c r="D21" s="147">
        <v>11</v>
      </c>
      <c r="E21" s="148">
        <v>14</v>
      </c>
      <c r="F21" s="149">
        <v>15</v>
      </c>
      <c r="G21" s="150">
        <v>0</v>
      </c>
      <c r="H21" s="151" t="s">
        <v>172</v>
      </c>
      <c r="I21" s="152" t="s">
        <v>173</v>
      </c>
      <c r="J21" s="174"/>
      <c r="K21" s="175"/>
      <c r="L21" s="155"/>
      <c r="M21" s="224"/>
      <c r="N21" s="225"/>
      <c r="O21" s="158"/>
      <c r="P21" s="159"/>
      <c r="Q21" s="249"/>
      <c r="R21" s="226"/>
      <c r="S21" s="230"/>
      <c r="T21" s="176"/>
      <c r="U21" s="177"/>
      <c r="V21" s="178"/>
      <c r="W21" s="228"/>
      <c r="X21" s="166">
        <f t="shared" ref="X21" si="15">SUM(J21:V21)</f>
        <v>0</v>
      </c>
      <c r="Y21" s="229"/>
      <c r="Z21" s="168"/>
      <c r="AA21" s="179"/>
      <c r="AB21" s="170">
        <v>26</v>
      </c>
      <c r="AC21" s="59">
        <f t="shared" ref="AC21" si="16">SUM(AA21:AB21)-(X21+Y21)</f>
        <v>26</v>
      </c>
      <c r="AD21" s="171">
        <f t="shared" ref="AD21" si="17">SMALL(AB21:AC21,1)+Z21</f>
        <v>26</v>
      </c>
      <c r="AF21" s="180"/>
    </row>
  </sheetData>
  <sortState xmlns:xlrd2="http://schemas.microsoft.com/office/spreadsheetml/2017/richdata2" ref="A2:AD15">
    <sortCondition ref="B2:B15"/>
  </sortState>
  <conditionalFormatting sqref="G2:G21">
    <cfRule type="cellIs" dxfId="2" priority="1" operator="greaterThan">
      <formula>0</formula>
    </cfRule>
  </conditionalFormatting>
  <conditionalFormatting sqref="AD2:AD21">
    <cfRule type="cellIs" dxfId="1" priority="2" stopIfTrue="1" operator="lessThan">
      <formula>0.5</formula>
    </cfRule>
    <cfRule type="cellIs" dxfId="0" priority="3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33" customWidth="1"/>
    <col min="2" max="2" width="8.59765625" style="231" bestFit="1" customWidth="1"/>
    <col min="3" max="3" width="3.8984375" style="33" customWidth="1"/>
    <col min="4" max="7" width="3.8984375" style="33" bestFit="1" customWidth="1"/>
    <col min="8" max="11" width="3.8984375" style="33" customWidth="1"/>
    <col min="12" max="12" width="3.8984375" style="33" bestFit="1" customWidth="1"/>
    <col min="13" max="18" width="8.69921875" style="33" customWidth="1"/>
    <col min="19" max="16384" width="9" style="33"/>
  </cols>
  <sheetData>
    <row r="1" spans="1:20" s="231" customFormat="1" ht="16.8" thickTop="1" thickBot="1" x14ac:dyDescent="0.35">
      <c r="A1" s="33"/>
      <c r="B1" s="232"/>
      <c r="C1" s="233" t="s">
        <v>6</v>
      </c>
      <c r="D1" s="233" t="s">
        <v>7</v>
      </c>
      <c r="E1" s="233" t="s">
        <v>8</v>
      </c>
      <c r="F1" s="233" t="s">
        <v>9</v>
      </c>
      <c r="G1" s="233" t="s">
        <v>10</v>
      </c>
      <c r="H1" s="234" t="s">
        <v>11</v>
      </c>
      <c r="I1" s="234" t="s">
        <v>99</v>
      </c>
      <c r="J1" s="234" t="s">
        <v>100</v>
      </c>
      <c r="K1" s="234" t="s">
        <v>101</v>
      </c>
      <c r="L1" s="235" t="s">
        <v>102</v>
      </c>
    </row>
    <row r="2" spans="1:20" x14ac:dyDescent="0.3">
      <c r="B2" s="236" t="s">
        <v>12</v>
      </c>
      <c r="C2" s="237">
        <f ca="1">RANDBETWEEN(1,3)</f>
        <v>1</v>
      </c>
      <c r="D2" s="237">
        <f ca="1">RANDBETWEEN(1,3)+RANDBETWEEN(1,3)</f>
        <v>5</v>
      </c>
      <c r="E2" s="237">
        <f ca="1">RANDBETWEEN(1,3)+RANDBETWEEN(1,3)+RANDBETWEEN(1,3)</f>
        <v>7</v>
      </c>
      <c r="F2" s="237">
        <f ca="1">RANDBETWEEN(1,3)+RANDBETWEEN(1,3)+RANDBETWEEN(1,3)+RANDBETWEEN(1,3)</f>
        <v>8</v>
      </c>
      <c r="G2" s="237">
        <f ca="1">RANDBETWEEN(1,3)+RANDBETWEEN(1,3)+RANDBETWEEN(1,3)+RANDBETWEEN(1,3)+RANDBETWEEN(1,3)</f>
        <v>7</v>
      </c>
      <c r="H2" s="238">
        <f ca="1">RANDBETWEEN(1,3)+RANDBETWEEN(1,3)+RANDBETWEEN(1,3)+RANDBETWEEN(1,3)+RANDBETWEEN(1,3)+RANDBETWEEN(1,3)</f>
        <v>14</v>
      </c>
      <c r="I2" s="238">
        <f ca="1">RANDBETWEEN(1,3)+RANDBETWEEN(1,3)+RANDBETWEEN(1,3)+RANDBETWEEN(1,3)+RANDBETWEEN(1,3)+RANDBETWEEN(1,3)+RANDBETWEEN(1,3)</f>
        <v>11</v>
      </c>
      <c r="J2" s="238">
        <f ca="1">RANDBETWEEN(1,3)+RANDBETWEEN(1,3)+RANDBETWEEN(1,3)+RANDBETWEEN(1,3)+RANDBETWEEN(1,3)+RANDBETWEEN(1,3)+RANDBETWEEN(1,3)+RANDBETWEEN(1,3)</f>
        <v>18</v>
      </c>
      <c r="K2" s="238">
        <f ca="1">RANDBETWEEN(1,3)+RANDBETWEEN(1,3)+RANDBETWEEN(1,3)+RANDBETWEEN(1,3)+RANDBETWEEN(1,3)+RANDBETWEEN(1,3)+RANDBETWEEN(1,3)+RANDBETWEEN(1,3)+RANDBETWEEN(1,3)</f>
        <v>17</v>
      </c>
      <c r="L2" s="239">
        <f ca="1">RANDBETWEEN(1,3)+RANDBETWEEN(1,3)+RANDBETWEEN(1,3)+RANDBETWEEN(1,3)+RANDBETWEEN(1,3)+RANDBETWEEN(1,3)+RANDBETWEEN(1,3)+RANDBETWEEN(1,3)+RANDBETWEEN(1,3)+RANDBETWEEN(1,3)</f>
        <v>22</v>
      </c>
      <c r="P2" s="231"/>
      <c r="Q2" s="231"/>
      <c r="R2" s="231"/>
      <c r="S2" s="231"/>
      <c r="T2" s="231"/>
    </row>
    <row r="3" spans="1:20" x14ac:dyDescent="0.3">
      <c r="B3" s="240" t="s">
        <v>13</v>
      </c>
      <c r="C3" s="241">
        <f ca="1">RANDBETWEEN(1,4)</f>
        <v>3</v>
      </c>
      <c r="D3" s="241">
        <f ca="1">RANDBETWEEN(1,4)+RANDBETWEEN(1,4)</f>
        <v>3</v>
      </c>
      <c r="E3" s="241">
        <f ca="1">RANDBETWEEN(1,4)+RANDBETWEEN(1,4)+RANDBETWEEN(1,4)</f>
        <v>6</v>
      </c>
      <c r="F3" s="241">
        <f ca="1">RANDBETWEEN(1,4)+RANDBETWEEN(1,4)+RANDBETWEEN(1,4)+RANDBETWEEN(1,4)</f>
        <v>10</v>
      </c>
      <c r="G3" s="241">
        <f ca="1">RANDBETWEEN(1,4)+RANDBETWEEN(1,4)+RANDBETWEEN(1,4)+RANDBETWEEN(1,4)+RANDBETWEEN(1,4)</f>
        <v>8</v>
      </c>
      <c r="H3" s="242">
        <f ca="1">RANDBETWEEN(1,4)+RANDBETWEEN(1,4)+RANDBETWEEN(1,4)+RANDBETWEEN(1,4)+RANDBETWEEN(1,4)+RANDBETWEEN(1,4)</f>
        <v>14</v>
      </c>
      <c r="I3" s="242">
        <f ca="1">RANDBETWEEN(1,4)+RANDBETWEEN(1,4)+RANDBETWEEN(1,4)+RANDBETWEEN(1,4)+RANDBETWEEN(1,4)+RANDBETWEEN(1,4)+RANDBETWEEN(1,4)</f>
        <v>12</v>
      </c>
      <c r="J3" s="242">
        <f ca="1">RANDBETWEEN(1,4)+RANDBETWEEN(1,4)+RANDBETWEEN(1,4)+RANDBETWEEN(1,4)+RANDBETWEEN(1,4)+RANDBETWEEN(1,4)+RANDBETWEEN(1,4)+RANDBETWEEN(1,4)</f>
        <v>20</v>
      </c>
      <c r="K3" s="242">
        <f ca="1">RANDBETWEEN(1,4)+RANDBETWEEN(1,4)+RANDBETWEEN(1,4)+RANDBETWEEN(1,4)+RANDBETWEEN(1,4)+RANDBETWEEN(1,4)+RANDBETWEEN(1,4)+RANDBETWEEN(1,4)+RANDBETWEEN(1,4)</f>
        <v>23</v>
      </c>
      <c r="L3" s="243">
        <f ca="1">RANDBETWEEN(1,4)+RANDBETWEEN(1,4)+RANDBETWEEN(1,4)+RANDBETWEEN(1,4)+RANDBETWEEN(1,4)+RANDBETWEEN(1,4)+RANDBETWEEN(1,4)+RANDBETWEEN(1,4)+RANDBETWEEN(1,4)+RANDBETWEEN(1,4)</f>
        <v>20</v>
      </c>
      <c r="P3" s="231"/>
      <c r="Q3" s="231"/>
      <c r="R3" s="231"/>
      <c r="S3" s="231"/>
      <c r="T3" s="231"/>
    </row>
    <row r="4" spans="1:20" x14ac:dyDescent="0.3">
      <c r="B4" s="240" t="s">
        <v>14</v>
      </c>
      <c r="C4" s="241">
        <f ca="1">RANDBETWEEN(1,6)</f>
        <v>5</v>
      </c>
      <c r="D4" s="241">
        <f ca="1">RANDBETWEEN(1,6)+RANDBETWEEN(1,6)</f>
        <v>3</v>
      </c>
      <c r="E4" s="241">
        <f ca="1">RANDBETWEEN(1,6)+RANDBETWEEN(1,6)+RANDBETWEEN(1,6)</f>
        <v>12</v>
      </c>
      <c r="F4" s="241">
        <f ca="1">RANDBETWEEN(1,6)+RANDBETWEEN(1,6)+RANDBETWEEN(1,6)+RANDBETWEEN(1,6)</f>
        <v>13</v>
      </c>
      <c r="G4" s="241">
        <f ca="1">RANDBETWEEN(1,6)+RANDBETWEEN(1,6)+RANDBETWEEN(1,6)+RANDBETWEEN(1,6)+RANDBETWEEN(1,6)</f>
        <v>16</v>
      </c>
      <c r="H4" s="242">
        <f ca="1">RANDBETWEEN(1,6)+RANDBETWEEN(1,6)+RANDBETWEEN(1,6)+RANDBETWEEN(1,6)+RANDBETWEEN(1,6)+RANDBETWEEN(1,6)</f>
        <v>21</v>
      </c>
      <c r="I4" s="242">
        <f ca="1">RANDBETWEEN(1,6)+RANDBETWEEN(1,6)+RANDBETWEEN(1,6)+RANDBETWEEN(1,6)+RANDBETWEEN(1,6)+RANDBETWEEN(1,6)+RANDBETWEEN(1,6)</f>
        <v>25</v>
      </c>
      <c r="J4" s="242">
        <f ca="1">RANDBETWEEN(1,6)+RANDBETWEEN(1,6)+RANDBETWEEN(1,6)+RANDBETWEEN(1,6)+RANDBETWEEN(1,6)+RANDBETWEEN(1,6)+RANDBETWEEN(1,6)+RANDBETWEEN(1,6)</f>
        <v>32</v>
      </c>
      <c r="K4" s="242">
        <f ca="1">RANDBETWEEN(1,6)+RANDBETWEEN(1,6)+RANDBETWEEN(1,6)+RANDBETWEEN(1,6)+RANDBETWEEN(1,6)+RANDBETWEEN(1,6)+RANDBETWEEN(1,6)+RANDBETWEEN(1,6)+RANDBETWEEN(1,6)</f>
        <v>42</v>
      </c>
      <c r="L4" s="243">
        <f ca="1">RANDBETWEEN(1,6)+RANDBETWEEN(1,6)+RANDBETWEEN(1,6)+RANDBETWEEN(1,6)+RANDBETWEEN(1,6)+RANDBETWEEN(1,6)+RANDBETWEEN(1,6)+RANDBETWEEN(1,6)+RANDBETWEEN(1,6)+RANDBETWEEN(1,6)</f>
        <v>40</v>
      </c>
      <c r="P4" s="231"/>
      <c r="Q4" s="231"/>
      <c r="R4" s="231"/>
      <c r="S4" s="231"/>
      <c r="T4" s="231"/>
    </row>
    <row r="5" spans="1:20" x14ac:dyDescent="0.3">
      <c r="B5" s="240" t="s">
        <v>15</v>
      </c>
      <c r="C5" s="241">
        <f ca="1">RANDBETWEEN(1,8)</f>
        <v>6</v>
      </c>
      <c r="D5" s="241">
        <f ca="1">RANDBETWEEN(1,8)+RANDBETWEEN(1,8)</f>
        <v>7</v>
      </c>
      <c r="E5" s="241">
        <f ca="1">RANDBETWEEN(1,8)+RANDBETWEEN(1,8)+RANDBETWEEN(1,8)</f>
        <v>8</v>
      </c>
      <c r="F5" s="241">
        <f ca="1">RANDBETWEEN(1,8)+RANDBETWEEN(1,8)+RANDBETWEEN(1,8)+RANDBETWEEN(1,8)</f>
        <v>18</v>
      </c>
      <c r="G5" s="241">
        <f ca="1">RANDBETWEEN(1,8)+RANDBETWEEN(1,8)+RANDBETWEEN(1,8)+RANDBETWEEN(1,8)+RANDBETWEEN(1,8)</f>
        <v>18</v>
      </c>
      <c r="H5" s="242">
        <f ca="1">RANDBETWEEN(1,8)+RANDBETWEEN(1,8)+RANDBETWEEN(1,8)+RANDBETWEEN(1,8)+RANDBETWEEN(1,8)+RANDBETWEEN(1,8)</f>
        <v>29</v>
      </c>
      <c r="I5" s="242">
        <f ca="1">RANDBETWEEN(1,8)+RANDBETWEEN(1,8)+RANDBETWEEN(1,8)+RANDBETWEEN(1,8)+RANDBETWEEN(1,8)+RANDBETWEEN(1,8)+RANDBETWEEN(1,8)</f>
        <v>34</v>
      </c>
      <c r="J5" s="242">
        <f ca="1">RANDBETWEEN(1,8)+RANDBETWEEN(1,8)+RANDBETWEEN(1,8)+RANDBETWEEN(1,8)+RANDBETWEEN(1,8)+RANDBETWEEN(1,8)+RANDBETWEEN(1,8)+RANDBETWEEN(1,8)</f>
        <v>32</v>
      </c>
      <c r="K5" s="242">
        <f ca="1">RANDBETWEEN(1,8)+RANDBETWEEN(1,8)+RANDBETWEEN(1,8)+RANDBETWEEN(1,8)+RANDBETWEEN(1,8)+RANDBETWEEN(1,8)+RANDBETWEEN(1,8)+RANDBETWEEN(1,8)+RANDBETWEEN(1,8)</f>
        <v>39</v>
      </c>
      <c r="L5" s="243">
        <f ca="1">RANDBETWEEN(1,8)+RANDBETWEEN(1,8)+RANDBETWEEN(1,8)+RANDBETWEEN(1,8)+RANDBETWEEN(1,8)+RANDBETWEEN(1,8)+RANDBETWEEN(1,8)+RANDBETWEEN(1,8)+RANDBETWEEN(1,8)+RANDBETWEEN(1,8)</f>
        <v>50</v>
      </c>
      <c r="P5" s="231"/>
      <c r="Q5" s="231"/>
      <c r="R5" s="231"/>
      <c r="S5" s="231"/>
      <c r="T5" s="231"/>
    </row>
    <row r="6" spans="1:20" x14ac:dyDescent="0.3">
      <c r="B6" s="240" t="s">
        <v>16</v>
      </c>
      <c r="C6" s="241">
        <f ca="1">RANDBETWEEN(1,10)</f>
        <v>2</v>
      </c>
      <c r="D6" s="241">
        <f ca="1">RANDBETWEEN(1,10)+RANDBETWEEN(1,10)</f>
        <v>15</v>
      </c>
      <c r="E6" s="241">
        <f ca="1">RANDBETWEEN(1,10)+RANDBETWEEN(1,10)+RANDBETWEEN(1,10)</f>
        <v>24</v>
      </c>
      <c r="F6" s="241">
        <f ca="1">RANDBETWEEN(1,10)+RANDBETWEEN(1,10)+RANDBETWEEN(1,10)+RANDBETWEEN(1,10)</f>
        <v>25</v>
      </c>
      <c r="G6" s="241">
        <f ca="1">RANDBETWEEN(1,10)+RANDBETWEEN(1,10)+RANDBETWEEN(1,10)+RANDBETWEEN(1,10)+RANDBETWEEN(1,10)</f>
        <v>25</v>
      </c>
      <c r="H6" s="242">
        <f ca="1">RANDBETWEEN(1,10)+RANDBETWEEN(1,10)+RANDBETWEEN(1,10)+RANDBETWEEN(1,10)+RANDBETWEEN(1,10)+RANDBETWEEN(1,10)</f>
        <v>37</v>
      </c>
      <c r="I6" s="242">
        <f ca="1">RANDBETWEEN(1,10)+RANDBETWEEN(1,10)+RANDBETWEEN(1,10)+RANDBETWEEN(1,10)+RANDBETWEEN(1,10)+RANDBETWEEN(1,10)+RANDBETWEEN(1,10)</f>
        <v>48</v>
      </c>
      <c r="J6" s="242">
        <f ca="1">RANDBETWEEN(1,10)+RANDBETWEEN(1,10)+RANDBETWEEN(1,10)+RANDBETWEEN(1,10)+RANDBETWEEN(1,10)+RANDBETWEEN(1,10)+RANDBETWEEN(1,10)+RANDBETWEEN(1,10)</f>
        <v>49</v>
      </c>
      <c r="K6" s="242">
        <f ca="1">RANDBETWEEN(1,10)+RANDBETWEEN(1,10)+RANDBETWEEN(1,10)+RANDBETWEEN(1,10)+RANDBETWEEN(1,10)+RANDBETWEEN(1,10)+RANDBETWEEN(1,10)+RANDBETWEEN(1,10)+RANDBETWEEN(1,10)</f>
        <v>45</v>
      </c>
      <c r="L6" s="243">
        <f ca="1">RANDBETWEEN(1,10)+RANDBETWEEN(1,10)+RANDBETWEEN(1,10)+RANDBETWEEN(1,10)+RANDBETWEEN(1,10)+RANDBETWEEN(1,10)+RANDBETWEEN(1,10)+RANDBETWEEN(1,10)+RANDBETWEEN(1,10)+RANDBETWEEN(1,10)</f>
        <v>58</v>
      </c>
      <c r="P6" s="231"/>
      <c r="Q6" s="231"/>
      <c r="R6" s="231"/>
      <c r="S6" s="231"/>
      <c r="T6" s="231"/>
    </row>
    <row r="7" spans="1:20" x14ac:dyDescent="0.3">
      <c r="B7" s="240" t="s">
        <v>17</v>
      </c>
      <c r="C7" s="241">
        <f ca="1">RANDBETWEEN(1,12)</f>
        <v>7</v>
      </c>
      <c r="D7" s="241">
        <f ca="1">RANDBETWEEN(1,12)+RANDBETWEEN(1,12)</f>
        <v>11</v>
      </c>
      <c r="E7" s="241">
        <f ca="1">RANDBETWEEN(1,12)+RANDBETWEEN(1,12)+RANDBETWEEN(1,12)</f>
        <v>14</v>
      </c>
      <c r="F7" s="241">
        <f ca="1">RANDBETWEEN(1,12)+RANDBETWEEN(1,12)+RANDBETWEEN(1,12)+RANDBETWEEN(1,12)</f>
        <v>26</v>
      </c>
      <c r="G7" s="241">
        <f ca="1">RANDBETWEEN(1,12)+RANDBETWEEN(1,12)+RANDBETWEEN(1,12)+RANDBETWEEN(1,12)+RANDBETWEEN(1,12)</f>
        <v>35</v>
      </c>
      <c r="H7" s="242">
        <f ca="1">RANDBETWEEN(1,12)+RANDBETWEEN(1,12)+RANDBETWEEN(1,12)+RANDBETWEEN(1,12)+RANDBETWEEN(1,12)+RANDBETWEEN(1,12)</f>
        <v>35</v>
      </c>
      <c r="I7" s="242">
        <f ca="1">RANDBETWEEN(1,12)+RANDBETWEEN(1,12)+RANDBETWEEN(1,12)+RANDBETWEEN(1,12)+RANDBETWEEN(1,12)+RANDBETWEEN(1,12)+RANDBETWEEN(1,12)</f>
        <v>45</v>
      </c>
      <c r="J7" s="242">
        <f ca="1">RANDBETWEEN(1,12)+RANDBETWEEN(1,12)+RANDBETWEEN(1,12)+RANDBETWEEN(1,12)+RANDBETWEEN(1,12)+RANDBETWEEN(1,12)+RANDBETWEEN(1,12)+RANDBETWEEN(1,12)</f>
        <v>57</v>
      </c>
      <c r="K7" s="242">
        <f ca="1">RANDBETWEEN(1,12)+RANDBETWEEN(1,12)+RANDBETWEEN(1,12)+RANDBETWEEN(1,12)+RANDBETWEEN(1,12)+RANDBETWEEN(1,12)+RANDBETWEEN(1,12)+RANDBETWEEN(1,12)+RANDBETWEEN(1,12)</f>
        <v>78</v>
      </c>
      <c r="L7" s="243">
        <f ca="1">RANDBETWEEN(1,12)+RANDBETWEEN(1,12)+RANDBETWEEN(1,12)+RANDBETWEEN(1,12)+RANDBETWEEN(1,12)+RANDBETWEEN(1,12)+RANDBETWEEN(1,12)+RANDBETWEEN(1,12)+RANDBETWEEN(1,12)+RANDBETWEEN(1,12)</f>
        <v>56</v>
      </c>
      <c r="P7" s="231"/>
      <c r="Q7" s="231"/>
      <c r="R7" s="231"/>
      <c r="S7" s="231"/>
      <c r="T7" s="231"/>
    </row>
    <row r="8" spans="1:20" x14ac:dyDescent="0.3">
      <c r="B8" s="240" t="s">
        <v>18</v>
      </c>
      <c r="C8" s="241">
        <f ca="1">RANDBETWEEN(1,20)</f>
        <v>19</v>
      </c>
      <c r="D8" s="241">
        <f ca="1">RANDBETWEEN(1,20)+RANDBETWEEN(1,20)</f>
        <v>25</v>
      </c>
      <c r="E8" s="241">
        <f ca="1">RANDBETWEEN(1,20)+RANDBETWEEN(1,20)+RANDBETWEEN(1,20)</f>
        <v>16</v>
      </c>
      <c r="F8" s="241">
        <f ca="1">RANDBETWEEN(1,20)+RANDBETWEEN(1,20)+RANDBETWEEN(1,20)+RANDBETWEEN(1,20)</f>
        <v>25</v>
      </c>
      <c r="G8" s="241">
        <f ca="1">RANDBETWEEN(1,20)+RANDBETWEEN(1,20)+RANDBETWEEN(1,20)+RANDBETWEEN(1,20)+RANDBETWEEN(1,20)</f>
        <v>33</v>
      </c>
      <c r="H8" s="242">
        <f ca="1">RANDBETWEEN(1,20)+RANDBETWEEN(1,20)+RANDBETWEEN(1,20)+RANDBETWEEN(1,20)+RANDBETWEEN(1,20)+RANDBETWEEN(1,20)</f>
        <v>47</v>
      </c>
      <c r="I8" s="242">
        <f ca="1">RANDBETWEEN(1,20)+RANDBETWEEN(1,20)+RANDBETWEEN(1,20)+RANDBETWEEN(1,20)+RANDBETWEEN(1,20)+RANDBETWEEN(1,20)+RANDBETWEEN(1,20)</f>
        <v>82</v>
      </c>
      <c r="J8" s="242">
        <f ca="1">RANDBETWEEN(1,20)+RANDBETWEEN(1,20)+RANDBETWEEN(1,20)+RANDBETWEEN(1,20)+RANDBETWEEN(1,20)+RANDBETWEEN(1,20)+RANDBETWEEN(1,20)+RANDBETWEEN(1,20)</f>
        <v>62</v>
      </c>
      <c r="K8" s="242">
        <f ca="1">RANDBETWEEN(1,20)+RANDBETWEEN(1,20)+RANDBETWEEN(1,20)+RANDBETWEEN(1,20)+RANDBETWEEN(1,20)+RANDBETWEEN(1,20)+RANDBETWEEN(1,20)+RANDBETWEEN(1,20)+RANDBETWEEN(1,20)</f>
        <v>79</v>
      </c>
      <c r="L8" s="243">
        <f ca="1">RANDBETWEEN(1,20)+RANDBETWEEN(1,20)+RANDBETWEEN(1,20)+RANDBETWEEN(1,20)+RANDBETWEEN(1,20)+RANDBETWEEN(1,20)+RANDBETWEEN(1,20)+RANDBETWEEN(1,20)+RANDBETWEEN(1,20)+RANDBETWEEN(1,20)</f>
        <v>88</v>
      </c>
      <c r="P8" s="231"/>
      <c r="Q8" s="231"/>
      <c r="R8" s="231"/>
      <c r="S8" s="231"/>
      <c r="T8" s="231"/>
    </row>
    <row r="9" spans="1:20" ht="16.2" thickBot="1" x14ac:dyDescent="0.35">
      <c r="B9" s="244" t="s">
        <v>19</v>
      </c>
      <c r="C9" s="245">
        <f ca="1">RANDBETWEEN(1,100)</f>
        <v>62</v>
      </c>
      <c r="D9" s="245">
        <f ca="1">RANDBETWEEN(1,100)+RANDBETWEEN(1,100)</f>
        <v>95</v>
      </c>
      <c r="E9" s="245">
        <f ca="1">RANDBETWEEN(1,100)+RANDBETWEEN(1,100)+RANDBETWEEN(1,100)</f>
        <v>229</v>
      </c>
      <c r="F9" s="245">
        <f ca="1">RANDBETWEEN(1,100)+RANDBETWEEN(1,100)+RANDBETWEEN(1,100)+RANDBETWEEN(1,100)</f>
        <v>197</v>
      </c>
      <c r="G9" s="245">
        <f ca="1">RANDBETWEEN(1,100)+RANDBETWEEN(1,100)+RANDBETWEEN(1,100)+RANDBETWEEN(1,100)+RANDBETWEEN(1,100)</f>
        <v>242</v>
      </c>
      <c r="H9" s="246">
        <f ca="1">RANDBETWEEN(1,100)+RANDBETWEEN(1,100)+RANDBETWEEN(1,100)+RANDBETWEEN(1,100)+RANDBETWEEN(1,100)+RANDBETWEEN(1,100)</f>
        <v>279</v>
      </c>
      <c r="I9" s="246">
        <f ca="1">RANDBETWEEN(1,100)+RANDBETWEEN(1,100)+RANDBETWEEN(1,100)+RANDBETWEEN(1,100)+RANDBETWEEN(1,100)+RANDBETWEEN(1,100)+RANDBETWEEN(1,100)</f>
        <v>223</v>
      </c>
      <c r="J9" s="246">
        <f ca="1">RANDBETWEEN(1,100)+RANDBETWEEN(1,100)+RANDBETWEEN(1,100)+RANDBETWEEN(1,100)+RANDBETWEEN(1,100)+RANDBETWEEN(1,100)+RANDBETWEEN(1,100)+RANDBETWEEN(1,100)</f>
        <v>361</v>
      </c>
      <c r="K9" s="246">
        <f ca="1">RANDBETWEEN(1,100)+RANDBETWEEN(1,100)+RANDBETWEEN(1,100)+RANDBETWEEN(1,100)+RANDBETWEEN(1,100)+RANDBETWEEN(1,100)+RANDBETWEEN(1,100)+RANDBETWEEN(1,100)+RANDBETWEEN(1,100)</f>
        <v>471</v>
      </c>
      <c r="L9" s="247">
        <f ca="1">RANDBETWEEN(1,100)+RANDBETWEEN(1,100)+RANDBETWEEN(1,100)+RANDBETWEEN(1,100)+RANDBETWEEN(1,100)+RANDBETWEEN(1,100)+RANDBETWEEN(1,100)+RANDBETWEEN(1,100)+RANDBETWEEN(1,100)+RANDBETWEEN(1,100)</f>
        <v>688</v>
      </c>
      <c r="P9" s="231"/>
      <c r="Q9" s="231"/>
      <c r="R9" s="231"/>
      <c r="S9" s="231"/>
      <c r="T9" s="231"/>
    </row>
    <row r="10" spans="1:20" ht="16.2" thickTop="1" x14ac:dyDescent="0.3">
      <c r="A10" s="231"/>
      <c r="C10" s="231"/>
      <c r="D10" s="231"/>
      <c r="E10" s="231"/>
      <c r="F10" s="231"/>
    </row>
    <row r="11" spans="1:20" x14ac:dyDescent="0.3">
      <c r="A11" s="231"/>
      <c r="C11" s="231"/>
      <c r="D11" s="231"/>
      <c r="E11" s="231"/>
      <c r="F11" s="231"/>
    </row>
    <row r="12" spans="1:20" x14ac:dyDescent="0.3">
      <c r="A12" s="231"/>
      <c r="C12" s="231"/>
      <c r="D12" s="231"/>
      <c r="E12" s="231"/>
      <c r="F12" s="231"/>
    </row>
    <row r="13" spans="1:20" x14ac:dyDescent="0.3">
      <c r="A13" s="231"/>
      <c r="C13" s="231"/>
      <c r="D13" s="231"/>
      <c r="E13" s="231"/>
      <c r="F13" s="231"/>
    </row>
    <row r="14" spans="1:20" x14ac:dyDescent="0.3">
      <c r="A14" s="231"/>
      <c r="C14" s="231"/>
      <c r="D14" s="231"/>
      <c r="E14" s="231"/>
      <c r="F14" s="231"/>
    </row>
    <row r="15" spans="1:20" x14ac:dyDescent="0.3">
      <c r="A15" s="231"/>
      <c r="C15" s="231"/>
      <c r="D15" s="231"/>
      <c r="E15" s="231"/>
      <c r="F15" s="231"/>
    </row>
    <row r="16" spans="1:20" x14ac:dyDescent="0.3">
      <c r="A16" s="231"/>
      <c r="C16" s="231"/>
      <c r="D16" s="231"/>
      <c r="E16" s="231"/>
      <c r="F16" s="231"/>
    </row>
    <row r="17" spans="1:26" x14ac:dyDescent="0.3">
      <c r="A17" s="231"/>
      <c r="C17" s="231"/>
      <c r="D17" s="231"/>
      <c r="E17" s="231"/>
      <c r="F17" s="231"/>
    </row>
    <row r="18" spans="1:26" x14ac:dyDescent="0.3">
      <c r="A18" s="231"/>
      <c r="C18" s="231"/>
      <c r="D18" s="231"/>
      <c r="E18" s="231"/>
      <c r="F18" s="231"/>
    </row>
    <row r="19" spans="1:26" x14ac:dyDescent="0.3">
      <c r="A19" s="231"/>
      <c r="C19" s="231"/>
      <c r="D19" s="231"/>
      <c r="E19" s="231"/>
      <c r="F19" s="231"/>
    </row>
    <row r="20" spans="1:26" x14ac:dyDescent="0.3">
      <c r="A20" s="231"/>
      <c r="C20" s="231"/>
      <c r="D20" s="231"/>
      <c r="E20" s="231"/>
      <c r="F20" s="231"/>
    </row>
    <row r="21" spans="1:26" x14ac:dyDescent="0.3">
      <c r="A21" s="231"/>
      <c r="C21" s="231"/>
      <c r="D21" s="231"/>
      <c r="E21" s="231"/>
      <c r="F21" s="231"/>
    </row>
    <row r="22" spans="1:26" x14ac:dyDescent="0.3">
      <c r="A22" s="231"/>
      <c r="C22" s="231"/>
      <c r="D22" s="231"/>
      <c r="E22" s="231"/>
      <c r="F22" s="231"/>
    </row>
    <row r="23" spans="1:26" x14ac:dyDescent="0.3">
      <c r="A23" s="231"/>
      <c r="C23" s="231"/>
      <c r="D23" s="231"/>
      <c r="E23" s="231"/>
      <c r="F23" s="231"/>
    </row>
    <row r="24" spans="1:26" x14ac:dyDescent="0.3">
      <c r="A24" s="231"/>
      <c r="C24" s="231"/>
      <c r="D24" s="231"/>
      <c r="E24" s="231"/>
      <c r="F24" s="231"/>
    </row>
    <row r="25" spans="1:26" x14ac:dyDescent="0.3">
      <c r="A25" s="231"/>
      <c r="C25" s="231"/>
      <c r="D25" s="231"/>
      <c r="E25" s="231"/>
      <c r="F25" s="231"/>
    </row>
    <row r="26" spans="1:26" x14ac:dyDescent="0.3">
      <c r="A26" s="231"/>
      <c r="C26" s="231"/>
      <c r="D26" s="231"/>
      <c r="E26" s="231"/>
      <c r="F26" s="231"/>
      <c r="K26" s="33">
        <v>3</v>
      </c>
    </row>
    <row r="27" spans="1:26" x14ac:dyDescent="0.3">
      <c r="A27" s="231"/>
      <c r="C27" s="231"/>
      <c r="D27" s="231"/>
      <c r="E27" s="231"/>
      <c r="F27" s="231"/>
      <c r="X27" s="15"/>
      <c r="Y27" s="15"/>
      <c r="Z27" s="15"/>
    </row>
    <row r="28" spans="1:26" x14ac:dyDescent="0.3">
      <c r="A28" s="231"/>
      <c r="C28" s="231"/>
      <c r="D28" s="231"/>
      <c r="E28" s="231"/>
      <c r="F28" s="231"/>
      <c r="X28" s="15"/>
      <c r="Y28" s="15"/>
      <c r="Z28" s="15"/>
    </row>
    <row r="29" spans="1:26" x14ac:dyDescent="0.3">
      <c r="A29" s="231"/>
      <c r="C29" s="231"/>
      <c r="D29" s="231"/>
      <c r="E29" s="231"/>
      <c r="F29" s="231"/>
      <c r="U29" s="15"/>
      <c r="V29" s="15"/>
      <c r="W29" s="15"/>
      <c r="X29" s="15"/>
      <c r="Y29" s="15"/>
      <c r="Z29" s="15"/>
    </row>
    <row r="30" spans="1:26" x14ac:dyDescent="0.3">
      <c r="A30" s="231"/>
      <c r="C30" s="231"/>
      <c r="D30" s="231"/>
      <c r="E30" s="231"/>
      <c r="F30" s="231"/>
    </row>
    <row r="31" spans="1:26" x14ac:dyDescent="0.3">
      <c r="C31" s="231"/>
      <c r="D31" s="231"/>
      <c r="E31" s="231"/>
      <c r="F31" s="231"/>
      <c r="G31" s="231"/>
      <c r="H31" s="231"/>
      <c r="I31" s="231"/>
      <c r="J31" s="231"/>
      <c r="K31" s="231"/>
    </row>
    <row r="32" spans="1:26" x14ac:dyDescent="0.3">
      <c r="C32" s="231"/>
      <c r="D32" s="231"/>
      <c r="E32" s="231"/>
      <c r="F32" s="231"/>
      <c r="G32" s="231"/>
      <c r="H32" s="231"/>
      <c r="I32" s="231"/>
      <c r="J32" s="231"/>
      <c r="K32" s="231"/>
    </row>
    <row r="33" spans="3:11" x14ac:dyDescent="0.3">
      <c r="C33" s="231"/>
      <c r="D33" s="231"/>
      <c r="E33" s="231"/>
      <c r="F33" s="231"/>
      <c r="G33" s="231"/>
      <c r="H33" s="231"/>
      <c r="I33" s="231"/>
      <c r="J33" s="231"/>
      <c r="K33" s="231"/>
    </row>
    <row r="34" spans="3:11" x14ac:dyDescent="0.3">
      <c r="C34" s="231"/>
      <c r="D34" s="231"/>
      <c r="E34" s="231"/>
      <c r="F34" s="231"/>
      <c r="G34" s="231"/>
      <c r="H34" s="231"/>
      <c r="I34" s="231"/>
      <c r="J34" s="231"/>
      <c r="K34" s="23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2025-03-29T13:10:53Z</dcterms:modified>
</cp:coreProperties>
</file>